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09"/>
  <workbookPr filterPrivacy="1"/>
  <xr:revisionPtr revIDLastSave="1655" documentId="13_ncr:1_{DFE0A30C-CFB8-48A3-9143-60D8C45831E1}" xr6:coauthVersionLast="47" xr6:coauthVersionMax="47" xr10:uidLastSave="{B335216E-6505-4CDF-A57F-65AC40B47852}"/>
  <bookViews>
    <workbookView xWindow="-110" yWindow="-110" windowWidth="19420" windowHeight="11500" firstSheet="3" activeTab="3"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AdopcionIA!$B$5:$AR$178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7" i="1" l="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45" i="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71" i="1"/>
  <c r="AR71" i="1"/>
  <c r="AQ72" i="1"/>
  <c r="AR72" i="1"/>
  <c r="AQ73" i="1"/>
  <c r="AR73" i="1"/>
  <c r="AQ74" i="1"/>
  <c r="AR74" i="1"/>
  <c r="AQ75" i="1"/>
  <c r="AR75" i="1"/>
  <c r="AQ76" i="1"/>
  <c r="AR76" i="1"/>
  <c r="AQ77" i="1"/>
  <c r="AR77" i="1"/>
  <c r="AQ78" i="1"/>
  <c r="AR78" i="1"/>
  <c r="AQ79" i="1"/>
  <c r="AR79" i="1"/>
  <c r="AQ80" i="1"/>
  <c r="AR80" i="1"/>
  <c r="AQ81" i="1"/>
  <c r="AR81" i="1"/>
  <c r="AQ82" i="1"/>
  <c r="AR82" i="1"/>
  <c r="AQ83" i="1"/>
  <c r="AR83"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8" i="1"/>
  <c r="AR98"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113" i="1"/>
  <c r="AR113" i="1"/>
  <c r="AQ114" i="1"/>
  <c r="AR114" i="1"/>
  <c r="AQ115" i="1"/>
  <c r="AR115" i="1"/>
  <c r="AQ116" i="1"/>
  <c r="AR116" i="1"/>
  <c r="AQ117" i="1"/>
  <c r="AR117" i="1"/>
  <c r="AQ118" i="1"/>
  <c r="AR118" i="1"/>
  <c r="AQ119" i="1"/>
  <c r="AR119" i="1"/>
  <c r="AQ120" i="1"/>
  <c r="AR120" i="1"/>
  <c r="AQ121" i="1"/>
  <c r="AR121" i="1"/>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135" i="1"/>
  <c r="AR135" i="1"/>
  <c r="AQ136" i="1"/>
  <c r="AR136" i="1"/>
  <c r="AQ137" i="1"/>
  <c r="AR137" i="1"/>
  <c r="AQ138" i="1"/>
  <c r="AR138" i="1"/>
  <c r="AQ139" i="1"/>
  <c r="AR139" i="1"/>
  <c r="AQ140" i="1"/>
  <c r="AR140" i="1"/>
  <c r="AQ141" i="1"/>
  <c r="AR141" i="1"/>
  <c r="AQ142" i="1"/>
  <c r="AR142" i="1"/>
  <c r="AQ143" i="1"/>
  <c r="AR143" i="1"/>
  <c r="AQ144" i="1"/>
  <c r="AR144" i="1"/>
  <c r="AQ145" i="1"/>
  <c r="AR145" i="1"/>
  <c r="AQ146" i="1"/>
  <c r="AR146" i="1"/>
  <c r="AQ147" i="1"/>
  <c r="AR147" i="1"/>
  <c r="AQ148" i="1"/>
  <c r="AR148" i="1"/>
  <c r="AQ149" i="1"/>
  <c r="AR149" i="1"/>
  <c r="AQ150" i="1"/>
  <c r="AR150" i="1"/>
  <c r="AQ151" i="1"/>
  <c r="AR151" i="1"/>
  <c r="AQ152" i="1"/>
  <c r="AR152" i="1"/>
  <c r="AQ153" i="1"/>
  <c r="AR153" i="1"/>
  <c r="AQ154" i="1"/>
  <c r="AR154" i="1"/>
  <c r="AQ155" i="1"/>
  <c r="AR155" i="1"/>
  <c r="AQ156" i="1"/>
  <c r="AR156" i="1"/>
  <c r="AQ157" i="1"/>
  <c r="AR157" i="1"/>
  <c r="AQ158" i="1"/>
  <c r="AR158" i="1"/>
  <c r="AQ159" i="1"/>
  <c r="AR159" i="1"/>
  <c r="AQ160" i="1"/>
  <c r="AR160" i="1"/>
  <c r="AQ161" i="1"/>
  <c r="AR161" i="1"/>
  <c r="AQ162" i="1"/>
  <c r="AR162" i="1"/>
  <c r="AQ163" i="1"/>
  <c r="AR163" i="1"/>
  <c r="AQ164" i="1"/>
  <c r="AR164" i="1"/>
  <c r="AQ165" i="1"/>
  <c r="AR165" i="1"/>
  <c r="AQ166" i="1"/>
  <c r="AR166" i="1"/>
  <c r="AQ167" i="1"/>
  <c r="AR167" i="1"/>
  <c r="AQ168" i="1"/>
  <c r="AR168" i="1"/>
  <c r="AQ169" i="1"/>
  <c r="AR169" i="1"/>
  <c r="AQ170" i="1"/>
  <c r="AR170" i="1"/>
  <c r="AQ171" i="1"/>
  <c r="AR171" i="1"/>
  <c r="AQ172" i="1"/>
  <c r="AR172" i="1"/>
  <c r="AQ173" i="1"/>
  <c r="AR173" i="1"/>
  <c r="AQ174" i="1"/>
  <c r="AR174" i="1"/>
  <c r="AQ175" i="1"/>
  <c r="AR175" i="1"/>
  <c r="AQ176" i="1"/>
  <c r="AR176" i="1"/>
  <c r="AQ177" i="1"/>
  <c r="AR177" i="1"/>
  <c r="AQ178" i="1"/>
  <c r="AR178" i="1"/>
  <c r="AR6" i="1"/>
  <c r="AQ6" i="1"/>
  <c r="D58" i="2"/>
  <c r="E58" i="2"/>
  <c r="F58" i="2"/>
  <c r="G58" i="2"/>
  <c r="H58" i="2"/>
  <c r="I58" i="2"/>
  <c r="J58" i="2"/>
  <c r="K58" i="2"/>
  <c r="L58" i="2"/>
  <c r="M58" i="2"/>
  <c r="N58" i="2"/>
  <c r="O58" i="2"/>
  <c r="P58" i="2"/>
  <c r="Q58" i="2"/>
  <c r="R58" i="2"/>
  <c r="S58" i="2"/>
  <c r="T58" i="2"/>
  <c r="U58" i="2"/>
  <c r="V58" i="2"/>
  <c r="W58" i="2"/>
  <c r="X58" i="2"/>
  <c r="Y58" i="2"/>
  <c r="Z58" i="2"/>
  <c r="AA58" i="2"/>
  <c r="AB58" i="2"/>
  <c r="AC58" i="2"/>
  <c r="AD58" i="2"/>
  <c r="AE58" i="2"/>
  <c r="AF58" i="2"/>
  <c r="AG58" i="2"/>
  <c r="AH58" i="2"/>
  <c r="AI58" i="2"/>
  <c r="AJ58" i="2"/>
  <c r="AK58" i="2"/>
  <c r="AL58" i="2"/>
  <c r="AM58" i="2"/>
  <c r="AN58" i="2"/>
  <c r="AO58" i="2"/>
  <c r="AP58" i="2"/>
  <c r="AQ58" i="2"/>
  <c r="AR58" i="2"/>
  <c r="AS58" i="2"/>
  <c r="AT58" i="2"/>
  <c r="AU58" i="2"/>
  <c r="AV58" i="2"/>
  <c r="AW58" i="2"/>
  <c r="AX58" i="2"/>
  <c r="AY58" i="2"/>
  <c r="AZ58" i="2"/>
  <c r="BA58" i="2"/>
  <c r="BB58" i="2"/>
  <c r="BC58" i="2"/>
  <c r="BD58" i="2"/>
  <c r="BE58" i="2"/>
  <c r="BF58" i="2"/>
  <c r="BG58" i="2"/>
  <c r="BH58" i="2"/>
  <c r="BI58" i="2"/>
  <c r="BJ58" i="2"/>
  <c r="BK58" i="2"/>
  <c r="BL58" i="2"/>
  <c r="BM58" i="2"/>
  <c r="BN58" i="2"/>
  <c r="D59" i="2"/>
  <c r="E59" i="2"/>
  <c r="F59" i="2"/>
  <c r="G59" i="2"/>
  <c r="H59" i="2"/>
  <c r="I59" i="2"/>
  <c r="J59" i="2"/>
  <c r="K59" i="2"/>
  <c r="L59" i="2"/>
  <c r="M59" i="2"/>
  <c r="N59" i="2"/>
  <c r="O59" i="2"/>
  <c r="P59" i="2"/>
  <c r="Q59" i="2"/>
  <c r="R59" i="2"/>
  <c r="S59" i="2"/>
  <c r="T59" i="2"/>
  <c r="U59" i="2"/>
  <c r="V59" i="2"/>
  <c r="W59" i="2"/>
  <c r="X59" i="2"/>
  <c r="Y59" i="2"/>
  <c r="Z59" i="2"/>
  <c r="AA59" i="2"/>
  <c r="AB59" i="2"/>
  <c r="AC59" i="2"/>
  <c r="AD59" i="2"/>
  <c r="AE59" i="2"/>
  <c r="AF59" i="2"/>
  <c r="AG59" i="2"/>
  <c r="AH59" i="2"/>
  <c r="AI59" i="2"/>
  <c r="AJ59" i="2"/>
  <c r="AK59" i="2"/>
  <c r="AL59" i="2"/>
  <c r="AM59" i="2"/>
  <c r="AN59" i="2"/>
  <c r="AO59" i="2"/>
  <c r="AP59" i="2"/>
  <c r="AQ59" i="2"/>
  <c r="AR59" i="2"/>
  <c r="AS59" i="2"/>
  <c r="AT59" i="2"/>
  <c r="AU59" i="2"/>
  <c r="AV59" i="2"/>
  <c r="AW59" i="2"/>
  <c r="AX59" i="2"/>
  <c r="AY59" i="2"/>
  <c r="AZ59" i="2"/>
  <c r="BA59" i="2"/>
  <c r="BB59" i="2"/>
  <c r="BC59" i="2"/>
  <c r="BD59" i="2"/>
  <c r="BE59" i="2"/>
  <c r="BF59" i="2"/>
  <c r="BG59" i="2"/>
  <c r="BH59" i="2"/>
  <c r="BI59" i="2"/>
  <c r="BJ59" i="2"/>
  <c r="BK59" i="2"/>
  <c r="BL59" i="2"/>
  <c r="BM59" i="2"/>
  <c r="BN59" i="2"/>
  <c r="D60" i="2"/>
  <c r="E60" i="2"/>
  <c r="F60" i="2"/>
  <c r="G60" i="2"/>
  <c r="H60" i="2"/>
  <c r="I60" i="2"/>
  <c r="J60" i="2"/>
  <c r="K60" i="2"/>
  <c r="L60" i="2"/>
  <c r="M60" i="2"/>
  <c r="N60" i="2"/>
  <c r="O60" i="2"/>
  <c r="P60" i="2"/>
  <c r="Q60" i="2"/>
  <c r="R60" i="2"/>
  <c r="S60" i="2"/>
  <c r="T60" i="2"/>
  <c r="U60" i="2"/>
  <c r="V60" i="2"/>
  <c r="W60" i="2"/>
  <c r="X60" i="2"/>
  <c r="Y60" i="2"/>
  <c r="Z60" i="2"/>
  <c r="AA60" i="2"/>
  <c r="AB60" i="2"/>
  <c r="AC60" i="2"/>
  <c r="AD60" i="2"/>
  <c r="AE60" i="2"/>
  <c r="AF60" i="2"/>
  <c r="AG60" i="2"/>
  <c r="AH60" i="2"/>
  <c r="AI60" i="2"/>
  <c r="AJ60" i="2"/>
  <c r="AK60" i="2"/>
  <c r="AL60" i="2"/>
  <c r="AM60" i="2"/>
  <c r="AN60" i="2"/>
  <c r="AO60" i="2"/>
  <c r="AP60" i="2"/>
  <c r="AQ60" i="2"/>
  <c r="AR60" i="2"/>
  <c r="AS60" i="2"/>
  <c r="AT60" i="2"/>
  <c r="AU60" i="2"/>
  <c r="AV60" i="2"/>
  <c r="AW60" i="2"/>
  <c r="AX60" i="2"/>
  <c r="AY60" i="2"/>
  <c r="AZ60" i="2"/>
  <c r="BA60" i="2"/>
  <c r="BB60" i="2"/>
  <c r="BC60" i="2"/>
  <c r="BD60" i="2"/>
  <c r="BE60" i="2"/>
  <c r="BF60" i="2"/>
  <c r="BG60" i="2"/>
  <c r="BH60" i="2"/>
  <c r="BI60" i="2"/>
  <c r="BJ60" i="2"/>
  <c r="BK60" i="2"/>
  <c r="BL60" i="2"/>
  <c r="BM60" i="2"/>
  <c r="BN60" i="2"/>
  <c r="D61" i="2"/>
  <c r="E61" i="2"/>
  <c r="F61" i="2"/>
  <c r="G61" i="2"/>
  <c r="H61" i="2"/>
  <c r="I61" i="2"/>
  <c r="J61" i="2"/>
  <c r="K61" i="2"/>
  <c r="L61" i="2"/>
  <c r="M61" i="2"/>
  <c r="N61" i="2"/>
  <c r="O61" i="2"/>
  <c r="P61" i="2"/>
  <c r="Q61" i="2"/>
  <c r="R61" i="2"/>
  <c r="S61" i="2"/>
  <c r="T61" i="2"/>
  <c r="U61" i="2"/>
  <c r="V61" i="2"/>
  <c r="W61" i="2"/>
  <c r="X61" i="2"/>
  <c r="Y61" i="2"/>
  <c r="Z61" i="2"/>
  <c r="AA61" i="2"/>
  <c r="AB61" i="2"/>
  <c r="AC61" i="2"/>
  <c r="AD61" i="2"/>
  <c r="AE61" i="2"/>
  <c r="AF61" i="2"/>
  <c r="AG61" i="2"/>
  <c r="AH61" i="2"/>
  <c r="AI61" i="2"/>
  <c r="AJ61" i="2"/>
  <c r="AK61" i="2"/>
  <c r="AL61" i="2"/>
  <c r="AM61" i="2"/>
  <c r="AN61" i="2"/>
  <c r="AO61" i="2"/>
  <c r="AP61" i="2"/>
  <c r="AQ61" i="2"/>
  <c r="AR61" i="2"/>
  <c r="AS61" i="2"/>
  <c r="AT61" i="2"/>
  <c r="AU61" i="2"/>
  <c r="AV61" i="2"/>
  <c r="AW61" i="2"/>
  <c r="AX61" i="2"/>
  <c r="AY61" i="2"/>
  <c r="AZ61" i="2"/>
  <c r="BA61" i="2"/>
  <c r="BB61" i="2"/>
  <c r="BC61" i="2"/>
  <c r="BD61" i="2"/>
  <c r="BE61" i="2"/>
  <c r="BF61" i="2"/>
  <c r="BG61" i="2"/>
  <c r="BH61" i="2"/>
  <c r="BI61" i="2"/>
  <c r="BJ61" i="2"/>
  <c r="BK61" i="2"/>
  <c r="BL61" i="2"/>
  <c r="BM61" i="2"/>
  <c r="BN61" i="2"/>
  <c r="D62" i="2"/>
  <c r="E62" i="2"/>
  <c r="F62" i="2"/>
  <c r="G62" i="2"/>
  <c r="H62" i="2"/>
  <c r="I62" i="2"/>
  <c r="J62" i="2"/>
  <c r="K62" i="2"/>
  <c r="L62" i="2"/>
  <c r="M62" i="2"/>
  <c r="N62" i="2"/>
  <c r="O62" i="2"/>
  <c r="P62" i="2"/>
  <c r="Q62" i="2"/>
  <c r="R62" i="2"/>
  <c r="S62" i="2"/>
  <c r="T62" i="2"/>
  <c r="U62" i="2"/>
  <c r="V62" i="2"/>
  <c r="W62" i="2"/>
  <c r="X62" i="2"/>
  <c r="Y62" i="2"/>
  <c r="Z62" i="2"/>
  <c r="AA62" i="2"/>
  <c r="AB62" i="2"/>
  <c r="AC62" i="2"/>
  <c r="AD62" i="2"/>
  <c r="AE62" i="2"/>
  <c r="AF62" i="2"/>
  <c r="AG62" i="2"/>
  <c r="AH62" i="2"/>
  <c r="AI62" i="2"/>
  <c r="AJ62" i="2"/>
  <c r="AK62" i="2"/>
  <c r="AL62" i="2"/>
  <c r="AM62" i="2"/>
  <c r="AN62" i="2"/>
  <c r="AO62" i="2"/>
  <c r="AP62" i="2"/>
  <c r="AQ62" i="2"/>
  <c r="AR62" i="2"/>
  <c r="AS62" i="2"/>
  <c r="AT62" i="2"/>
  <c r="AU62" i="2"/>
  <c r="AV62" i="2"/>
  <c r="AW62" i="2"/>
  <c r="AX62" i="2"/>
  <c r="AY62" i="2"/>
  <c r="AZ62" i="2"/>
  <c r="BA62" i="2"/>
  <c r="BB62" i="2"/>
  <c r="BC62" i="2"/>
  <c r="BD62" i="2"/>
  <c r="BE62" i="2"/>
  <c r="BF62" i="2"/>
  <c r="BG62" i="2"/>
  <c r="BH62" i="2"/>
  <c r="BI62" i="2"/>
  <c r="BJ62" i="2"/>
  <c r="BK62" i="2"/>
  <c r="BL62" i="2"/>
  <c r="BM62" i="2"/>
  <c r="BN62" i="2"/>
  <c r="D63" i="2"/>
  <c r="E63" i="2"/>
  <c r="F63" i="2"/>
  <c r="G63" i="2"/>
  <c r="H63" i="2"/>
  <c r="I63" i="2"/>
  <c r="J63" i="2"/>
  <c r="K63" i="2"/>
  <c r="L63" i="2"/>
  <c r="M63" i="2"/>
  <c r="N63" i="2"/>
  <c r="O63" i="2"/>
  <c r="P63" i="2"/>
  <c r="Q63" i="2"/>
  <c r="R63" i="2"/>
  <c r="S63" i="2"/>
  <c r="T63" i="2"/>
  <c r="U63" i="2"/>
  <c r="V63" i="2"/>
  <c r="W63" i="2"/>
  <c r="X63" i="2"/>
  <c r="Y63" i="2"/>
  <c r="Z63" i="2"/>
  <c r="AA63" i="2"/>
  <c r="AB63" i="2"/>
  <c r="AC63" i="2"/>
  <c r="AD63" i="2"/>
  <c r="AE63" i="2"/>
  <c r="AF63" i="2"/>
  <c r="AG63" i="2"/>
  <c r="AH63" i="2"/>
  <c r="AI63" i="2"/>
  <c r="AJ63" i="2"/>
  <c r="AK63" i="2"/>
  <c r="AL63" i="2"/>
  <c r="AM63" i="2"/>
  <c r="AN63" i="2"/>
  <c r="AO63" i="2"/>
  <c r="AP63" i="2"/>
  <c r="AQ63" i="2"/>
  <c r="AR63" i="2"/>
  <c r="AS63" i="2"/>
  <c r="AT63" i="2"/>
  <c r="AU63" i="2"/>
  <c r="AV63" i="2"/>
  <c r="AW63" i="2"/>
  <c r="AX63" i="2"/>
  <c r="AY63" i="2"/>
  <c r="AZ63" i="2"/>
  <c r="BA63" i="2"/>
  <c r="BB63" i="2"/>
  <c r="BC63" i="2"/>
  <c r="BD63" i="2"/>
  <c r="BE63" i="2"/>
  <c r="BF63" i="2"/>
  <c r="BG63" i="2"/>
  <c r="BH63" i="2"/>
  <c r="BI63" i="2"/>
  <c r="BJ63" i="2"/>
  <c r="BK63" i="2"/>
  <c r="BL63" i="2"/>
  <c r="BM63" i="2"/>
  <c r="BN63" i="2"/>
  <c r="D64" i="2"/>
  <c r="E64" i="2"/>
  <c r="F64" i="2"/>
  <c r="G64" i="2"/>
  <c r="H64" i="2"/>
  <c r="I64" i="2"/>
  <c r="J64" i="2"/>
  <c r="K64" i="2"/>
  <c r="L64" i="2"/>
  <c r="M64" i="2"/>
  <c r="N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D65"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D66"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D67" i="2"/>
  <c r="E67" i="2"/>
  <c r="F67" i="2"/>
  <c r="G67" i="2"/>
  <c r="H67" i="2"/>
  <c r="I67" i="2"/>
  <c r="J67" i="2"/>
  <c r="K67" i="2"/>
  <c r="L67" i="2"/>
  <c r="M67" i="2"/>
  <c r="N67" i="2"/>
  <c r="O67" i="2"/>
  <c r="P67" i="2"/>
  <c r="Q67" i="2"/>
  <c r="R67" i="2"/>
  <c r="S67" i="2"/>
  <c r="T67" i="2"/>
  <c r="U67" i="2"/>
  <c r="V67" i="2"/>
  <c r="W67" i="2"/>
  <c r="X67" i="2"/>
  <c r="Y67" i="2"/>
  <c r="Z67" i="2"/>
  <c r="AA67" i="2"/>
  <c r="AB67" i="2"/>
  <c r="AC67" i="2"/>
  <c r="AD67" i="2"/>
  <c r="AE67" i="2"/>
  <c r="AF67" i="2"/>
  <c r="AG67" i="2"/>
  <c r="AH67" i="2"/>
  <c r="AI67" i="2"/>
  <c r="AJ67" i="2"/>
  <c r="AK67" i="2"/>
  <c r="AL67" i="2"/>
  <c r="AM67" i="2"/>
  <c r="AN67" i="2"/>
  <c r="AO67" i="2"/>
  <c r="AP67" i="2"/>
  <c r="AQ67" i="2"/>
  <c r="AR67" i="2"/>
  <c r="AS67" i="2"/>
  <c r="AT67" i="2"/>
  <c r="AU67" i="2"/>
  <c r="AV67" i="2"/>
  <c r="AW67" i="2"/>
  <c r="AX67" i="2"/>
  <c r="AY67" i="2"/>
  <c r="AZ67" i="2"/>
  <c r="BA67" i="2"/>
  <c r="BB67" i="2"/>
  <c r="BC67" i="2"/>
  <c r="BD67" i="2"/>
  <c r="BE67" i="2"/>
  <c r="BF67" i="2"/>
  <c r="BG67" i="2"/>
  <c r="BH67" i="2"/>
  <c r="BI67" i="2"/>
  <c r="BJ67" i="2"/>
  <c r="BK67" i="2"/>
  <c r="BL67" i="2"/>
  <c r="BM67" i="2"/>
  <c r="BN67" i="2"/>
  <c r="D68" i="2"/>
  <c r="E68" i="2"/>
  <c r="F68" i="2"/>
  <c r="G68" i="2"/>
  <c r="H68" i="2"/>
  <c r="I68" i="2"/>
  <c r="J68" i="2"/>
  <c r="K68" i="2"/>
  <c r="L68" i="2"/>
  <c r="M68" i="2"/>
  <c r="N68" i="2"/>
  <c r="O68" i="2"/>
  <c r="P68" i="2"/>
  <c r="Q68" i="2"/>
  <c r="R68" i="2"/>
  <c r="S68" i="2"/>
  <c r="T68" i="2"/>
  <c r="U68" i="2"/>
  <c r="V68" i="2"/>
  <c r="W68" i="2"/>
  <c r="X68" i="2"/>
  <c r="Y68" i="2"/>
  <c r="Z68" i="2"/>
  <c r="AA68" i="2"/>
  <c r="AB68" i="2"/>
  <c r="AC68" i="2"/>
  <c r="AD68" i="2"/>
  <c r="AE68" i="2"/>
  <c r="AF68" i="2"/>
  <c r="AG68" i="2"/>
  <c r="AH68" i="2"/>
  <c r="AI68" i="2"/>
  <c r="AJ68" i="2"/>
  <c r="AK68" i="2"/>
  <c r="AL68" i="2"/>
  <c r="AM68" i="2"/>
  <c r="AN68" i="2"/>
  <c r="AO68" i="2"/>
  <c r="AP68" i="2"/>
  <c r="AQ68" i="2"/>
  <c r="AR68" i="2"/>
  <c r="AS68" i="2"/>
  <c r="AT68" i="2"/>
  <c r="AU68" i="2"/>
  <c r="AV68" i="2"/>
  <c r="AW68" i="2"/>
  <c r="AX68" i="2"/>
  <c r="AY68" i="2"/>
  <c r="AZ68" i="2"/>
  <c r="BA68" i="2"/>
  <c r="BB68" i="2"/>
  <c r="BC68" i="2"/>
  <c r="BD68" i="2"/>
  <c r="BE68" i="2"/>
  <c r="BF68" i="2"/>
  <c r="BG68" i="2"/>
  <c r="BH68" i="2"/>
  <c r="BI68" i="2"/>
  <c r="BJ68" i="2"/>
  <c r="BK68" i="2"/>
  <c r="BL68" i="2"/>
  <c r="BM68" i="2"/>
  <c r="BN68" i="2"/>
  <c r="D69" i="2"/>
  <c r="E69"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I69" i="2"/>
  <c r="AJ69" i="2"/>
  <c r="AK69" i="2"/>
  <c r="AL69" i="2"/>
  <c r="AM69" i="2"/>
  <c r="AN69" i="2"/>
  <c r="AO69" i="2"/>
  <c r="AP69" i="2"/>
  <c r="AQ69" i="2"/>
  <c r="AR69" i="2"/>
  <c r="AS69" i="2"/>
  <c r="AT69" i="2"/>
  <c r="AU69" i="2"/>
  <c r="AV69" i="2"/>
  <c r="AW69" i="2"/>
  <c r="AX69" i="2"/>
  <c r="AY69" i="2"/>
  <c r="AZ69" i="2"/>
  <c r="BA69" i="2"/>
  <c r="BB69" i="2"/>
  <c r="BC69" i="2"/>
  <c r="BD69" i="2"/>
  <c r="BE69" i="2"/>
  <c r="BF69" i="2"/>
  <c r="BG69" i="2"/>
  <c r="BH69" i="2"/>
  <c r="BI69" i="2"/>
  <c r="BJ69" i="2"/>
  <c r="BK69" i="2"/>
  <c r="BL69" i="2"/>
  <c r="BM69" i="2"/>
  <c r="BN69" i="2"/>
  <c r="D70" i="2"/>
  <c r="E70" i="2"/>
  <c r="F70" i="2"/>
  <c r="G70" i="2"/>
  <c r="H70" i="2"/>
  <c r="I70" i="2"/>
  <c r="J70" i="2"/>
  <c r="K70" i="2"/>
  <c r="L70" i="2"/>
  <c r="M70" i="2"/>
  <c r="N70" i="2"/>
  <c r="O70" i="2"/>
  <c r="P70" i="2"/>
  <c r="Q70" i="2"/>
  <c r="R70" i="2"/>
  <c r="S70" i="2"/>
  <c r="T70" i="2"/>
  <c r="U70" i="2"/>
  <c r="V70" i="2"/>
  <c r="W70" i="2"/>
  <c r="X70" i="2"/>
  <c r="Y70" i="2"/>
  <c r="Z70" i="2"/>
  <c r="AA70" i="2"/>
  <c r="AB70" i="2"/>
  <c r="AC70" i="2"/>
  <c r="AD70" i="2"/>
  <c r="AE70" i="2"/>
  <c r="AF70" i="2"/>
  <c r="AG70" i="2"/>
  <c r="AH70" i="2"/>
  <c r="AI70" i="2"/>
  <c r="AJ70" i="2"/>
  <c r="AK70" i="2"/>
  <c r="AL70" i="2"/>
  <c r="AM70" i="2"/>
  <c r="AN70" i="2"/>
  <c r="AO70" i="2"/>
  <c r="AP70" i="2"/>
  <c r="AQ70" i="2"/>
  <c r="AR70" i="2"/>
  <c r="AS70" i="2"/>
  <c r="AT70" i="2"/>
  <c r="AU70" i="2"/>
  <c r="AV70" i="2"/>
  <c r="AW70" i="2"/>
  <c r="AX70" i="2"/>
  <c r="AY70" i="2"/>
  <c r="AZ70" i="2"/>
  <c r="BA70" i="2"/>
  <c r="BB70" i="2"/>
  <c r="BC70" i="2"/>
  <c r="BD70" i="2"/>
  <c r="BE70" i="2"/>
  <c r="BF70" i="2"/>
  <c r="BG70" i="2"/>
  <c r="BH70" i="2"/>
  <c r="BI70" i="2"/>
  <c r="BJ70" i="2"/>
  <c r="BK70" i="2"/>
  <c r="BL70" i="2"/>
  <c r="BM70" i="2"/>
  <c r="BN70" i="2"/>
  <c r="D71" i="2"/>
  <c r="E71" i="2"/>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AI71" i="2"/>
  <c r="AJ71" i="2"/>
  <c r="AK71" i="2"/>
  <c r="AL71" i="2"/>
  <c r="AM71" i="2"/>
  <c r="AN71" i="2"/>
  <c r="AO71" i="2"/>
  <c r="AP71" i="2"/>
  <c r="AQ71" i="2"/>
  <c r="AR71" i="2"/>
  <c r="AS71" i="2"/>
  <c r="AT71" i="2"/>
  <c r="AU71" i="2"/>
  <c r="AV71" i="2"/>
  <c r="AW71" i="2"/>
  <c r="AX71" i="2"/>
  <c r="AY71" i="2"/>
  <c r="AZ71" i="2"/>
  <c r="BA71" i="2"/>
  <c r="BB71" i="2"/>
  <c r="BC71" i="2"/>
  <c r="BD71" i="2"/>
  <c r="BE71" i="2"/>
  <c r="BF71" i="2"/>
  <c r="BG71" i="2"/>
  <c r="BH71" i="2"/>
  <c r="BI71" i="2"/>
  <c r="BJ71" i="2"/>
  <c r="BK71" i="2"/>
  <c r="BL71" i="2"/>
  <c r="BM71" i="2"/>
  <c r="BN71" i="2"/>
  <c r="D72" i="2"/>
  <c r="E72" i="2"/>
  <c r="F72" i="2"/>
  <c r="G72" i="2"/>
  <c r="H72" i="2"/>
  <c r="I72" i="2"/>
  <c r="J72" i="2"/>
  <c r="K72" i="2"/>
  <c r="L72" i="2"/>
  <c r="M72" i="2"/>
  <c r="N72" i="2"/>
  <c r="O72" i="2"/>
  <c r="P72" i="2"/>
  <c r="Q72" i="2"/>
  <c r="R72" i="2"/>
  <c r="S72" i="2"/>
  <c r="T72" i="2"/>
  <c r="U72" i="2"/>
  <c r="V72" i="2"/>
  <c r="W72" i="2"/>
  <c r="X72" i="2"/>
  <c r="Y72" i="2"/>
  <c r="Z72" i="2"/>
  <c r="AA72" i="2"/>
  <c r="AB72" i="2"/>
  <c r="AC72" i="2"/>
  <c r="AD72" i="2"/>
  <c r="AE72" i="2"/>
  <c r="AF72" i="2"/>
  <c r="AG72" i="2"/>
  <c r="AH72" i="2"/>
  <c r="AI72" i="2"/>
  <c r="AJ72" i="2"/>
  <c r="AK72" i="2"/>
  <c r="AL72" i="2"/>
  <c r="AM72" i="2"/>
  <c r="AN72" i="2"/>
  <c r="AO72" i="2"/>
  <c r="AP72" i="2"/>
  <c r="AQ72" i="2"/>
  <c r="AR72" i="2"/>
  <c r="AS72" i="2"/>
  <c r="AT72" i="2"/>
  <c r="AU72" i="2"/>
  <c r="AV72" i="2"/>
  <c r="AW72" i="2"/>
  <c r="AX72" i="2"/>
  <c r="AY72" i="2"/>
  <c r="AZ72" i="2"/>
  <c r="BA72" i="2"/>
  <c r="BB72" i="2"/>
  <c r="BC72" i="2"/>
  <c r="BD72" i="2"/>
  <c r="BE72" i="2"/>
  <c r="BF72" i="2"/>
  <c r="BG72" i="2"/>
  <c r="BH72" i="2"/>
  <c r="BI72" i="2"/>
  <c r="BJ72" i="2"/>
  <c r="BK72" i="2"/>
  <c r="BL72" i="2"/>
  <c r="BM72" i="2"/>
  <c r="BN72" i="2"/>
  <c r="D73" i="2"/>
  <c r="E73" i="2"/>
  <c r="F73" i="2"/>
  <c r="G73" i="2"/>
  <c r="H73" i="2"/>
  <c r="I73" i="2"/>
  <c r="J73" i="2"/>
  <c r="K73" i="2"/>
  <c r="L73" i="2"/>
  <c r="M73" i="2"/>
  <c r="N73" i="2"/>
  <c r="O73" i="2"/>
  <c r="P73" i="2"/>
  <c r="Q73" i="2"/>
  <c r="R73" i="2"/>
  <c r="S73" i="2"/>
  <c r="T73" i="2"/>
  <c r="U73" i="2"/>
  <c r="V73" i="2"/>
  <c r="W73" i="2"/>
  <c r="X73" i="2"/>
  <c r="Y73" i="2"/>
  <c r="Z73" i="2"/>
  <c r="AA73" i="2"/>
  <c r="AB73" i="2"/>
  <c r="AC73" i="2"/>
  <c r="AD73" i="2"/>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BF73" i="2"/>
  <c r="BG73" i="2"/>
  <c r="BH73" i="2"/>
  <c r="BI73" i="2"/>
  <c r="BJ73" i="2"/>
  <c r="BK73" i="2"/>
  <c r="BL73" i="2"/>
  <c r="BM73" i="2"/>
  <c r="BN73" i="2"/>
  <c r="D74" i="2"/>
  <c r="E74" i="2"/>
  <c r="F74" i="2"/>
  <c r="G74" i="2"/>
  <c r="H74" i="2"/>
  <c r="I74" i="2"/>
  <c r="J74" i="2"/>
  <c r="K74" i="2"/>
  <c r="L74" i="2"/>
  <c r="M74" i="2"/>
  <c r="N74" i="2"/>
  <c r="O74" i="2"/>
  <c r="P74" i="2"/>
  <c r="Q74" i="2"/>
  <c r="R74" i="2"/>
  <c r="S74" i="2"/>
  <c r="T74" i="2"/>
  <c r="U74" i="2"/>
  <c r="V74" i="2"/>
  <c r="W74" i="2"/>
  <c r="X74" i="2"/>
  <c r="Y74" i="2"/>
  <c r="Z74" i="2"/>
  <c r="AA74" i="2"/>
  <c r="AB74" i="2"/>
  <c r="AC74" i="2"/>
  <c r="AD74" i="2"/>
  <c r="AE74" i="2"/>
  <c r="AF74" i="2"/>
  <c r="AG74" i="2"/>
  <c r="AH74" i="2"/>
  <c r="AI74" i="2"/>
  <c r="AJ74" i="2"/>
  <c r="AK74" i="2"/>
  <c r="AL74" i="2"/>
  <c r="AM74" i="2"/>
  <c r="AN74" i="2"/>
  <c r="AO74" i="2"/>
  <c r="AP74" i="2"/>
  <c r="AQ74" i="2"/>
  <c r="AR74" i="2"/>
  <c r="AS74" i="2"/>
  <c r="AT74" i="2"/>
  <c r="AU74" i="2"/>
  <c r="AV74" i="2"/>
  <c r="AW74" i="2"/>
  <c r="AX74" i="2"/>
  <c r="AY74" i="2"/>
  <c r="AZ74" i="2"/>
  <c r="BA74" i="2"/>
  <c r="BB74" i="2"/>
  <c r="BC74" i="2"/>
  <c r="BD74" i="2"/>
  <c r="BE74" i="2"/>
  <c r="BF74" i="2"/>
  <c r="BG74" i="2"/>
  <c r="BH74" i="2"/>
  <c r="BI74" i="2"/>
  <c r="BJ74" i="2"/>
  <c r="BK74" i="2"/>
  <c r="BL74" i="2"/>
  <c r="BM74" i="2"/>
  <c r="BN74" i="2"/>
  <c r="D75" i="2"/>
  <c r="E75" i="2"/>
  <c r="F75" i="2"/>
  <c r="G75" i="2"/>
  <c r="H75" i="2"/>
  <c r="I75" i="2"/>
  <c r="J75" i="2"/>
  <c r="K75" i="2"/>
  <c r="L75" i="2"/>
  <c r="M75" i="2"/>
  <c r="N75" i="2"/>
  <c r="O75" i="2"/>
  <c r="P75" i="2"/>
  <c r="Q75" i="2"/>
  <c r="R75" i="2"/>
  <c r="S75" i="2"/>
  <c r="T75" i="2"/>
  <c r="U75" i="2"/>
  <c r="V75" i="2"/>
  <c r="W75" i="2"/>
  <c r="X75" i="2"/>
  <c r="Y75" i="2"/>
  <c r="Z75" i="2"/>
  <c r="AA75" i="2"/>
  <c r="AB75" i="2"/>
  <c r="AC75" i="2"/>
  <c r="AD75" i="2"/>
  <c r="AE75" i="2"/>
  <c r="AF75" i="2"/>
  <c r="AG75" i="2"/>
  <c r="AH75" i="2"/>
  <c r="AI75" i="2"/>
  <c r="AJ75" i="2"/>
  <c r="AK75" i="2"/>
  <c r="AL75" i="2"/>
  <c r="AM75" i="2"/>
  <c r="AN75" i="2"/>
  <c r="AO75" i="2"/>
  <c r="AP75" i="2"/>
  <c r="AQ75" i="2"/>
  <c r="AR75" i="2"/>
  <c r="AS75" i="2"/>
  <c r="AT75" i="2"/>
  <c r="AU75" i="2"/>
  <c r="AV75" i="2"/>
  <c r="AW75" i="2"/>
  <c r="AX75" i="2"/>
  <c r="AY75" i="2"/>
  <c r="AZ75" i="2"/>
  <c r="BA75" i="2"/>
  <c r="BB75" i="2"/>
  <c r="BC75" i="2"/>
  <c r="BD75" i="2"/>
  <c r="BE75" i="2"/>
  <c r="BF75" i="2"/>
  <c r="BG75" i="2"/>
  <c r="BH75" i="2"/>
  <c r="BI75" i="2"/>
  <c r="BJ75" i="2"/>
  <c r="BK75" i="2"/>
  <c r="BL75" i="2"/>
  <c r="BM75" i="2"/>
  <c r="BN75" i="2"/>
  <c r="E15" i="2"/>
  <c r="D15" i="2"/>
  <c r="AO1" i="1"/>
  <c r="AJ1" i="1"/>
  <c r="AE1" i="1"/>
  <c r="Z1" i="1"/>
  <c r="U1" i="1"/>
  <c r="P1" i="1"/>
  <c r="K1" i="1"/>
  <c r="J1" i="1"/>
  <c r="H16" i="2"/>
  <c r="H17" i="2"/>
  <c r="H20" i="2"/>
  <c r="H19" i="2"/>
  <c r="H18" i="2"/>
  <c r="H15" i="2"/>
  <c r="H14" i="2"/>
  <c r="C51" i="2" a="1"/>
  <c r="C51" i="2" l="1"/>
  <c r="P56" i="2"/>
  <c r="BN57" i="2"/>
  <c r="BM57" i="2"/>
  <c r="BL57" i="2"/>
  <c r="BK57" i="2"/>
  <c r="BJ57" i="2"/>
  <c r="BH57" i="2"/>
  <c r="BG57" i="2"/>
  <c r="BI57" i="2" s="1"/>
  <c r="BF57" i="2"/>
  <c r="BE57" i="2"/>
  <c r="BD57" i="2"/>
  <c r="BC57" i="2"/>
  <c r="BB57" i="2"/>
  <c r="AZ57" i="2"/>
  <c r="AY57" i="2"/>
  <c r="BA57" i="2" s="1"/>
  <c r="AX57" i="2"/>
  <c r="AW57" i="2"/>
  <c r="AV57" i="2"/>
  <c r="AU57" i="2"/>
  <c r="AT57" i="2"/>
  <c r="AR57" i="2"/>
  <c r="AQ57" i="2"/>
  <c r="AS57" i="2" s="1"/>
  <c r="AP57" i="2"/>
  <c r="AO57" i="2"/>
  <c r="AN57" i="2"/>
  <c r="AM57" i="2"/>
  <c r="AL57" i="2"/>
  <c r="AJ57" i="2"/>
  <c r="AI57" i="2"/>
  <c r="AK57" i="2" s="1"/>
  <c r="AH57" i="2"/>
  <c r="AG57" i="2"/>
  <c r="AF57" i="2"/>
  <c r="AE57" i="2"/>
  <c r="AD57" i="2"/>
  <c r="AB57" i="2"/>
  <c r="AA57" i="2"/>
  <c r="AC57" i="2" s="1"/>
  <c r="Z57" i="2"/>
  <c r="Y57" i="2"/>
  <c r="X57" i="2"/>
  <c r="W57" i="2"/>
  <c r="V57" i="2"/>
  <c r="T57" i="2"/>
  <c r="S57" i="2"/>
  <c r="U57" i="2" s="1"/>
  <c r="R57" i="2"/>
  <c r="Q57" i="2"/>
  <c r="P57" i="2"/>
  <c r="O57" i="2"/>
  <c r="N57" i="2"/>
  <c r="L57" i="2"/>
  <c r="K57" i="2"/>
  <c r="M57" i="2" s="1"/>
  <c r="BN56" i="2"/>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O56" i="2"/>
  <c r="N56" i="2"/>
  <c r="L56" i="2"/>
  <c r="K56" i="2"/>
  <c r="M56" i="2" s="1"/>
  <c r="J57" i="2"/>
  <c r="I57" i="2"/>
  <c r="H57" i="2"/>
  <c r="G57" i="2"/>
  <c r="E57" i="2"/>
  <c r="D57" i="2"/>
  <c r="F57" i="2" s="1"/>
  <c r="J56" i="2"/>
  <c r="I56" i="2"/>
  <c r="H56" i="2"/>
  <c r="G56" i="2"/>
  <c r="E56" i="2"/>
  <c r="D56" i="2"/>
  <c r="F56" i="2" s="1"/>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G16" i="2"/>
  <c r="G17" i="2"/>
  <c r="G20" i="2"/>
  <c r="G19" i="2"/>
  <c r="G18" i="2"/>
  <c r="G15" i="2"/>
  <c r="G14" i="2"/>
  <c r="E16" i="2"/>
  <c r="E17" i="2"/>
  <c r="E20" i="2"/>
  <c r="E19" i="2"/>
  <c r="E18" i="2"/>
  <c r="E14" i="2"/>
  <c r="D16" i="2"/>
  <c r="D17" i="2"/>
  <c r="D20" i="2"/>
  <c r="D19" i="2"/>
  <c r="D18" i="2"/>
  <c r="E32" i="2" l="1"/>
  <c r="E8" i="2"/>
  <c r="F15" i="2"/>
  <c r="K15" i="2"/>
  <c r="F18" i="2"/>
  <c r="K18" i="2"/>
  <c r="F19" i="2"/>
  <c r="K19" i="2"/>
  <c r="F20" i="2"/>
  <c r="K20" i="2"/>
  <c r="F17" i="2"/>
  <c r="K17" i="2"/>
  <c r="F16" i="2"/>
  <c r="K16" i="2"/>
  <c r="L15" i="2"/>
  <c r="L18" i="2"/>
  <c r="L19" i="2"/>
  <c r="L20" i="2"/>
  <c r="L17" i="2"/>
  <c r="L16" i="2"/>
  <c r="F14" i="2"/>
  <c r="J14"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9" i="2"/>
  <c r="D8" i="2"/>
  <c r="D9" i="2" s="1"/>
  <c r="D32" i="2"/>
  <c r="F32" i="2" s="1"/>
  <c r="F8" i="2"/>
  <c r="E33" i="2"/>
  <c r="E54" i="2"/>
  <c r="D54" i="2"/>
  <c r="E53" i="2"/>
  <c r="D53" i="2"/>
  <c r="E52" i="2"/>
  <c r="D52" i="2"/>
  <c r="F52" i="2" s="1"/>
  <c r="D26" i="2"/>
  <c r="F26" i="2" s="1"/>
  <c r="D51" i="2"/>
  <c r="F51" i="2" s="1"/>
  <c r="K51" i="2"/>
  <c r="M51" i="2" s="1"/>
  <c r="I16" i="2" l="1"/>
  <c r="M16" i="2" s="1"/>
  <c r="J16" i="2"/>
  <c r="I17" i="2"/>
  <c r="M17" i="2" s="1"/>
  <c r="J17" i="2"/>
  <c r="I20" i="2"/>
  <c r="M20" i="2" s="1"/>
  <c r="J20" i="2"/>
  <c r="I19" i="2"/>
  <c r="M19" i="2" s="1"/>
  <c r="J19" i="2"/>
  <c r="I18" i="2"/>
  <c r="M18" i="2" s="1"/>
  <c r="J18" i="2"/>
  <c r="I15" i="2"/>
  <c r="M15" i="2" s="1"/>
  <c r="J15" i="2"/>
  <c r="F9" i="2"/>
  <c r="H8" i="2"/>
  <c r="H9" i="2" s="1"/>
  <c r="N14" i="2"/>
  <c r="N15" i="2"/>
  <c r="N18" i="2"/>
  <c r="N19" i="2"/>
  <c r="N20" i="2"/>
  <c r="N17" i="2"/>
  <c r="N16" i="2"/>
  <c r="L14" i="2"/>
  <c r="K14" i="2"/>
  <c r="I14" i="2"/>
  <c r="F22" i="2"/>
  <c r="I22" i="2"/>
  <c r="F53" i="2"/>
  <c r="F54" i="2"/>
  <c r="D33" i="2"/>
  <c r="F33" i="2" s="1"/>
  <c r="M14"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<sst xmlns="http://schemas.openxmlformats.org/spreadsheetml/2006/main" count="2683" uniqueCount="311">
  <si>
    <t>GISS-DED - Adopción IA: &lt;Testing&gt;</t>
  </si>
  <si>
    <t>Datos ejemplo. Limpiar y rellenar con los datos del proyecto</t>
  </si>
  <si>
    <t>T01_Excel de Cobertura</t>
  </si>
  <si>
    <t>T02_Diseño de Casos de Prueba</t>
  </si>
  <si>
    <t>T03_Combinación de Datos de Prueba</t>
  </si>
  <si>
    <t>T04_Plan de Pruebas de Regresión</t>
  </si>
  <si>
    <t>T05_Estrategia de pruebas</t>
  </si>
  <si>
    <t>T06_Scripts de Automatización</t>
  </si>
  <si>
    <t>Información para Pruebas (sin Prompt)</t>
  </si>
  <si>
    <t>Equipo</t>
  </si>
  <si>
    <t>Sprint</t>
  </si>
  <si>
    <t>Cod. PBI</t>
  </si>
  <si>
    <t>Descripción</t>
  </si>
  <si>
    <t>Owner</t>
  </si>
  <si>
    <t>Aplica IA? 
(S/N)</t>
  </si>
  <si>
    <t>Usada IA? 
(S/N)</t>
  </si>
  <si>
    <t>Calidad Salida IA (1-10)</t>
  </si>
  <si>
    <t>Esf.Est.(h)
Sin IA</t>
  </si>
  <si>
    <t>Esf.Est.(h)
Con IA</t>
  </si>
  <si>
    <t>Comentarios</t>
  </si>
  <si>
    <t>Aplica IA</t>
  </si>
  <si>
    <t>Se ha aplicado IA</t>
  </si>
  <si>
    <t>PROSA- WORKFLOW</t>
  </si>
  <si>
    <t>DEPROWRF 821</t>
  </si>
  <si>
    <t>Gestión de ambitos</t>
  </si>
  <si>
    <t>Catalina Cangas</t>
  </si>
  <si>
    <t>N</t>
  </si>
  <si>
    <t> </t>
  </si>
  <si>
    <t>S</t>
  </si>
  <si>
    <t xml:space="preserve">Muestra correctamente los casos de prueba posible, pero donde hay que seleccionar alguna opcion, siempre genera casos de "seleccionar opcion no valida" que sobrarian, ya que si es un desplegable, en mi caso no se puede seleccionar una opcion no valida. Seria indicarle algo mas de informacion en la historia de usuario. </t>
  </si>
  <si>
    <t xml:space="preserve">DEPROWRF - 985 </t>
  </si>
  <si>
    <t>Asignacion - valida limite carga usuario</t>
  </si>
  <si>
    <t>Catalina Cangas
Daniel Alcón</t>
  </si>
  <si>
    <t>Usada esta historia de usuario para obtener cobertura casos de prueba</t>
  </si>
  <si>
    <t>DEPROWRF - 979</t>
  </si>
  <si>
    <t>Operacion para validar limite de carga usuario al asignar tarea</t>
  </si>
  <si>
    <t>DEPROWRF - 1055</t>
  </si>
  <si>
    <t>Error al asignarme desasignarme una tarea despues de despacharla</t>
  </si>
  <si>
    <t>DEPROWRF - 984</t>
  </si>
  <si>
    <t>Servicio de asignacion manual de tarea- validar limite carga</t>
  </si>
  <si>
    <t>NAUA</t>
  </si>
  <si>
    <t>DENAUA-1014-Testing</t>
  </si>
  <si>
    <t>[Testing] Fase II - Pruebas desarrollos RI Cola MQ</t>
  </si>
  <si>
    <t>Andrea Fernández</t>
  </si>
  <si>
    <t>Se ha utilizado para extraer cobertura, ha requerido revisión y modificación.</t>
  </si>
  <si>
    <t xml:space="preserve">DENAUA-1030-Testing </t>
  </si>
  <si>
    <t>[Testing] Cobertura, diseños de casos en ALM y Pruebas de operaciones en caché con MongoDb</t>
  </si>
  <si>
    <t>Misma HU introducida varias veces con el mismo prompt, en un primer momento identifica cada caso de prueba como una historia de usuario, lo que no es del todo correcto ya que esas pruebas forman parte de la misma historia de usuario, si volvemos a introducir el prompt si nos devuelve una unica historia de usuario, con su correspondientes criterios de aceptacion, DoR y DoD
La tabla de estimacion de esfuerzos en una primera vez si me la ha sacado,  identificando el esfuerzo necesario ya sea analista de pruebas, tester, automatizador, etc; pero las otras veces que se ha introducido el prompt no lo ha devuelto
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</si>
  <si>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DENAUA-1047</t>
  </si>
  <si>
    <t>[Testing] Pruebas RI S3</t>
  </si>
  <si>
    <t xml:space="preserve">Se ha utilizado para consultar y aclarar los endpoint y para que nos indicara como preparar los juegos de datos, en este caso nos ha indicado un comando de windows para generar ficheros de distinto tamaño.Tambien se ha utilizado para ayudarnos a interpretar los logs y que nos pusiera ejemplos </t>
  </si>
  <si>
    <t>DENAUA-1055</t>
  </si>
  <si>
    <t>Se ha utilizado la IA para extraer la cobetura de pruebas, ha requerido revisión y modificación posterior</t>
  </si>
  <si>
    <t>Plataformas Digitales</t>
  </si>
  <si>
    <t>T49</t>
  </si>
  <si>
    <t>PDAU-01</t>
  </si>
  <si>
    <t>Indicadores KPI's</t>
  </si>
  <si>
    <t>Almu/Maria</t>
  </si>
  <si>
    <t>NA</t>
  </si>
  <si>
    <t>Se le indica metodología utilizada, herramienta de seguimiento de pruebas y defectos, y se indica el área y aplicación utilizada. Se incluye una tabla con datos de 6 meses de una aplicación con los datos de distribución de los defectos por serveridad, grado de éxito de ejecución y cobertura alcanzada. Resultado: Define algunos KPI de forma correcta y otros no. Las recomendaciones que da para mejorar los KPI que no cumple con los objetivos, son lógicas. Creo que es un prompt complicado y hay que continuar refinando un poco más,  y realizar más pruebas. No aporta una info con un valor añadido importante que ayude de momento, seguiré haciendo diferentes combinaciones para ir depurándolo.
Se adjunta incluso la lista de portales del área junto a una excel de datos extraidos de ALM para todos los portales y sigue sin aportarnos una información útil a priori. Seguiremos validándolo.</t>
  </si>
  <si>
    <t>SDSS54884</t>
  </si>
  <si>
    <t>Grafito: componente BUTTON (2)</t>
  </si>
  <si>
    <t>Begoña Prieto</t>
  </si>
  <si>
    <t>Se ha lanzado varias veces con los mismos datos (copiados y pegados de un documento de texto) y en cada caso devuelve una combinatoria de pruebas distinta, no sólo con distinto número de casos sino incluso con diferentes enfoques.
Se ha probado con temperatura 0 y 0.3 con el mismo comportamiento.</t>
  </si>
  <si>
    <t>FDAR</t>
  </si>
  <si>
    <t>SP16</t>
  </si>
  <si>
    <t>DEDENXDE-183</t>
  </si>
  <si>
    <t>Cobertura pruebas módulo Gestión de entidades</t>
  </si>
  <si>
    <t>Fran García</t>
  </si>
  <si>
    <t>No es fiable al 100% hay que hacer un analisis funcional de la HU, modifiicar, añadir y eliminar test de la cobetura generada</t>
  </si>
  <si>
    <t>SP17</t>
  </si>
  <si>
    <t>DEDENXDE-218</t>
  </si>
  <si>
    <t>Cobertura pruebas nueva funcionalidad Exportación Excel</t>
  </si>
  <si>
    <t>cambio minimo en la funcionalidad (añadir el botón exportar)</t>
  </si>
  <si>
    <t>PROSA- PDPR</t>
  </si>
  <si>
    <t>Fase 2</t>
  </si>
  <si>
    <t>PDPR- Frontent</t>
  </si>
  <si>
    <t>Validar eliminar expediente</t>
  </si>
  <si>
    <t>Ignacio Tuñas</t>
  </si>
  <si>
    <t>La estructura obtenida por la IA coincide en un alto porcentaje con la generación manual del caso de prueba</t>
  </si>
  <si>
    <t>DEPDPR - 10</t>
  </si>
  <si>
    <t>Datos especificos de las tareas.</t>
  </si>
  <si>
    <t>Crea combinaciones que no son posibles, y hay que ir interactuando indicandole que omita esas validaciones o incluya otras que no ha devuelto como resultado.
Hay que aumentarle la longitud al maximo, 4096 ya que sino saca la cobertura incompleta y se corta.
Con la misma historia a veces saca pruebas de regresion y otras veces no, y otras veces las de regresion son iguales que la cobertura funcional.</t>
  </si>
  <si>
    <t>T52</t>
  </si>
  <si>
    <t>POIT55217</t>
  </si>
  <si>
    <t>Pruebas de versión v3.54</t>
  </si>
  <si>
    <t>María Benavides</t>
  </si>
  <si>
    <t>Generación de la excel de cobertura funcional de varias historias de desarrollo del sprint de POIT.</t>
  </si>
  <si>
    <t>T53</t>
  </si>
  <si>
    <t>PDEV55300</t>
  </si>
  <si>
    <t>Rediseño PDEV S104</t>
  </si>
  <si>
    <t>Generación de la excel de cobertura funcional de varias historias de desarrollo de PDEV para los primeros rediseños</t>
  </si>
  <si>
    <t>Manual Prosa - Bandeja de Tareas</t>
  </si>
  <si>
    <t>He podido de forma rápida identificar los posibles casos de regresion proprocionandole un documento word con la descripcion detallada de la funcionalidad, asi como con imagenes.
Ha acertado en los casos de prueba y si en alguna funcion queria profundizar, le pedia mas informacion e indicaba casos de prueba especificos.</t>
  </si>
  <si>
    <t>AUTR004</t>
  </si>
  <si>
    <t>Workflow - Procedimientos - Datos del Procedimiento - Validación Botón Guardar Campos obligatorios</t>
  </si>
  <si>
    <t>El resultado que ha devuelto la herramienta con el prompt ha sido bastante bueno, genera de primeras muy bien el esqueleto para plantear el test y ademas luego si se lo especificas te explica cada paso</t>
  </si>
  <si>
    <t>PROSA- PROSAGEN</t>
  </si>
  <si>
    <t>DEPROGEN 646</t>
  </si>
  <si>
    <t>PROSAGTB en busqueda derivada se muestra detalle</t>
  </si>
  <si>
    <t>Elizabeth Simoes</t>
  </si>
  <si>
    <t>El resultado que ha sido devuelto utilizando el prompt se corresponde con la descripcion del caso de prueba que le hemos pasado correctamente. Se muestra correctamente descrito. Al lanzar el prompt varias veces, devuelve resultados muy similares, pero nunca el mismo.</t>
  </si>
  <si>
    <t>DEPROWRF - 1108</t>
  </si>
  <si>
    <t>DEPROWRF - 1028</t>
  </si>
  <si>
    <t>validar limite carga usuario - politica condigrupo</t>
  </si>
  <si>
    <t>DEPROWRF - 1101</t>
  </si>
  <si>
    <t>modelo flujos</t>
  </si>
  <si>
    <t>Usada esta historia de usuario para obtener cobertura casos de prueba.Faltaria introducir a mano las validaciones en base de datos.</t>
  </si>
  <si>
    <t>DEPROWRF - 1026</t>
  </si>
  <si>
    <t>politica usrnodos an- valida limite carga usuario</t>
  </si>
  <si>
    <t>DEPROWRF - 1138</t>
  </si>
  <si>
    <t>añadir informacion adicional al servicio de excluison de usuario para politicas</t>
  </si>
  <si>
    <t>DEPROWRF - 1105</t>
  </si>
  <si>
    <t>exclusion de usuarios par areparto de casos por secuenciua por tipo tarea</t>
  </si>
  <si>
    <t>DEPROWRF - 1107</t>
  </si>
  <si>
    <t>Exclusion de usuarios para reparto de asignacion al usuario anterior</t>
  </si>
  <si>
    <t>DEPROWRF - 1085
DEPROWRF - 1087
DEPROWRF - 1100
DEPROWRF - 1101</t>
  </si>
  <si>
    <t>Nuevo modelo de flujos</t>
  </si>
  <si>
    <t>Generación de un diagrama de flujos y explicación en modo resumen de cómo se comportan los nodos. Interactuando para pedir más detalle ha simplificado mucho el trabahjo.</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</si>
  <si>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</si>
  <si>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</si>
  <si>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</si>
  <si>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RRHH</t>
  </si>
  <si>
    <t>DEDEXSCH 536</t>
  </si>
  <si>
    <t>Elena Escobar</t>
  </si>
  <si>
    <t>Temperatura: 0.5
El resultado es muy bueno, siempre y cuando se vaya dirigiendo a la IA con lo que nos interesa. Es posible que vaya afinando cada vez más según le vayamos diciendo.</t>
  </si>
  <si>
    <t>DEDEXSCH 537</t>
  </si>
  <si>
    <t>En este caso he tenido que dirigirla un poco más porque no terminaba de sacar todas las casuísiticas que necesitaba pero, al final, sí lo he obtenido.
Por poner un fallo: el icono de copiar, si se utiliza para copiar tablas que se han generado, pierde el estilo tipo tabla a la hora de pegarlo en un word, por ejemplo. He copiado seleccionando todo el texto para no perder el formato tabla y que la información generada sea legible.
Le doy un 60% porque me ha llevado más tiempo.
Combinatorias: Habiendo introducido el prompt y una HU, me ha pedido información variada que he ido proporcionándole y le he indicado que quería una cobertura extensa que contemplase todos los errores posibles que se podían cometer. El resultado ha sido muy satisfactorio: ha generado todos los casos de prueba que ya tenía en la cobertura inicial (la que se utilizó en su momento), con todo detalle.
También he visto que no se pueden adjuntar ficheros con algunos caracteres especiales (?, {, Ç, ñ, etc...)</t>
  </si>
  <si>
    <t>Resumen de la evaluación del uso del prompt y las modificaciones realizadas</t>
  </si>
  <si>
    <t>Francisco García García</t>
  </si>
  <si>
    <t xml:space="preserve">Generación Excel de cobertura de pruebas utilizando la IA, se tuvo que hacer una revisión una vez generada. </t>
  </si>
  <si>
    <t>Arquitectura</t>
  </si>
  <si>
    <t>DEPROARQ-1140</t>
  </si>
  <si>
    <t>Ayuda con datos de prueba</t>
  </si>
  <si>
    <t>Cristian rodriguez</t>
  </si>
  <si>
    <t>Se ha utilizado sin prompt para, de una tabla de combinaciones de datos en la que relaciona variables cabecera y pie por aplicación y servicio con la aplicación y el servicio para el que se definirán, se ha intentado obtener por un lado el número de aplicaciones y servicio diferentes son necesarias para poder crear los datos de prueba sin interferencias entre las pruebas (no se consiguió) y por otro lado que simplemente estableciese un servicio-aplicación a aquellas variables que fueran diferentes (tampoco se consiguió así)</t>
  </si>
  <si>
    <t>DENAUA-1269</t>
  </si>
  <si>
    <t xml:space="preserve">Cobertura de pruebas </t>
  </si>
  <si>
    <t xml:space="preserve">Andrea Fernández </t>
  </si>
  <si>
    <t xml:space="preserve">Obtención de cobertura de pruebas de la HU, se ha tenido que hacer alguna modificación en algun caso de prueba y eliminar un par que no aplicaban </t>
  </si>
  <si>
    <t>PDAU-Portales</t>
  </si>
  <si>
    <t>T55</t>
  </si>
  <si>
    <t>POSJ55327</t>
  </si>
  <si>
    <t>Pruebas búsqueda</t>
  </si>
  <si>
    <t>Maria Victoria Benavides</t>
  </si>
  <si>
    <t>Generación de la cobertura funcional de pruebas para dos historias de usuario del buscador del portal de sentencias. Identifica los casos de prueba principales, con casuísticas de combinación de mayúsculas, minúsculas y palabras exactas.
Al realizar el diseño de pasos utilizando la excel de cobertura (ya editada con pequeños cambios), genera pasos coherentes y sin necesidad prácticamente de ser modificados más allá que creando parámetros para la combinación de datos.</t>
  </si>
  <si>
    <t>IBASE</t>
  </si>
  <si>
    <t>TM31</t>
  </si>
  <si>
    <t>DEINBASE-1308</t>
  </si>
  <si>
    <t>Gestión de Usuarios</t>
  </si>
  <si>
    <t>Miguel Ángel Martín Rodríguez</t>
  </si>
  <si>
    <t>Obtención de cobertura de pruebas de la HU y casos de test con sus pasos detallados, se han tenido que hacer bastantes modificaciones: las descripciones de las Hus no son extensas y la IA olvida pasos lógicos a crear en la generación de pasos de casos. Aunque la obtención de Cobertura de pruebas funciona mejor, genera casos generales globales que no proceden aunque se le hace hincapié en los sub servicios.</t>
  </si>
  <si>
    <t>TM30</t>
  </si>
  <si>
    <t>DEINBASE-1368</t>
  </si>
  <si>
    <t>Gestion de usuarios</t>
  </si>
  <si>
    <t>Alberto Martos Garrido</t>
  </si>
  <si>
    <t>Migracion de JUNIT4 a JUNIT5 sobre todo las validaciones de assertTrue, se tiene que poner exactamente como se quieren las modificaciones y un ejemplo de ello, ya que si no le das el ejemplo puede hacerlo de las formas que la IA considere mejor, hay veces que no realiza las modificaciones y te pasa el mismo codigo que le has dado.</t>
  </si>
  <si>
    <t>-</t>
  </si>
  <si>
    <t>Gestion de grupos</t>
  </si>
  <si>
    <t>Refactorizacion del codigo de atuomatizacion de pruebas para que se mas legible con metodos, pasandole un test de prueba , la IA separa el codigo en distintos metodos con nombres claros que te dicen lo que hacen. Como se hace test a test, muchos metodos estan duplicados o similares los cuales hay que modificar para poder usarlos varias veces.</t>
  </si>
  <si>
    <t>DEINBASE-1310</t>
  </si>
  <si>
    <t>Corregir titulo de cabeceras en gestion de grupos y usuarios</t>
  </si>
  <si>
    <t>Se trata de probar unos cambios en la cabecera de distintas pantallas de la misma aplicacion(alta, modificacion, borrado), ya que antes siempre tenia la misma. La IA devuelve los casos de prueba, estrategias y regresion correctos, aunque en el prompt de automatizacion añade pasos innecesarios ya que no sabe exactamente el codigo que tenemos, hay que ser extra explicitos con lo que se necesita.</t>
  </si>
  <si>
    <t>DEDEXSCH-863</t>
  </si>
  <si>
    <t>Jose Vidarte Pulido</t>
  </si>
  <si>
    <t>Obtención de la cobertura de H.U realizando modificaciones, añadiendo casos que faltaban y eliminando casos que no eran necasarios</t>
  </si>
  <si>
    <t>Calcular la carga de una tarea</t>
  </si>
  <si>
    <t>Generación Excel de cobertura de pruebas utilizando la IA</t>
  </si>
  <si>
    <t>DEPROWRF 1248</t>
  </si>
  <si>
    <t>Proceso batch WFBTAGST- calcular UF con menor carga por ambito de gestion</t>
  </si>
  <si>
    <t>DEPROWRF 1208</t>
  </si>
  <si>
    <t>Motor workflow- crear tareas siguiente con ambito de gestion</t>
  </si>
  <si>
    <t>DEINBASE-838</t>
  </si>
  <si>
    <t>Consulta de Listados y Consulta Histórico de Listados</t>
  </si>
  <si>
    <t>Obtención de cobertura de pruebas de la HU de bug asociada a DEF ALM  (se han reusado los casos),se han tenido que hacer bastantes modificaciones: genera casos generales globales que no proceden aunque se le hace hincapié en los sub servicios. El mayor problema Gen-Assitante se eterniza el adjuntar PDF (Chaptka interminable)</t>
  </si>
  <si>
    <t>PDCF</t>
  </si>
  <si>
    <t>PDCFAUTO</t>
  </si>
  <si>
    <t>Automatizacion de Pruebas</t>
  </si>
  <si>
    <t>Alberto Jesús Florido Fernández de Córdoba</t>
  </si>
  <si>
    <t>No teniendo acceso a los prompts especializados de GISS Testing de Automatización, se ha utilizado el GenAssistant con prompts personalizados para tareas sencillas y repetitivas como refactorizar codigo o agregar documentacion. Las respuestas de la IA no eran exactamente lo que se quería, y no se han utilizado más que de forma orientativa</t>
  </si>
  <si>
    <t>DEDEXSCH</t>
  </si>
  <si>
    <t>No teniendo acceso a los prompts especializados de GISS Testing de Automatización, se ha utilizado el GenAssistant con prompts personalizados. En este caso, la tarea consistía en actualizar las pruebas automatizadas realizadas hace meses, para incorporar cambios en el desarrollo de la aplicación. Mi flujo de trabajo ha consistido en lanzar las pruebas una a una, analizar por qué ha fallado en el LOG, y corregir la prueba hasta que funcione correctamente. Es una tarea inevitablemente delicada y la IA no me ha podido ayudar, por ejemplo, a entender mejor el código del compañero.</t>
  </si>
  <si>
    <t>PDPR</t>
  </si>
  <si>
    <t>DEPDPR-68</t>
  </si>
  <si>
    <t>Daniel Alcón Camarero</t>
  </si>
  <si>
    <t>Generación Excel de cobertura de pruebas utilizando la IA y pruebas de regresión. La IA de cobertura de pruebas saca casos de funcionalidad correctos, pero no lo hace con los casos específicos de validación de campos y botones, tampoco los caos de visualización, al tener que comprobar la maqueta no incluida en la HU, ni los casos de Back ya que los servicios a probar tampoco están definidos en la HU. Los casos de regresión si se ajusta más a la cobertura realizada sin IA, ya que aplican a los casos de funcionalidad.</t>
  </si>
  <si>
    <t>PROSA-PROSAGEN</t>
  </si>
  <si>
    <t>DEPROGEN-1827</t>
  </si>
  <si>
    <t xml:space="preserve">Configuración-visualización atributos GTB </t>
  </si>
  <si>
    <t>Prueba con el uso del prompt de diseño de casos de prueba para una prueba simple de configuración y  visualización de atributos, en base a la información que aporté el resultado fue el esperado.</t>
  </si>
  <si>
    <t>DEPROGEN-1327</t>
  </si>
  <si>
    <t>Configuración valores constantes -predeterminados</t>
  </si>
  <si>
    <t>Generación Excel de cobertura de pruebas, generó una cobertura muy básica que fue necesario complementar</t>
  </si>
  <si>
    <t>Digitalización</t>
  </si>
  <si>
    <t>T4</t>
  </si>
  <si>
    <t>NOMAAUTO</t>
  </si>
  <si>
    <t xml:space="preserve">Documentación del script </t>
  </si>
  <si>
    <t>Manuel Arqués Yus</t>
  </si>
  <si>
    <t>0.5</t>
  </si>
  <si>
    <t>Generación de comentarios para el codigo que ya estaba automatizado, ha sido capaz de reconocer el codigo y crear un comentario bastante acertado sobre lo que hace dicho script.</t>
  </si>
  <si>
    <t>DEFONPEN-1808</t>
  </si>
  <si>
    <t>Daniel Lares</t>
  </si>
  <si>
    <t>Cobertura muy básica, tuve que complementar. y más allá de darme de darme un conjunto de casos, los iba generano 1 por 1 y con steps lo cual no es relevante en la cobertura</t>
  </si>
  <si>
    <t>NMDEAUTO</t>
  </si>
  <si>
    <t>Vicent Miñana Gracia</t>
  </si>
  <si>
    <t>Le he pegado un HTML entero para que me sacase los XPATH de unos elementos los cuales tendía que validar su correcta escritura</t>
  </si>
  <si>
    <t>DEPROWRF -1287</t>
  </si>
  <si>
    <t xml:space="preserve">Pruebas automaticas Modelo de Flujo </t>
  </si>
  <si>
    <t>Hugo Barreira Rodriguez</t>
  </si>
  <si>
    <t>Copie del alm unos steps que formulaban crear una query de sql con el resultado esperado, tras pequeños cambios, se lo formule a la IA para que me creara una linea de SQL con todas las condiciones y resultados esperados, han funcionado las pruebas</t>
  </si>
  <si>
    <t>PDPR-AUTO</t>
  </si>
  <si>
    <t>PDPRAUTO</t>
  </si>
  <si>
    <t>Ignacio Tuñas Tabares</t>
  </si>
  <si>
    <t>Capaz de a traves de las indicaciones dadas para realizar unos casos, supo detallarme paso a paso las keywords que debia implementar explicando el funcionamiento de estas.</t>
  </si>
  <si>
    <t>PORTALESAUTO</t>
  </si>
  <si>
    <t>Antonio Luis Molina García</t>
  </si>
  <si>
    <t>Le pasé a la IA un código html y le pedí que me hiciera un script donde recorriera un paginador comprobando que accede a todas las páginas, el script era muy mejorable pero nada mal teniendo en cuenta que el html que le pasé no era muy completo</t>
  </si>
  <si>
    <t>T54</t>
  </si>
  <si>
    <t>RGID52224</t>
  </si>
  <si>
    <t>Pruebas de regresión de GISS Digital</t>
  </si>
  <si>
    <t>Begoña Prieto Pérez</t>
  </si>
  <si>
    <t>A partir de una HU con muy poco detalle se obtuvo con ayuda de la IA un conjunto de pruebas de cobertura completo. Fue necesaria bastante conversación para obtener el resultado en el formato deseado. El diseño se hizo a partir del excel de cobertura diseñado y también fue necesaria conversación para obtener los resultados. Además se invirtió tiempo que adaptar la planilla del excel de cobertura para que soportase los datos de diseño y poder hacer el exportado a ALM.</t>
  </si>
  <si>
    <t>PDEV55404</t>
  </si>
  <si>
    <t>Evolución PDEVXplora</t>
  </si>
  <si>
    <t>A partir de una serie de Hus bien detalladas, se obtuvo un excel de cobertura muy afinado. El diseño se obtuvo a partir de la cobertura definida. En ambos casos fue necesaria conversación con la IA. Y se continuó trabajando en los mapeos y el excel de diseño.</t>
  </si>
  <si>
    <t>DEINBASE-1191</t>
  </si>
  <si>
    <t>Obtención de cobertura de pruebas de la HU y casos de pruebas, se han tenido que hacer bastantes modificaciones y añadir casos: genera casos generales globales que no proceden, no obtiene del detalle casos a pesar de haber palabras token: "Escenario de pruebas" ó "Criterios de aceptación" con la información en párrafos: debería entender que hay una/unas casuística por párrafo con ese pie. El mayor problema Gen-Assitante se eterniza el adjuntar PDF (Chaptka interminable)</t>
  </si>
  <si>
    <t>DENAUA-1339</t>
  </si>
  <si>
    <t>Obtención de cobertura de pruebas de la HU, se ha tenido que añadir los casos de prueba correspodientes a a quellos datos de prueba configurados por defecto.</t>
  </si>
  <si>
    <t>DEINBASE-1176</t>
  </si>
  <si>
    <t>Consulta histórico de listados</t>
  </si>
  <si>
    <t>Obtención de cobertura de pruebas de la HU y casos de test con sus pasos detallados, se han tenido que hacer bastantes modificaciones (casos duplicados): las descripciones de las Hus no son extensas y la IA olvida pasos lógicos a crear en la generación de pasos de casos. Aunque la obtención de Cobertura de pruebas funciona mejor, genera casos generales globales que no proceden aunque se le hace hincapié en los sub servicios.</t>
  </si>
  <si>
    <t>TM32</t>
  </si>
  <si>
    <t>DEINBASE-1194</t>
  </si>
  <si>
    <t>Consulta de permisos</t>
  </si>
  <si>
    <t>Obtención de cobertura de pruebas de la HU y casos de test con sus pasos detallados, se han tenido que hacer bastantes modificaciones: las descripciones de las Hus no son extensas y la IA olvida pasos lógicos a crear en la generación de pasos de casos. Aunque la obtención de Cobertura de pruebas funciona mejor, genera casos generales globales a veces inecesarios como 2 casos de detalle para ver 2 secciones en la misma pantalla debería hacer hincapié en la palabra Criterios de aceptación (imponérselo a la IA como token) para que desarrollara al menos 1 caso por cada Criterio de acpetación, algunos los obvia (y si nos fiamos a ojos ciegos podríamos dar falsos positivos: no cubrimos toda la casuística).</t>
  </si>
  <si>
    <t>DEPROWRF 1185</t>
  </si>
  <si>
    <t>API : dameInfoCasosArchivados</t>
  </si>
  <si>
    <t xml:space="preserve">Generacion de casos de prueba </t>
  </si>
  <si>
    <t>DEPROWRF 1250</t>
  </si>
  <si>
    <t>Trigger de BBDD para actualizar peso tarea y procedimiento almacenado para procesar tareas existentes sin peso.</t>
  </si>
  <si>
    <t>Pudo detallarme paso a paso las keywords que tenia que implementar dandole las indicaciones que venian del alm</t>
  </si>
  <si>
    <t>DEPROGEN-2018</t>
  </si>
  <si>
    <t>Cambios en formatos de fechas-horas admitidos</t>
  </si>
  <si>
    <t xml:space="preserve">Aportó varias combinaciones de utilidad para las pruebas </t>
  </si>
  <si>
    <t>Generó correctamente varias sentencias de base de datos para poder obtener información</t>
  </si>
  <si>
    <t>DEDEXSCH-906</t>
  </si>
  <si>
    <t>Jose Vidarte</t>
  </si>
  <si>
    <t>Generó la cobertura con bastantes casos que no coincidian con la historia de usuario, tuve que hacer modificaciones</t>
  </si>
  <si>
    <t>DENAUA-1349</t>
  </si>
  <si>
    <t>Mario Esteban Garcia</t>
  </si>
  <si>
    <t>Obtención de cobertura de pruebas de la HU con un nivel medio de detalle, obviando alguna prueba negativa para comprobar codigos de error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</si>
  <si>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</si>
  <si>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</si>
  <si>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</si>
  <si>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</si>
  <si>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</si>
  <si>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</si>
  <si>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</si>
  <si>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</si>
  <si>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</si>
  <si>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</si>
  <si>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</si>
  <si>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</si>
  <si>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</si>
  <si>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</si>
  <si>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</si>
  <si>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Mejora calidad del código automatizado</t>
  </si>
  <si>
    <t>Generar documentación "comentarios en código" que faciliten la compresion de los keywords utilizados en los scripts de automatización</t>
  </si>
  <si>
    <t>Scripts de robotframework</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</si>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</sst>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0"/>
      <name val="Calibri"/>
      <family val="2"/>
      <scheme val="minor"/>
    </font>
    <font>
      <sz val="12"/>
      <name val="Calibri"/>
      <family val="2"/>
      <scheme val="minor"/>
    </font>
    <font>
      <b/>
      <sz val="10"/>
      <name val="Calibri"/>
      <family val="2"/>
      <scheme val="minor"/>
    </font>
    <font>
      <b/>
      <sz val="14"/>
      <color rgb="FF0000CC"/>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color rgb="FF000000"/>
      <name val="Arial Narrow"/>
      <charset val="1"/>
    </font>
    <font>
      <sz val="9"/>
      <color rgb="FF000000"/>
      <name val="Calibri"/>
    </font>
    <font>
      <b/>
      <sz val="12"/>
      <name val="Calibri"/>
      <family val="2"/>
    </font>
  </fonts>
  <fills count="3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D9D9D9"/>
        <bgColor rgb="FF000000"/>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style="medium">
        <color indexed="64"/>
      </top>
      <bottom style="thin">
        <color indexed="64"/>
      </bottom>
      <diagonal/>
    </border>
  </borders>
  <cellStyleXfs count="1">
    <xf numFmtId="0" fontId="0" fillId="0" borderId="0"/>
  </cellStyleXfs>
  <cellXfs count="179">
    <xf numFmtId="0" fontId="0" fillId="0" borderId="0" xfId="0"/>
    <xf numFmtId="0" fontId="1" fillId="3" borderId="0" xfId="0" applyFont="1" applyFill="1"/>
    <xf numFmtId="0" fontId="2" fillId="3" borderId="0" xfId="0" applyFont="1" applyFill="1"/>
    <xf numFmtId="0" fontId="3" fillId="2" borderId="9" xfId="0" applyFont="1" applyFill="1" applyBorder="1" applyAlignment="1">
      <alignment wrapText="1"/>
    </xf>
    <xf numFmtId="0" fontId="3" fillId="2" borderId="10" xfId="0" applyFont="1" applyFill="1" applyBorder="1" applyAlignment="1">
      <alignment wrapText="1"/>
    </xf>
    <xf numFmtId="0" fontId="1" fillId="3" borderId="1" xfId="0" applyFont="1" applyFill="1" applyBorder="1"/>
    <xf numFmtId="0" fontId="1" fillId="3" borderId="2" xfId="0" applyFont="1" applyFill="1" applyBorder="1"/>
    <xf numFmtId="0" fontId="3" fillId="2" borderId="11" xfId="0" applyFont="1" applyFill="1" applyBorder="1" applyAlignment="1">
      <alignment horizontal="left" wrapText="1"/>
    </xf>
    <xf numFmtId="0" fontId="3" fillId="2" borderId="12" xfId="0" applyFont="1" applyFill="1" applyBorder="1" applyAlignment="1">
      <alignment horizontal="left" wrapText="1"/>
    </xf>
    <xf numFmtId="0" fontId="4" fillId="3" borderId="0" xfId="0" applyFont="1" applyFill="1"/>
    <xf numFmtId="0" fontId="3" fillId="2" borderId="6" xfId="0" applyFont="1" applyFill="1" applyBorder="1" applyAlignment="1">
      <alignment horizontal="left" wrapText="1"/>
    </xf>
    <xf numFmtId="0" fontId="3" fillId="2" borderId="7" xfId="0" applyFont="1" applyFill="1" applyBorder="1" applyAlignment="1">
      <alignment horizontal="left" wrapText="1"/>
    </xf>
    <xf numFmtId="0" fontId="3" fillId="2" borderId="8" xfId="0" applyFont="1" applyFill="1" applyBorder="1" applyAlignment="1">
      <alignment horizontal="left" wrapText="1"/>
    </xf>
    <xf numFmtId="0" fontId="5" fillId="0" borderId="0" xfId="0" applyFont="1"/>
    <xf numFmtId="0" fontId="5" fillId="0" borderId="13" xfId="0" applyFont="1" applyBorder="1"/>
    <xf numFmtId="0" fontId="0" fillId="0" borderId="13" xfId="0" applyBorder="1"/>
    <xf numFmtId="0" fontId="6" fillId="4" borderId="13" xfId="0" applyFont="1" applyFill="1" applyBorder="1"/>
    <xf numFmtId="0" fontId="0" fillId="5" borderId="13" xfId="0" applyFill="1" applyBorder="1"/>
    <xf numFmtId="0" fontId="5" fillId="6" borderId="14" xfId="0" applyFont="1" applyFill="1" applyBorder="1"/>
    <xf numFmtId="0" fontId="0" fillId="6" borderId="15" xfId="0" applyFill="1" applyBorder="1"/>
    <xf numFmtId="0" fontId="8" fillId="0" borderId="0" xfId="0" applyFont="1"/>
    <xf numFmtId="0" fontId="3" fillId="2" borderId="13" xfId="0" applyFont="1" applyFill="1" applyBorder="1"/>
    <xf numFmtId="0" fontId="1" fillId="3" borderId="13" xfId="0" applyFont="1" applyFill="1" applyBorder="1"/>
    <xf numFmtId="0" fontId="1" fillId="3" borderId="17" xfId="0" applyFont="1" applyFill="1" applyBorder="1"/>
    <xf numFmtId="0" fontId="1" fillId="7" borderId="13" xfId="0" applyFont="1" applyFill="1" applyBorder="1"/>
    <xf numFmtId="0" fontId="6" fillId="0" borderId="0" xfId="0" applyFont="1"/>
    <xf numFmtId="0" fontId="9" fillId="9" borderId="19" xfId="0" applyFont="1" applyFill="1" applyBorder="1"/>
    <xf numFmtId="0" fontId="9" fillId="9" borderId="21" xfId="0" applyFont="1" applyFill="1" applyBorder="1"/>
    <xf numFmtId="0" fontId="9" fillId="9" borderId="22" xfId="0" applyFont="1" applyFill="1" applyBorder="1"/>
    <xf numFmtId="0" fontId="0" fillId="0" borderId="13" xfId="0" applyBorder="1" applyAlignment="1">
      <alignment horizontal="center" vertical="top" wrapText="1"/>
    </xf>
    <xf numFmtId="0" fontId="0" fillId="0" borderId="25" xfId="0" applyBorder="1"/>
    <xf numFmtId="0" fontId="3" fillId="2" borderId="31" xfId="0" applyFont="1" applyFill="1" applyBorder="1" applyAlignment="1">
      <alignment horizontal="left" wrapText="1"/>
    </xf>
    <xf numFmtId="0" fontId="5" fillId="14" borderId="24" xfId="0" applyFont="1" applyFill="1" applyBorder="1"/>
    <xf numFmtId="0" fontId="5" fillId="14" borderId="27" xfId="0" applyFont="1" applyFill="1" applyBorder="1"/>
    <xf numFmtId="0" fontId="0" fillId="5" borderId="18" xfId="0" applyFill="1" applyBorder="1"/>
    <xf numFmtId="0" fontId="0" fillId="5" borderId="25" xfId="0" applyFill="1" applyBorder="1"/>
    <xf numFmtId="0" fontId="5" fillId="15" borderId="24" xfId="0" applyFont="1" applyFill="1" applyBorder="1"/>
    <xf numFmtId="0" fontId="5" fillId="15" borderId="27" xfId="0" applyFont="1" applyFill="1" applyBorder="1"/>
    <xf numFmtId="0" fontId="0" fillId="7" borderId="13" xfId="0" applyFill="1" applyBorder="1"/>
    <xf numFmtId="0" fontId="5" fillId="16" borderId="29" xfId="0" applyFont="1" applyFill="1" applyBorder="1"/>
    <xf numFmtId="0" fontId="5" fillId="16" borderId="30" xfId="0" applyFont="1" applyFill="1" applyBorder="1"/>
    <xf numFmtId="0" fontId="0" fillId="13" borderId="13" xfId="0" applyFill="1" applyBorder="1"/>
    <xf numFmtId="0" fontId="0" fillId="13" borderId="18" xfId="0" applyFill="1" applyBorder="1"/>
    <xf numFmtId="0" fontId="5" fillId="18" borderId="29" xfId="0" applyFont="1" applyFill="1" applyBorder="1"/>
    <xf numFmtId="0" fontId="5" fillId="18" borderId="30" xfId="0" applyFont="1" applyFill="1" applyBorder="1"/>
    <xf numFmtId="0" fontId="0" fillId="13" borderId="25" xfId="0" applyFill="1" applyBorder="1"/>
    <xf numFmtId="0" fontId="0" fillId="19" borderId="13" xfId="0" applyFill="1" applyBorder="1"/>
    <xf numFmtId="0" fontId="0" fillId="19" borderId="25" xfId="0" applyFill="1" applyBorder="1"/>
    <xf numFmtId="0" fontId="5" fillId="21" borderId="29" xfId="0" applyFont="1" applyFill="1" applyBorder="1"/>
    <xf numFmtId="0" fontId="5" fillId="21" borderId="30" xfId="0" applyFont="1" applyFill="1" applyBorder="1"/>
    <xf numFmtId="0" fontId="0" fillId="22" borderId="13" xfId="0" applyFill="1" applyBorder="1"/>
    <xf numFmtId="9" fontId="0" fillId="3" borderId="25" xfId="0" applyNumberFormat="1" applyFill="1" applyBorder="1"/>
    <xf numFmtId="9" fontId="0" fillId="3" borderId="13" xfId="0" applyNumberFormat="1" applyFill="1" applyBorder="1"/>
    <xf numFmtId="9" fontId="0" fillId="3" borderId="18" xfId="0" applyNumberFormat="1" applyFill="1" applyBorder="1"/>
    <xf numFmtId="9" fontId="0" fillId="3" borderId="28" xfId="0" applyNumberFormat="1" applyFill="1" applyBorder="1"/>
    <xf numFmtId="0" fontId="0" fillId="22" borderId="25" xfId="0" applyFill="1" applyBorder="1"/>
    <xf numFmtId="0" fontId="5" fillId="24" borderId="29" xfId="0" applyFont="1" applyFill="1" applyBorder="1"/>
    <xf numFmtId="0" fontId="5" fillId="24" borderId="30" xfId="0" applyFont="1" applyFill="1" applyBorder="1"/>
    <xf numFmtId="0" fontId="0" fillId="25" borderId="13" xfId="0" applyFill="1" applyBorder="1"/>
    <xf numFmtId="0" fontId="10" fillId="0" borderId="0" xfId="0" applyFont="1"/>
    <xf numFmtId="0" fontId="11" fillId="0" borderId="0" xfId="0" applyFont="1"/>
    <xf numFmtId="0" fontId="5" fillId="27" borderId="29" xfId="0" applyFont="1" applyFill="1" applyBorder="1"/>
    <xf numFmtId="0" fontId="5" fillId="27" borderId="30" xfId="0" applyFont="1" applyFill="1" applyBorder="1"/>
    <xf numFmtId="0" fontId="0" fillId="25" borderId="25" xfId="0" applyFill="1" applyBorder="1"/>
    <xf numFmtId="0" fontId="0" fillId="28" borderId="13" xfId="0" applyFill="1" applyBorder="1"/>
    <xf numFmtId="0" fontId="0" fillId="28" borderId="25" xfId="0" applyFill="1" applyBorder="1"/>
    <xf numFmtId="0" fontId="5" fillId="30" borderId="29" xfId="0" applyFont="1" applyFill="1" applyBorder="1"/>
    <xf numFmtId="0" fontId="5" fillId="30" borderId="30" xfId="0" applyFont="1" applyFill="1" applyBorder="1"/>
    <xf numFmtId="0" fontId="0" fillId="31" borderId="13" xfId="0" applyFill="1" applyBorder="1"/>
    <xf numFmtId="0" fontId="7" fillId="7" borderId="14" xfId="0" applyFont="1" applyFill="1" applyBorder="1"/>
    <xf numFmtId="0" fontId="5" fillId="7" borderId="26" xfId="0" applyFont="1" applyFill="1" applyBorder="1"/>
    <xf numFmtId="0" fontId="5" fillId="7" borderId="15" xfId="0" applyFont="1" applyFill="1" applyBorder="1"/>
    <xf numFmtId="9" fontId="5" fillId="7" borderId="15" xfId="0" applyNumberFormat="1" applyFont="1" applyFill="1" applyBorder="1"/>
    <xf numFmtId="0" fontId="9" fillId="9" borderId="32"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2" fillId="3" borderId="0" xfId="0" applyFont="1" applyFill="1"/>
    <xf numFmtId="0" fontId="13" fillId="2" borderId="12" xfId="0" applyFont="1" applyFill="1" applyBorder="1" applyAlignment="1">
      <alignment horizontal="left" wrapText="1"/>
    </xf>
    <xf numFmtId="0" fontId="6" fillId="4" borderId="25" xfId="0" applyFont="1" applyFill="1" applyBorder="1"/>
    <xf numFmtId="0" fontId="6" fillId="4" borderId="33" xfId="0" applyFont="1" applyFill="1" applyBorder="1"/>
    <xf numFmtId="0" fontId="6" fillId="4" borderId="34" xfId="0" applyFont="1" applyFill="1" applyBorder="1"/>
    <xf numFmtId="0" fontId="6" fillId="4" borderId="35" xfId="0" applyFont="1" applyFill="1" applyBorder="1"/>
    <xf numFmtId="0" fontId="5" fillId="0" borderId="36" xfId="0" applyFont="1" applyBorder="1"/>
    <xf numFmtId="9" fontId="5" fillId="0" borderId="37" xfId="0" applyNumberFormat="1" applyFont="1" applyBorder="1"/>
    <xf numFmtId="0" fontId="5" fillId="0" borderId="38" xfId="0" applyFont="1" applyBorder="1"/>
    <xf numFmtId="9" fontId="5" fillId="0" borderId="39" xfId="0" applyNumberFormat="1" applyFont="1" applyBorder="1"/>
    <xf numFmtId="0" fontId="5" fillId="0" borderId="25" xfId="0" applyFont="1" applyBorder="1"/>
    <xf numFmtId="9" fontId="5" fillId="0" borderId="0" xfId="0" applyNumberFormat="1" applyFont="1"/>
    <xf numFmtId="0" fontId="13" fillId="2" borderId="13" xfId="0" applyFont="1" applyFill="1" applyBorder="1" applyAlignment="1">
      <alignment wrapText="1"/>
    </xf>
    <xf numFmtId="0" fontId="5" fillId="32" borderId="13" xfId="0" applyFont="1" applyFill="1" applyBorder="1"/>
    <xf numFmtId="10" fontId="0" fillId="5" borderId="25" xfId="0" applyNumberFormat="1" applyFill="1" applyBorder="1"/>
    <xf numFmtId="10" fontId="0" fillId="13" borderId="25" xfId="0" applyNumberFormat="1" applyFill="1" applyBorder="1"/>
    <xf numFmtId="10" fontId="0" fillId="19" borderId="25" xfId="0" applyNumberFormat="1" applyFill="1" applyBorder="1"/>
    <xf numFmtId="10" fontId="0" fillId="22" borderId="25" xfId="0" applyNumberFormat="1" applyFill="1" applyBorder="1"/>
    <xf numFmtId="10" fontId="0" fillId="25" borderId="25" xfId="0" applyNumberFormat="1" applyFill="1" applyBorder="1"/>
    <xf numFmtId="10" fontId="0" fillId="28" borderId="25" xfId="0" applyNumberFormat="1" applyFill="1" applyBorder="1"/>
    <xf numFmtId="10" fontId="0" fillId="31" borderId="13" xfId="0" applyNumberFormat="1" applyFill="1" applyBorder="1"/>
    <xf numFmtId="0" fontId="1" fillId="3" borderId="25" xfId="0" applyFont="1" applyFill="1" applyBorder="1"/>
    <xf numFmtId="0" fontId="1" fillId="3" borderId="13"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40" xfId="0" applyFont="1" applyFill="1" applyBorder="1"/>
    <xf numFmtId="0" fontId="1" fillId="3" borderId="41" xfId="0" applyFont="1" applyFill="1" applyBorder="1" applyAlignment="1">
      <alignment horizontal="center"/>
    </xf>
    <xf numFmtId="0" fontId="1" fillId="3" borderId="1" xfId="0" applyFont="1" applyFill="1" applyBorder="1" applyAlignment="1">
      <alignment horizontal="center"/>
    </xf>
    <xf numFmtId="0" fontId="1" fillId="3" borderId="42"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3" xfId="0" applyFont="1" applyFill="1" applyBorder="1" applyAlignment="1">
      <alignment horizontal="center"/>
    </xf>
    <xf numFmtId="0" fontId="1" fillId="3" borderId="45" xfId="0" applyFont="1" applyFill="1" applyBorder="1" applyAlignment="1">
      <alignment horizontal="center"/>
    </xf>
    <xf numFmtId="0" fontId="1" fillId="3" borderId="46" xfId="0" applyFont="1" applyFill="1" applyBorder="1" applyAlignment="1">
      <alignment horizontal="center"/>
    </xf>
    <xf numFmtId="20" fontId="1" fillId="3" borderId="42"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1"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7" xfId="0" applyFont="1" applyFill="1" applyBorder="1" applyAlignment="1">
      <alignment wrapText="1"/>
    </xf>
    <xf numFmtId="0" fontId="1" fillId="3" borderId="47" xfId="0" applyFont="1" applyFill="1" applyBorder="1"/>
    <xf numFmtId="0" fontId="0" fillId="0" borderId="48" xfId="0" applyBorder="1"/>
    <xf numFmtId="0" fontId="14" fillId="0" borderId="0" xfId="0" applyFont="1"/>
    <xf numFmtId="0" fontId="14" fillId="0" borderId="13" xfId="0" applyFont="1" applyBorder="1"/>
    <xf numFmtId="0" fontId="1" fillId="3" borderId="49" xfId="0" applyFont="1" applyFill="1" applyBorder="1"/>
    <xf numFmtId="0" fontId="1" fillId="3" borderId="16" xfId="0" applyFont="1" applyFill="1" applyBorder="1"/>
    <xf numFmtId="0" fontId="1" fillId="3" borderId="13" xfId="0" applyFont="1" applyFill="1" applyBorder="1" applyAlignment="1">
      <alignment wrapText="1"/>
    </xf>
    <xf numFmtId="0" fontId="1" fillId="3" borderId="37"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3" fillId="2" borderId="16" xfId="0" applyFont="1" applyFill="1" applyBorder="1" applyAlignment="1">
      <alignment horizontal="left"/>
    </xf>
    <xf numFmtId="0" fontId="1" fillId="3" borderId="44" xfId="0" applyFont="1" applyFill="1" applyBorder="1" applyAlignment="1">
      <alignment horizontal="left"/>
    </xf>
    <xf numFmtId="0" fontId="1" fillId="3" borderId="44" xfId="0" applyFont="1" applyFill="1" applyBorder="1" applyAlignment="1">
      <alignment horizontal="left" wrapText="1"/>
    </xf>
    <xf numFmtId="0" fontId="1" fillId="3" borderId="17" xfId="0" applyFont="1" applyFill="1" applyBorder="1" applyAlignment="1">
      <alignment horizontal="left"/>
    </xf>
    <xf numFmtId="0" fontId="1" fillId="3" borderId="17" xfId="0" applyFont="1" applyFill="1" applyBorder="1" applyAlignment="1">
      <alignment horizontal="left" wrapText="1"/>
    </xf>
    <xf numFmtId="0" fontId="1" fillId="3" borderId="37" xfId="0" applyFont="1" applyFill="1" applyBorder="1" applyAlignment="1">
      <alignment horizontal="left" wrapText="1"/>
    </xf>
    <xf numFmtId="0" fontId="1" fillId="3" borderId="0" xfId="0" applyFont="1" applyFill="1" applyAlignment="1">
      <alignment horizontal="left" wrapText="1"/>
    </xf>
    <xf numFmtId="0" fontId="1" fillId="3" borderId="48" xfId="0" applyFont="1" applyFill="1" applyBorder="1" applyAlignment="1">
      <alignment horizontal="center"/>
    </xf>
    <xf numFmtId="0" fontId="1" fillId="3" borderId="50" xfId="0" applyFont="1" applyFill="1" applyBorder="1"/>
    <xf numFmtId="0" fontId="15" fillId="0" borderId="13" xfId="0" applyFont="1" applyBorder="1" applyAlignment="1">
      <alignment wrapText="1"/>
    </xf>
    <xf numFmtId="0" fontId="1" fillId="3" borderId="48" xfId="0" applyFont="1" applyFill="1" applyBorder="1"/>
    <xf numFmtId="0" fontId="1" fillId="3" borderId="18" xfId="0" applyFont="1" applyFill="1" applyBorder="1"/>
    <xf numFmtId="10" fontId="0" fillId="0" borderId="13" xfId="0" applyNumberFormat="1" applyBorder="1"/>
    <xf numFmtId="2" fontId="0" fillId="0" borderId="13" xfId="0" applyNumberFormat="1" applyBorder="1"/>
    <xf numFmtId="2" fontId="0" fillId="0" borderId="18" xfId="0" applyNumberFormat="1" applyBorder="1"/>
    <xf numFmtId="0" fontId="6" fillId="4" borderId="0" xfId="0" applyFont="1" applyFill="1"/>
    <xf numFmtId="0" fontId="5" fillId="7" borderId="0" xfId="0" applyFont="1" applyFill="1"/>
    <xf numFmtId="9" fontId="0" fillId="0" borderId="13" xfId="0" applyNumberFormat="1" applyBorder="1"/>
    <xf numFmtId="0" fontId="0" fillId="0" borderId="18" xfId="0" applyBorder="1"/>
    <xf numFmtId="0" fontId="1" fillId="0" borderId="1" xfId="0" applyFont="1" applyBorder="1"/>
    <xf numFmtId="0" fontId="5" fillId="0" borderId="13" xfId="0" applyFont="1" applyBorder="1" applyAlignment="1">
      <alignment horizontal="center"/>
    </xf>
    <xf numFmtId="0" fontId="0" fillId="8" borderId="0" xfId="0" applyFill="1" applyAlignment="1">
      <alignment horizontal="center" vertical="center"/>
    </xf>
    <xf numFmtId="0" fontId="9" fillId="9" borderId="19" xfId="0" applyFont="1" applyFill="1" applyBorder="1" applyAlignment="1">
      <alignment horizontal="center"/>
    </xf>
    <xf numFmtId="0" fontId="9" fillId="9" borderId="20" xfId="0" applyFont="1" applyFill="1" applyBorder="1" applyAlignment="1">
      <alignment horizontal="center"/>
    </xf>
    <xf numFmtId="0" fontId="5" fillId="10" borderId="23" xfId="0" applyFont="1" applyFill="1" applyBorder="1" applyAlignment="1">
      <alignment horizontal="center" vertical="center" wrapText="1"/>
    </xf>
    <xf numFmtId="0" fontId="5" fillId="10" borderId="0" xfId="0" applyFont="1" applyFill="1" applyAlignment="1">
      <alignment horizontal="center" vertical="center" wrapText="1"/>
    </xf>
    <xf numFmtId="0" fontId="6" fillId="23" borderId="14" xfId="0" applyFont="1" applyFill="1" applyBorder="1" applyAlignment="1">
      <alignment horizontal="center"/>
    </xf>
    <xf numFmtId="0" fontId="6" fillId="23" borderId="26" xfId="0" applyFont="1" applyFill="1" applyBorder="1" applyAlignment="1">
      <alignment horizontal="center"/>
    </xf>
    <xf numFmtId="0" fontId="6" fillId="23" borderId="15" xfId="0" applyFont="1" applyFill="1" applyBorder="1" applyAlignment="1">
      <alignment horizontal="center"/>
    </xf>
    <xf numFmtId="0" fontId="6" fillId="26" borderId="14" xfId="0" applyFont="1" applyFill="1" applyBorder="1" applyAlignment="1">
      <alignment horizontal="center"/>
    </xf>
    <xf numFmtId="0" fontId="6" fillId="26" borderId="26" xfId="0" applyFont="1" applyFill="1" applyBorder="1" applyAlignment="1">
      <alignment horizontal="center"/>
    </xf>
    <xf numFmtId="0" fontId="6" fillId="26" borderId="15" xfId="0" applyFont="1" applyFill="1" applyBorder="1" applyAlignment="1">
      <alignment horizontal="center"/>
    </xf>
    <xf numFmtId="0" fontId="6" fillId="29" borderId="14" xfId="0" applyFont="1" applyFill="1" applyBorder="1" applyAlignment="1">
      <alignment horizontal="center"/>
    </xf>
    <xf numFmtId="0" fontId="6" fillId="29" borderId="26" xfId="0" applyFont="1" applyFill="1" applyBorder="1" applyAlignment="1">
      <alignment horizontal="center"/>
    </xf>
    <xf numFmtId="0" fontId="6" fillId="29" borderId="15" xfId="0" applyFont="1" applyFill="1" applyBorder="1" applyAlignment="1">
      <alignment horizontal="center"/>
    </xf>
    <xf numFmtId="0" fontId="5" fillId="11" borderId="14" xfId="0" applyFont="1" applyFill="1" applyBorder="1" applyAlignment="1">
      <alignment horizontal="center"/>
    </xf>
    <xf numFmtId="0" fontId="5" fillId="11" borderId="26" xfId="0" applyFont="1" applyFill="1" applyBorder="1" applyAlignment="1">
      <alignment horizontal="center"/>
    </xf>
    <xf numFmtId="0" fontId="5" fillId="11" borderId="15" xfId="0" applyFont="1" applyFill="1" applyBorder="1" applyAlignment="1">
      <alignment horizontal="center"/>
    </xf>
    <xf numFmtId="0" fontId="6" fillId="4" borderId="14" xfId="0" applyFont="1" applyFill="1" applyBorder="1" applyAlignment="1">
      <alignment horizontal="center"/>
    </xf>
    <xf numFmtId="0" fontId="6" fillId="4" borderId="26" xfId="0" applyFont="1" applyFill="1" applyBorder="1" applyAlignment="1">
      <alignment horizontal="center"/>
    </xf>
    <xf numFmtId="0" fontId="6" fillId="4" borderId="15" xfId="0" applyFont="1" applyFill="1" applyBorder="1" applyAlignment="1">
      <alignment horizontal="center"/>
    </xf>
    <xf numFmtId="0" fontId="6" fillId="12" borderId="14" xfId="0" applyFont="1" applyFill="1" applyBorder="1" applyAlignment="1">
      <alignment horizontal="center"/>
    </xf>
    <xf numFmtId="0" fontId="6" fillId="12" borderId="26" xfId="0" applyFont="1" applyFill="1" applyBorder="1" applyAlignment="1">
      <alignment horizontal="center"/>
    </xf>
    <xf numFmtId="0" fontId="6" fillId="12" borderId="15" xfId="0" applyFont="1" applyFill="1" applyBorder="1" applyAlignment="1">
      <alignment horizontal="center"/>
    </xf>
    <xf numFmtId="0" fontId="6" fillId="17" borderId="14" xfId="0" applyFont="1" applyFill="1" applyBorder="1" applyAlignment="1">
      <alignment horizontal="center"/>
    </xf>
    <xf numFmtId="0" fontId="6" fillId="17" borderId="26" xfId="0" applyFont="1" applyFill="1" applyBorder="1" applyAlignment="1">
      <alignment horizontal="center"/>
    </xf>
    <xf numFmtId="0" fontId="6" fillId="17" borderId="15" xfId="0" applyFont="1" applyFill="1" applyBorder="1" applyAlignment="1">
      <alignment horizontal="center"/>
    </xf>
    <xf numFmtId="0" fontId="6" fillId="20" borderId="14" xfId="0" applyFont="1" applyFill="1" applyBorder="1" applyAlignment="1">
      <alignment horizontal="center"/>
    </xf>
    <xf numFmtId="0" fontId="6" fillId="20" borderId="26" xfId="0" applyFont="1" applyFill="1" applyBorder="1" applyAlignment="1">
      <alignment horizontal="center"/>
    </xf>
    <xf numFmtId="0" fontId="6" fillId="20" borderId="15" xfId="0" applyFont="1" applyFill="1" applyBorder="1" applyAlignment="1">
      <alignment horizontal="center"/>
    </xf>
    <xf numFmtId="0" fontId="16" fillId="33" borderId="4" xfId="0" applyFont="1" applyFill="1" applyBorder="1" applyAlignment="1"/>
    <xf numFmtId="0" fontId="16" fillId="33" borderId="5" xfId="0" applyFont="1" applyFill="1" applyBorder="1" applyAlignment="1"/>
    <xf numFmtId="0" fontId="16" fillId="33" borderId="51" xfId="0" applyFont="1" applyFill="1" applyBorder="1" applyAlignment="1"/>
  </cellXfs>
  <cellStyles count="1">
    <cellStyle name="Normal" xfId="0" builtinId="0"/>
  </cellStyles>
  <dxfs count="20">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Reporte!$D$26:$D$32</c:f>
              <c:numCache>
                <c:formatCode>0.00</c:formatCode>
                <c:ptCount val="7"/>
                <c:pt idx="0">
                  <c:v>130</c:v>
                </c:pt>
                <c:pt idx="1">
                  <c:v>51</c:v>
                </c:pt>
                <c:pt idx="2">
                  <c:v>12</c:v>
                </c:pt>
                <c:pt idx="3">
                  <c:v>10.5</c:v>
                </c:pt>
                <c:pt idx="4">
                  <c:v>3.5</c:v>
                </c:pt>
                <c:pt idx="5">
                  <c:v>22</c:v>
                </c:pt>
                <c:pt idx="6">
                  <c:v>63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Reporte!$E$26:$E$32</c:f>
              <c:numCache>
                <c:formatCode>0.00</c:formatCode>
                <c:ptCount val="7"/>
                <c:pt idx="0">
                  <c:v>82.5</c:v>
                </c:pt>
                <c:pt idx="1">
                  <c:v>41.5</c:v>
                </c:pt>
                <c:pt idx="2">
                  <c:v>5</c:v>
                </c:pt>
                <c:pt idx="3">
                  <c:v>5</c:v>
                </c:pt>
                <c:pt idx="4">
                  <c:v>1.5</c:v>
                </c:pt>
                <c:pt idx="5">
                  <c:v>12.2</c:v>
                </c:pt>
                <c:pt idx="6">
                  <c:v>45.5</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Reporte!$F$26:$F$32</c:f>
              <c:numCache>
                <c:formatCode>0%</c:formatCode>
                <c:ptCount val="7"/>
                <c:pt idx="0">
                  <c:v>0.36538461538461536</c:v>
                </c:pt>
                <c:pt idx="1">
                  <c:v>0.18627450980392157</c:v>
                </c:pt>
                <c:pt idx="2">
                  <c:v>0.58333333333333337</c:v>
                </c:pt>
                <c:pt idx="3">
                  <c:v>0.52380952380952384</c:v>
                </c:pt>
                <c:pt idx="4">
                  <c:v>0.5714285714285714</c:v>
                </c:pt>
                <c:pt idx="5">
                  <c:v>0.44545454545454549</c:v>
                </c:pt>
                <c:pt idx="6">
                  <c:v>0.27777777777777779</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Reporte!$V$51:$V$57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Reporte!$W$51:$W$57</c:f>
              <c:numCache>
                <c:formatCode>General</c:formatCode>
                <c:ptCount val="7"/>
                <c:pt idx="0">
                  <c:v>1</c:v>
                </c:pt>
                <c:pt idx="1">
                  <c:v>9</c:v>
                </c:pt>
                <c:pt idx="2">
                  <c:v>10</c:v>
                </c:pt>
                <c:pt idx="3">
                  <c:v>2</c:v>
                </c:pt>
                <c:pt idx="4">
                  <c:v>1</c:v>
                </c:pt>
                <c:pt idx="5">
                  <c:v>1</c:v>
                </c:pt>
                <c:pt idx="6">
                  <c:v>2</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Reporte!$Y$51:$Y$57</c:f>
              <c:numCache>
                <c:formatCode>General</c:formatCode>
                <c:ptCount val="7"/>
                <c:pt idx="0">
                  <c:v>1</c:v>
                </c:pt>
                <c:pt idx="1">
                  <c:v>1</c:v>
                </c:pt>
                <c:pt idx="2">
                  <c:v>1</c:v>
                </c:pt>
                <c:pt idx="3">
                  <c:v>0</c:v>
                </c:pt>
                <c:pt idx="4">
                  <c:v>0</c:v>
                </c:pt>
                <c:pt idx="5">
                  <c:v>0</c:v>
                </c:pt>
                <c:pt idx="6">
                  <c:v>0</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Reporte!$U$51:$U$57</c:f>
              <c:numCache>
                <c:formatCode>0%</c:formatCode>
                <c:ptCount val="7"/>
                <c:pt idx="0">
                  <c:v>0.5</c:v>
                </c:pt>
                <c:pt idx="1">
                  <c:v>0.5</c:v>
                </c:pt>
                <c:pt idx="2">
                  <c:v>0.25</c:v>
                </c:pt>
                <c:pt idx="3">
                  <c:v>0</c:v>
                </c:pt>
                <c:pt idx="4">
                  <c:v>0</c:v>
                </c:pt>
                <c:pt idx="5">
                  <c:v>0</c:v>
                </c:pt>
                <c:pt idx="6">
                  <c:v>0</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Reporte!$Z$51:$Z$57</c:f>
              <c:numCache>
                <c:formatCode>0.00%</c:formatCode>
                <c:ptCount val="7"/>
                <c:pt idx="0">
                  <c:v>0.8</c:v>
                </c:pt>
                <c:pt idx="1">
                  <c:v>0.8</c:v>
                </c:pt>
                <c:pt idx="2">
                  <c:v>0.6</c:v>
                </c:pt>
                <c:pt idx="3">
                  <c:v>0</c:v>
                </c:pt>
                <c:pt idx="4">
                  <c:v>0</c:v>
                </c:pt>
                <c:pt idx="5">
                  <c:v>0</c:v>
                </c:pt>
                <c:pt idx="6">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Reporte!$N$51:$N$57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Reporte!$O$51:$O$57</c:f>
              <c:numCache>
                <c:formatCode>General</c:formatCode>
                <c:ptCount val="7"/>
                <c:pt idx="0">
                  <c:v>1</c:v>
                </c:pt>
                <c:pt idx="1">
                  <c:v>4</c:v>
                </c:pt>
                <c:pt idx="2">
                  <c:v>3</c:v>
                </c:pt>
                <c:pt idx="3">
                  <c:v>2</c:v>
                </c:pt>
                <c:pt idx="4">
                  <c:v>0</c:v>
                </c:pt>
                <c:pt idx="5">
                  <c:v>1</c:v>
                </c:pt>
                <c:pt idx="6">
                  <c:v>1</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Reporte!$P$51:$P$57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Reporte!$Q$51:$Q$57</c:f>
              <c:numCache>
                <c:formatCode>General</c:formatCode>
                <c:ptCount val="7"/>
                <c:pt idx="0">
                  <c:v>1</c:v>
                </c:pt>
                <c:pt idx="1">
                  <c:v>6</c:v>
                </c:pt>
                <c:pt idx="2">
                  <c:v>8</c:v>
                </c:pt>
                <c:pt idx="3">
                  <c:v>0</c:v>
                </c:pt>
                <c:pt idx="4">
                  <c:v>1</c:v>
                </c:pt>
                <c:pt idx="5">
                  <c:v>0</c:v>
                </c:pt>
                <c:pt idx="6">
                  <c:v>1</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Reporte!$R$51:$R$57</c:f>
              <c:numCache>
                <c:formatCode>0.00%</c:formatCode>
                <c:ptCount val="7"/>
                <c:pt idx="0">
                  <c:v>0.7</c:v>
                </c:pt>
                <c:pt idx="1">
                  <c:v>0.66666666666666674</c:v>
                </c:pt>
                <c:pt idx="2">
                  <c:v>0.7</c:v>
                </c:pt>
                <c:pt idx="3">
                  <c:v>0</c:v>
                </c:pt>
                <c:pt idx="4">
                  <c:v>0.6</c:v>
                </c:pt>
                <c:pt idx="5">
                  <c:v>0</c:v>
                </c:pt>
                <c:pt idx="6">
                  <c:v>0.4</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Reporte!$M$51:$M$57</c:f>
              <c:numCache>
                <c:formatCode>0%</c:formatCode>
                <c:ptCount val="7"/>
                <c:pt idx="0">
                  <c:v>0.66666666666666663</c:v>
                </c:pt>
                <c:pt idx="1">
                  <c:v>0.43333333333333335</c:v>
                </c:pt>
                <c:pt idx="2">
                  <c:v>0.46666666666666667</c:v>
                </c:pt>
                <c:pt idx="3">
                  <c:v>0</c:v>
                </c:pt>
                <c:pt idx="4">
                  <c:v>0.25</c:v>
                </c:pt>
                <c:pt idx="5">
                  <c:v>0</c:v>
                </c:pt>
                <c:pt idx="6">
                  <c:v>0.25</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Reporte!$G$51:$G$57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Reporte!$H$51:$H$57</c:f>
              <c:numCache>
                <c:formatCode>General</c:formatCode>
                <c:ptCount val="7"/>
                <c:pt idx="0">
                  <c:v>8</c:v>
                </c:pt>
                <c:pt idx="1">
                  <c:v>59</c:v>
                </c:pt>
                <c:pt idx="2">
                  <c:v>66</c:v>
                </c:pt>
                <c:pt idx="3">
                  <c:v>12</c:v>
                </c:pt>
                <c:pt idx="4">
                  <c:v>5</c:v>
                </c:pt>
                <c:pt idx="5">
                  <c:v>7</c:v>
                </c:pt>
                <c:pt idx="6">
                  <c:v>12</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Reporte!$I$51:$I$57</c:f>
              <c:numCache>
                <c:formatCode>General</c:formatCode>
                <c:ptCount val="7"/>
                <c:pt idx="0">
                  <c:v>0</c:v>
                </c:pt>
                <c:pt idx="1">
                  <c:v>0</c:v>
                </c:pt>
                <c:pt idx="2">
                  <c:v>0</c:v>
                </c:pt>
                <c:pt idx="3">
                  <c:v>2</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Reporte!$J$51:$J$57</c:f>
              <c:numCache>
                <c:formatCode>General</c:formatCode>
                <c:ptCount val="7"/>
                <c:pt idx="0">
                  <c:v>6</c:v>
                </c:pt>
                <c:pt idx="1">
                  <c:v>11</c:v>
                </c:pt>
                <c:pt idx="2">
                  <c:v>11</c:v>
                </c:pt>
                <c:pt idx="3">
                  <c:v>0</c:v>
                </c:pt>
                <c:pt idx="4">
                  <c:v>2</c:v>
                </c:pt>
                <c:pt idx="5">
                  <c:v>0</c:v>
                </c:pt>
                <c:pt idx="6">
                  <c:v>2</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Reporte!$F$51:$F$57</c:f>
              <c:numCache>
                <c:formatCode>0%</c:formatCode>
                <c:ptCount val="7"/>
                <c:pt idx="0">
                  <c:v>0.5</c:v>
                </c:pt>
                <c:pt idx="1">
                  <c:v>0.5</c:v>
                </c:pt>
                <c:pt idx="2">
                  <c:v>0.46052631578947367</c:v>
                </c:pt>
                <c:pt idx="3">
                  <c:v>0</c:v>
                </c:pt>
                <c:pt idx="4">
                  <c:v>0.25</c:v>
                </c:pt>
                <c:pt idx="5">
                  <c:v>0</c:v>
                </c:pt>
                <c:pt idx="6">
                  <c:v>0.33333333333333331</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Reporte!$AD$51:$AD$57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Reporte!$AE$51:$AE$57</c:f>
              <c:numCache>
                <c:formatCode>General</c:formatCode>
                <c:ptCount val="7"/>
                <c:pt idx="0">
                  <c:v>0</c:v>
                </c:pt>
                <c:pt idx="1">
                  <c:v>10</c:v>
                </c:pt>
                <c:pt idx="2">
                  <c:v>10</c:v>
                </c:pt>
                <c:pt idx="3">
                  <c:v>1</c:v>
                </c:pt>
                <c:pt idx="4">
                  <c:v>1</c:v>
                </c:pt>
                <c:pt idx="5">
                  <c:v>1</c:v>
                </c:pt>
                <c:pt idx="6">
                  <c:v>2</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Reporte!$AF$51:$AF$57</c:f>
              <c:numCache>
                <c:formatCode>General</c:formatCode>
                <c:ptCount val="7"/>
                <c:pt idx="0">
                  <c:v>0</c:v>
                </c:pt>
                <c:pt idx="1">
                  <c:v>0</c:v>
                </c:pt>
                <c:pt idx="2">
                  <c:v>0</c:v>
                </c:pt>
                <c:pt idx="3">
                  <c:v>1</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Reporte!$AG$51:$AG$57</c:f>
              <c:numCache>
                <c:formatCode>General</c:formatCode>
                <c:ptCount val="7"/>
                <c:pt idx="0">
                  <c:v>2</c:v>
                </c:pt>
                <c:pt idx="1">
                  <c:v>0</c:v>
                </c:pt>
                <c:pt idx="2">
                  <c:v>1</c:v>
                </c:pt>
                <c:pt idx="3">
                  <c:v>0</c:v>
                </c:pt>
                <c:pt idx="4">
                  <c:v>0</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Reporte!$AC$51:$AC$57</c:f>
              <c:numCache>
                <c:formatCode>0%</c:formatCode>
                <c:ptCount val="7"/>
                <c:pt idx="0">
                  <c:v>0.5</c:v>
                </c:pt>
                <c:pt idx="1">
                  <c:v>0</c:v>
                </c:pt>
                <c:pt idx="2">
                  <c:v>0.66666666666666663</c:v>
                </c:pt>
                <c:pt idx="3">
                  <c:v>0</c:v>
                </c:pt>
                <c:pt idx="4">
                  <c:v>0</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Reporte!$AH$51:$AH$57</c:f>
              <c:numCache>
                <c:formatCode>0.00%</c:formatCode>
                <c:ptCount val="7"/>
                <c:pt idx="0">
                  <c:v>0.8</c:v>
                </c:pt>
                <c:pt idx="1">
                  <c:v>0</c:v>
                </c:pt>
                <c:pt idx="2">
                  <c:v>0.8</c:v>
                </c:pt>
                <c:pt idx="3">
                  <c:v>0.3</c:v>
                </c:pt>
                <c:pt idx="4">
                  <c:v>0</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Reporte!$AL$51:$AL$57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Reporte!$AM$51:$AM$57</c:f>
              <c:numCache>
                <c:formatCode>General</c:formatCode>
                <c:ptCount val="7"/>
                <c:pt idx="0">
                  <c:v>2</c:v>
                </c:pt>
                <c:pt idx="1">
                  <c:v>9</c:v>
                </c:pt>
                <c:pt idx="2">
                  <c:v>11</c:v>
                </c:pt>
                <c:pt idx="3">
                  <c:v>2</c:v>
                </c:pt>
                <c:pt idx="4">
                  <c:v>1</c:v>
                </c:pt>
                <c:pt idx="5">
                  <c:v>1</c:v>
                </c:pt>
                <c:pt idx="6">
                  <c:v>2</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Reporte!$AN$51:$AN$57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Reporte!$AO$51:$AO$57</c:f>
              <c:numCache>
                <c:formatCode>General</c:formatCode>
                <c:ptCount val="7"/>
                <c:pt idx="0">
                  <c:v>0</c:v>
                </c:pt>
                <c:pt idx="1">
                  <c:v>1</c:v>
                </c:pt>
                <c:pt idx="2">
                  <c:v>0</c:v>
                </c:pt>
                <c:pt idx="3">
                  <c:v>0</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Reporte!$AK$51:$AK$57</c:f>
              <c:numCache>
                <c:formatCode>0%</c:formatCode>
                <c:ptCount val="7"/>
                <c:pt idx="0">
                  <c:v>0</c:v>
                </c:pt>
                <c:pt idx="1">
                  <c:v>0.625</c:v>
                </c:pt>
                <c:pt idx="2">
                  <c:v>0</c:v>
                </c:pt>
                <c:pt idx="3">
                  <c:v>0</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Reporte!$AP$51:$AP$57</c:f>
              <c:numCache>
                <c:formatCode>0.00%</c:formatCode>
                <c:ptCount val="7"/>
                <c:pt idx="0">
                  <c:v>0</c:v>
                </c:pt>
                <c:pt idx="1">
                  <c:v>0.8</c:v>
                </c:pt>
                <c:pt idx="2">
                  <c:v>0</c:v>
                </c:pt>
                <c:pt idx="3">
                  <c:v>0</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Reporte!$AT$51:$AT$57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Reporte!$AU$51:$AU$57</c:f>
              <c:numCache>
                <c:formatCode>General</c:formatCode>
                <c:ptCount val="7"/>
                <c:pt idx="0">
                  <c:v>2</c:v>
                </c:pt>
                <c:pt idx="1">
                  <c:v>9</c:v>
                </c:pt>
                <c:pt idx="2">
                  <c:v>11</c:v>
                </c:pt>
                <c:pt idx="3">
                  <c:v>2</c:v>
                </c:pt>
                <c:pt idx="4">
                  <c:v>1</c:v>
                </c:pt>
                <c:pt idx="5">
                  <c:v>1</c:v>
                </c:pt>
                <c:pt idx="6">
                  <c:v>2</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Reporte!$AW$51:$AW$57</c:f>
              <c:numCache>
                <c:formatCode>General</c:formatCode>
                <c:ptCount val="7"/>
                <c:pt idx="0">
                  <c:v>0</c:v>
                </c:pt>
                <c:pt idx="1">
                  <c:v>1</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Reporte!$AS$51:$AS$57</c:f>
              <c:numCache>
                <c:formatCode>0%</c:formatCode>
                <c:ptCount val="7"/>
                <c:pt idx="0">
                  <c:v>0</c:v>
                </c:pt>
                <c:pt idx="1">
                  <c:v>0.66666666666666663</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Reporte!$AX$51:$AX$57</c:f>
              <c:numCache>
                <c:formatCode>0.00%</c:formatCode>
                <c:ptCount val="7"/>
                <c:pt idx="0">
                  <c:v>0</c:v>
                </c:pt>
                <c:pt idx="1">
                  <c:v>0.7</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Reporte!$BB$51:$BB$57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Reporte!$BC$51:$BC$57</c:f>
              <c:numCache>
                <c:formatCode>General</c:formatCode>
                <c:ptCount val="7"/>
                <c:pt idx="0">
                  <c:v>1</c:v>
                </c:pt>
                <c:pt idx="1">
                  <c:v>9</c:v>
                </c:pt>
                <c:pt idx="2">
                  <c:v>11</c:v>
                </c:pt>
                <c:pt idx="3">
                  <c:v>2</c:v>
                </c:pt>
                <c:pt idx="4">
                  <c:v>1</c:v>
                </c:pt>
                <c:pt idx="5">
                  <c:v>1</c:v>
                </c:pt>
                <c:pt idx="6">
                  <c:v>1</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Reporte!$BE$51:$BE$57</c:f>
              <c:numCache>
                <c:formatCode>General</c:formatCode>
                <c:ptCount val="7"/>
                <c:pt idx="0">
                  <c:v>1</c:v>
                </c:pt>
                <c:pt idx="1">
                  <c:v>1</c:v>
                </c:pt>
                <c:pt idx="2">
                  <c:v>0</c:v>
                </c:pt>
                <c:pt idx="3">
                  <c:v>0</c:v>
                </c:pt>
                <c:pt idx="4">
                  <c:v>0</c:v>
                </c:pt>
                <c:pt idx="5">
                  <c:v>0</c:v>
                </c:pt>
                <c:pt idx="6">
                  <c:v>1</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Reporte!$BA$51:$BA$57</c:f>
              <c:numCache>
                <c:formatCode>0%</c:formatCode>
                <c:ptCount val="7"/>
                <c:pt idx="0">
                  <c:v>0.5</c:v>
                </c:pt>
                <c:pt idx="1">
                  <c:v>0.5</c:v>
                </c:pt>
                <c:pt idx="2">
                  <c:v>0</c:v>
                </c:pt>
                <c:pt idx="3">
                  <c:v>0</c:v>
                </c:pt>
                <c:pt idx="4">
                  <c:v>0</c:v>
                </c:pt>
                <c:pt idx="5">
                  <c:v>0</c:v>
                </c:pt>
                <c:pt idx="6">
                  <c:v>0.5</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Reporte!$BF$51:$BF$57</c:f>
              <c:numCache>
                <c:formatCode>0.00%</c:formatCode>
                <c:ptCount val="7"/>
                <c:pt idx="0">
                  <c:v>0.9</c:v>
                </c:pt>
                <c:pt idx="1">
                  <c:v>0.7</c:v>
                </c:pt>
                <c:pt idx="2">
                  <c:v>0</c:v>
                </c:pt>
                <c:pt idx="3">
                  <c:v>0</c:v>
                </c:pt>
                <c:pt idx="4">
                  <c:v>0</c:v>
                </c:pt>
                <c:pt idx="5">
                  <c:v>0</c:v>
                </c:pt>
                <c:pt idx="6">
                  <c:v>0.9</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Reporte!$BJ$51:$BJ$57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Reporte!$BK$51:$BK$57</c:f>
              <c:numCache>
                <c:formatCode>General</c:formatCode>
                <c:ptCount val="7"/>
                <c:pt idx="0">
                  <c:v>1</c:v>
                </c:pt>
                <c:pt idx="1">
                  <c:v>9</c:v>
                </c:pt>
                <c:pt idx="2">
                  <c:v>10</c:v>
                </c:pt>
                <c:pt idx="3">
                  <c:v>1</c:v>
                </c:pt>
                <c:pt idx="4">
                  <c:v>0</c:v>
                </c:pt>
                <c:pt idx="5">
                  <c:v>1</c:v>
                </c:pt>
                <c:pt idx="6">
                  <c:v>2</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Reporte!$BL$51:$BL$57</c:f>
              <c:numCache>
                <c:formatCode>General</c:formatCode>
                <c:ptCount val="7"/>
                <c:pt idx="0">
                  <c:v>0</c:v>
                </c:pt>
                <c:pt idx="1">
                  <c:v>0</c:v>
                </c:pt>
                <c:pt idx="2">
                  <c:v>0</c:v>
                </c:pt>
                <c:pt idx="3">
                  <c:v>1</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Reporte!$BM$51:$BM$57</c:f>
              <c:numCache>
                <c:formatCode>General</c:formatCode>
                <c:ptCount val="7"/>
                <c:pt idx="0">
                  <c:v>1</c:v>
                </c:pt>
                <c:pt idx="1">
                  <c:v>1</c:v>
                </c:pt>
                <c:pt idx="2">
                  <c:v>1</c:v>
                </c:pt>
                <c:pt idx="3">
                  <c:v>0</c:v>
                </c:pt>
                <c:pt idx="4">
                  <c:v>1</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Reporte!$BN$51:$BN$57</c:f>
              <c:numCache>
                <c:formatCode>0.00%</c:formatCode>
                <c:ptCount val="7"/>
                <c:pt idx="0">
                  <c:v>0.8</c:v>
                </c:pt>
                <c:pt idx="1">
                  <c:v>0.8</c:v>
                </c:pt>
                <c:pt idx="2">
                  <c:v>0.8</c:v>
                </c:pt>
                <c:pt idx="3">
                  <c:v>0.2</c:v>
                </c:pt>
                <c:pt idx="4">
                  <c:v>0.6</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Reporte!$BI$51:$BI$57</c:f>
              <c:numCache>
                <c:formatCode>0%</c:formatCode>
                <c:ptCount val="7"/>
                <c:pt idx="0">
                  <c:v>0.375</c:v>
                </c:pt>
                <c:pt idx="1">
                  <c:v>0.375</c:v>
                </c:pt>
                <c:pt idx="2">
                  <c:v>0.33333333333333331</c:v>
                </c:pt>
                <c:pt idx="3">
                  <c:v>0</c:v>
                </c:pt>
                <c:pt idx="4">
                  <c:v>0.25</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Reporte!$G$14:$G$20</c:f>
              <c:numCache>
                <c:formatCode>General</c:formatCode>
                <c:ptCount val="7"/>
                <c:pt idx="0">
                  <c:v>40</c:v>
                </c:pt>
                <c:pt idx="1">
                  <c:v>20</c:v>
                </c:pt>
                <c:pt idx="2">
                  <c:v>15</c:v>
                </c:pt>
                <c:pt idx="3">
                  <c:v>11</c:v>
                </c:pt>
                <c:pt idx="4">
                  <c:v>4</c:v>
                </c:pt>
                <c:pt idx="5">
                  <c:v>3</c:v>
                </c:pt>
                <c:pt idx="6">
                  <c:v>2</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{"No aplica Prompt"}</c:f>
              <c:strCache>
                <c:ptCount val="1"/>
                <c:pt idx="0">
                  <c:v>No aplica Prompt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Reporte!$E$14:$E$20</c:f>
              <c:numCache>
                <c:formatCode>General</c:formatCode>
                <c:ptCount val="7"/>
                <c:pt idx="0">
                  <c:v>29</c:v>
                </c:pt>
                <c:pt idx="1">
                  <c:v>48</c:v>
                </c:pt>
                <c:pt idx="2">
                  <c:v>53</c:v>
                </c:pt>
                <c:pt idx="3">
                  <c:v>58</c:v>
                </c:pt>
                <c:pt idx="4">
                  <c:v>63</c:v>
                </c:pt>
                <c:pt idx="5">
                  <c:v>66</c:v>
                </c:pt>
                <c:pt idx="6">
                  <c:v>67</c:v>
                </c:pt>
              </c:numCache>
            </c:numRef>
          </c:val>
          <c:extLst>
            <c:ext xmlns:c16="http://schemas.microsoft.com/office/drawing/2014/chart" uri="{C3380CC4-5D6E-409C-BE32-E72D297353CC}">
              <c16:uniqueId val="{00000001-CA46-4DB4-A635-9D635E341A25}"/>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Reporte!$G$14:$G$20</c:f>
              <c:numCache>
                <c:formatCode>General</c:formatCode>
                <c:ptCount val="7"/>
                <c:pt idx="0">
                  <c:v>40</c:v>
                </c:pt>
                <c:pt idx="1">
                  <c:v>20</c:v>
                </c:pt>
                <c:pt idx="2">
                  <c:v>15</c:v>
                </c:pt>
                <c:pt idx="3">
                  <c:v>11</c:v>
                </c:pt>
                <c:pt idx="4">
                  <c:v>4</c:v>
                </c:pt>
                <c:pt idx="5">
                  <c:v>3</c:v>
                </c:pt>
                <c:pt idx="6">
                  <c:v>2</c:v>
                </c:pt>
              </c:numCache>
            </c:numRef>
          </c:val>
          <c:extLst>
            <c:ext xmlns:c16="http://schemas.microsoft.com/office/drawing/2014/chart" uri="{C3380CC4-5D6E-409C-BE32-E72D297353CC}">
              <c16:uniqueId val="{00000003-CA46-4DB4-A635-9D635E341A25}"/>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Reporte!J14:J20</c:f>
              <c:numCache>
                <c:formatCode>General</c:formatCode>
                <c:ptCount val="7"/>
                <c:pt idx="0">
                  <c:v>0</c:v>
                </c:pt>
                <c:pt idx="1">
                  <c:v>1</c:v>
                </c:pt>
                <c:pt idx="2">
                  <c:v>1</c:v>
                </c:pt>
                <c:pt idx="3">
                  <c:v>0</c:v>
                </c:pt>
                <c:pt idx="4">
                  <c:v>2</c:v>
                </c:pt>
                <c:pt idx="5">
                  <c:v>0</c:v>
                </c:pt>
                <c:pt idx="6">
                  <c:v>0</c:v>
                </c:pt>
              </c:numCache>
            </c:numRef>
          </c:val>
          <c:extLs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tx>
            <c:strRef>
              <c:f>{"Total de tareas"}</c:f>
              <c:strCache>
                <c:ptCount val="1"/>
                <c:pt idx="0">
                  <c:v>Total de tareas</c:v>
                </c:pt>
              </c:strCache>
            </c:strRef>
          </c:tx>
          <c:spPr>
            <a:ln w="25400" cap="rnd">
              <a:noFill/>
              <a:round/>
            </a:ln>
            <a:effectLst/>
          </c:spPr>
          <c:marker>
            <c:symbol val="none"/>
          </c:marker>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Reporte!F14:F20</c:f>
              <c:numCache>
                <c:formatCode>General</c:formatCode>
                <c:ptCount val="7"/>
                <c:pt idx="0">
                  <c:v>69</c:v>
                </c:pt>
                <c:pt idx="1">
                  <c:v>69</c:v>
                </c:pt>
                <c:pt idx="2">
                  <c:v>69</c:v>
                </c:pt>
                <c:pt idx="3">
                  <c:v>69</c:v>
                </c:pt>
                <c:pt idx="4">
                  <c:v>69</c:v>
                </c:pt>
                <c:pt idx="5">
                  <c:v>69</c:v>
                </c:pt>
                <c:pt idx="6">
                  <c:v>69</c:v>
                </c:pt>
              </c:numCache>
            </c:numRef>
          </c:val>
          <c:smooth val="0"/>
          <c:extLs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tx>
            <c:strRef>
              <c:f>{"% Uso IA"}</c:f>
              <c:strCache>
                <c:ptCount val="1"/>
                <c:pt idx="0">
                  <c:v>% Uso IA</c:v>
                </c:pt>
              </c:strCache>
            </c:strRef>
          </c:tx>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Reporte!$L$14:$L$20</c:f>
              <c:numCache>
                <c:formatCode>0.00%</c:formatCode>
                <c:ptCount val="7"/>
                <c:pt idx="0">
                  <c:v>0.57971014492753625</c:v>
                </c:pt>
                <c:pt idx="1">
                  <c:v>0.28985507246376813</c:v>
                </c:pt>
                <c:pt idx="2">
                  <c:v>0.21739130434782608</c:v>
                </c:pt>
                <c:pt idx="3">
                  <c:v>0.15942028985507245</c:v>
                </c:pt>
                <c:pt idx="4">
                  <c:v>5.7971014492753624E-2</c:v>
                </c:pt>
                <c:pt idx="5">
                  <c:v>4.3478260869565216E-2</c:v>
                </c:pt>
                <c:pt idx="6">
                  <c:v>2.8985507246376812E-2</c:v>
                </c:pt>
              </c:numCache>
            </c:numRef>
          </c:val>
          <c:smooth val="0"/>
          <c:extLs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{"No aplica Propmt"}</c:f>
              <c:strCache>
                <c:ptCount val="1"/>
                <c:pt idx="0">
                  <c:v>No aplica Propmt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1</c:v>
                </c:pt>
              </c:numCache>
            </c:numRef>
          </c:val>
          <c:extLst>
            <c:ext xmlns:c16="http://schemas.microsoft.com/office/drawing/2014/chart" uri="{C3380CC4-5D6E-409C-BE32-E72D297353CC}">
              <c16:uniqueId val="{00000004-46A3-4B7C-B4D0-9B2450C1A3BB}"/>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66</c:v>
                </c:pt>
              </c:numCache>
            </c:numRef>
          </c:val>
          <c:extLst>
            <c:ext xmlns:c16="http://schemas.microsoft.com/office/drawing/2014/chart" uri="{C3380CC4-5D6E-409C-BE32-E72D297353CC}">
              <c16:uniqueId val="{00000006-46A3-4B7C-B4D0-9B2450C1A3BB}"/>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2</c:v>
                </c:pt>
              </c:numCache>
            </c:numRef>
          </c:val>
          <c:extLs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R196"/>
  <sheetViews>
    <sheetView zoomScale="90" zoomScaleNormal="90" workbookViewId="0">
      <pane xSplit="4" ySplit="5" topLeftCell="AP172" activePane="bottomRight" state="frozen"/>
      <selection pane="bottomRight" activeCell="AQ6" sqref="AQ6:AR178"/>
      <selection pane="bottomLeft" activeCell="A6" sqref="A6"/>
      <selection pane="topRight" activeCell="E1" sqref="E1"/>
    </sheetView>
  </sheetViews>
  <sheetFormatPr defaultColWidth="9.140625" defaultRowHeight="12.75" customHeight="1"/>
  <cols>
    <col min="1" max="1" width="2.42578125" style="1" customWidth="1"/>
    <col min="2" max="2" width="19.5703125" style="1" customWidth="1"/>
    <col min="3" max="3" width="6.85546875" style="1" customWidth="1"/>
    <col min="4" max="4" width="18.140625" style="1" bestFit="1" customWidth="1"/>
    <col min="5" max="5" width="43.7109375" style="1" customWidth="1"/>
    <col min="6" max="6" width="12.42578125" style="1" customWidth="1"/>
    <col min="7" max="11" width="9.140625" style="1" customWidth="1"/>
    <col min="12" max="41" width="9.140625" style="1"/>
    <col min="42" max="42" width="94.42578125" style="124" customWidth="1"/>
    <col min="43" max="43" width="29.140625" style="1" customWidth="1"/>
    <col min="44" max="44" width="14.42578125" style="1" bestFit="1" customWidth="1"/>
    <col min="45" max="16384" width="9.140625" style="1"/>
  </cols>
  <sheetData>
    <row r="1" spans="2:44" ht="12.75" customHeight="1">
      <c r="J1" s="1">
        <f>SUM(J6:J155)</f>
        <v>130</v>
      </c>
      <c r="K1" s="1">
        <f>SUM(K6:K155)</f>
        <v>82.5</v>
      </c>
      <c r="P1" s="1">
        <f>SUM(P6:P155)</f>
        <v>41.5</v>
      </c>
      <c r="U1" s="1">
        <f>SUM(U6:U155)</f>
        <v>7</v>
      </c>
      <c r="Z1" s="1">
        <f>SUM(Z6:Z155)</f>
        <v>5</v>
      </c>
      <c r="AE1" s="1">
        <f>SUM(AE6:AE155)</f>
        <v>1.5</v>
      </c>
      <c r="AJ1" s="1">
        <f>SUM(AJ6:AJ155)</f>
        <v>12.2</v>
      </c>
      <c r="AO1" s="1">
        <f>SUM(AO6:AO155)</f>
        <v>45.5</v>
      </c>
    </row>
    <row r="2" spans="2:44" ht="18.75">
      <c r="B2" s="9" t="s">
        <v>0</v>
      </c>
    </row>
    <row r="3" spans="2:44" ht="15">
      <c r="B3" s="77" t="s">
        <v>1</v>
      </c>
    </row>
    <row r="4" spans="2:44" s="2" customFormat="1" ht="15.75">
      <c r="G4" s="176" t="s">
        <v>2</v>
      </c>
      <c r="H4" s="177"/>
      <c r="I4" s="177"/>
      <c r="J4" s="177"/>
      <c r="K4" s="178"/>
      <c r="L4" s="177" t="s">
        <v>3</v>
      </c>
      <c r="M4" s="177"/>
      <c r="N4" s="177"/>
      <c r="O4" s="177"/>
      <c r="P4" s="178"/>
      <c r="Q4" s="177" t="s">
        <v>4</v>
      </c>
      <c r="R4" s="177"/>
      <c r="S4" s="177"/>
      <c r="T4" s="177"/>
      <c r="U4" s="178"/>
      <c r="V4" s="177" t="s">
        <v>5</v>
      </c>
      <c r="W4" s="177"/>
      <c r="X4" s="177"/>
      <c r="Y4" s="177"/>
      <c r="Z4" s="178"/>
      <c r="AA4" s="177" t="s">
        <v>6</v>
      </c>
      <c r="AB4" s="177"/>
      <c r="AC4" s="177"/>
      <c r="AD4" s="177"/>
      <c r="AE4" s="178"/>
      <c r="AF4" s="177" t="s">
        <v>7</v>
      </c>
      <c r="AG4" s="177"/>
      <c r="AH4" s="177"/>
      <c r="AI4" s="177"/>
      <c r="AJ4" s="178"/>
      <c r="AK4" s="177" t="s">
        <v>8</v>
      </c>
      <c r="AL4" s="177"/>
      <c r="AM4" s="177"/>
      <c r="AN4" s="177"/>
      <c r="AO4" s="177"/>
      <c r="AP4" s="125"/>
    </row>
    <row r="5" spans="2:44" ht="40.5">
      <c r="B5" s="3" t="s">
        <v>9</v>
      </c>
      <c r="C5" s="3" t="s">
        <v>10</v>
      </c>
      <c r="D5" s="4" t="s">
        <v>11</v>
      </c>
      <c r="E5" s="89" t="s">
        <v>12</v>
      </c>
      <c r="F5" s="89" t="s">
        <v>13</v>
      </c>
      <c r="G5" s="31" t="s">
        <v>14</v>
      </c>
      <c r="H5" s="8" t="s">
        <v>15</v>
      </c>
      <c r="I5" s="78" t="s">
        <v>16</v>
      </c>
      <c r="J5" s="8" t="s">
        <v>17</v>
      </c>
      <c r="K5" s="8" t="s">
        <v>18</v>
      </c>
      <c r="L5" s="7" t="s">
        <v>14</v>
      </c>
      <c r="M5" s="8" t="s">
        <v>15</v>
      </c>
      <c r="N5" s="78" t="s">
        <v>16</v>
      </c>
      <c r="O5" s="8" t="s">
        <v>17</v>
      </c>
      <c r="P5" s="8" t="s">
        <v>18</v>
      </c>
      <c r="Q5" s="7" t="s">
        <v>14</v>
      </c>
      <c r="R5" s="8" t="s">
        <v>15</v>
      </c>
      <c r="S5" s="78" t="s">
        <v>16</v>
      </c>
      <c r="T5" s="8" t="s">
        <v>17</v>
      </c>
      <c r="U5" s="8" t="s">
        <v>18</v>
      </c>
      <c r="V5" s="7" t="s">
        <v>14</v>
      </c>
      <c r="W5" s="8" t="s">
        <v>15</v>
      </c>
      <c r="X5" s="78" t="s">
        <v>16</v>
      </c>
      <c r="Y5" s="8" t="s">
        <v>17</v>
      </c>
      <c r="Z5" s="8" t="s">
        <v>18</v>
      </c>
      <c r="AA5" s="7" t="s">
        <v>14</v>
      </c>
      <c r="AB5" s="8" t="s">
        <v>15</v>
      </c>
      <c r="AC5" s="78" t="s">
        <v>16</v>
      </c>
      <c r="AD5" s="8" t="s">
        <v>17</v>
      </c>
      <c r="AE5" s="8" t="s">
        <v>18</v>
      </c>
      <c r="AF5" s="7" t="s">
        <v>14</v>
      </c>
      <c r="AG5" s="8" t="s">
        <v>15</v>
      </c>
      <c r="AH5" s="78" t="s">
        <v>16</v>
      </c>
      <c r="AI5" s="8" t="s">
        <v>17</v>
      </c>
      <c r="AJ5" s="8" t="s">
        <v>18</v>
      </c>
      <c r="AK5" s="10" t="s">
        <v>14</v>
      </c>
      <c r="AL5" s="11" t="s">
        <v>15</v>
      </c>
      <c r="AM5" s="78" t="s">
        <v>16</v>
      </c>
      <c r="AN5" s="11" t="s">
        <v>17</v>
      </c>
      <c r="AO5" s="12" t="s">
        <v>18</v>
      </c>
      <c r="AP5" s="126" t="s">
        <v>19</v>
      </c>
      <c r="AQ5" s="21" t="s">
        <v>20</v>
      </c>
      <c r="AR5" s="21" t="s">
        <v>21</v>
      </c>
    </row>
    <row r="6" spans="2:44">
      <c r="B6" s="5" t="s">
        <v>22</v>
      </c>
      <c r="C6" s="145">
        <v>21</v>
      </c>
      <c r="D6" s="6" t="s">
        <v>23</v>
      </c>
      <c r="E6" s="23" t="s">
        <v>24</v>
      </c>
      <c r="F6" s="102" t="s">
        <v>25</v>
      </c>
      <c r="G6" s="103" t="s">
        <v>26</v>
      </c>
      <c r="H6" s="104" t="s">
        <v>27</v>
      </c>
      <c r="I6" s="104" t="s">
        <v>27</v>
      </c>
      <c r="J6" s="104" t="s">
        <v>27</v>
      </c>
      <c r="K6" s="105" t="s">
        <v>27</v>
      </c>
      <c r="L6" s="103" t="s">
        <v>26</v>
      </c>
      <c r="M6" s="104" t="s">
        <v>27</v>
      </c>
      <c r="N6" s="104" t="s">
        <v>27</v>
      </c>
      <c r="O6" s="104" t="s">
        <v>27</v>
      </c>
      <c r="P6" s="105" t="s">
        <v>27</v>
      </c>
      <c r="Q6" s="103" t="s">
        <v>28</v>
      </c>
      <c r="R6" s="104" t="s">
        <v>28</v>
      </c>
      <c r="S6" s="104">
        <v>8</v>
      </c>
      <c r="T6" s="104">
        <v>3</v>
      </c>
      <c r="U6" s="105">
        <v>1.5</v>
      </c>
      <c r="V6" s="103" t="s">
        <v>26</v>
      </c>
      <c r="W6" s="104" t="s">
        <v>27</v>
      </c>
      <c r="X6" s="104" t="s">
        <v>27</v>
      </c>
      <c r="Y6" s="104" t="s">
        <v>27</v>
      </c>
      <c r="Z6" s="105" t="s">
        <v>27</v>
      </c>
      <c r="AA6" s="103" t="s">
        <v>26</v>
      </c>
      <c r="AB6" s="104" t="s">
        <v>27</v>
      </c>
      <c r="AC6" s="104" t="s">
        <v>27</v>
      </c>
      <c r="AD6" s="104" t="s">
        <v>27</v>
      </c>
      <c r="AE6" s="105" t="s">
        <v>27</v>
      </c>
      <c r="AF6" s="103" t="s">
        <v>26</v>
      </c>
      <c r="AG6" s="104" t="s">
        <v>27</v>
      </c>
      <c r="AH6" s="104" t="s">
        <v>27</v>
      </c>
      <c r="AI6" s="104" t="s">
        <v>27</v>
      </c>
      <c r="AJ6" s="106" t="s">
        <v>27</v>
      </c>
      <c r="AK6" s="103" t="s">
        <v>26</v>
      </c>
      <c r="AL6" s="107" t="s">
        <v>27</v>
      </c>
      <c r="AM6" s="107" t="s">
        <v>27</v>
      </c>
      <c r="AN6" s="107" t="s">
        <v>27</v>
      </c>
      <c r="AO6" s="108" t="s">
        <v>27</v>
      </c>
      <c r="AP6" s="127" t="s">
        <v>29</v>
      </c>
      <c r="AQ6" s="24" t="str">
        <f>(IF(B6="","",IF(OR(G6="S",L6="S",Q6="S",V6="S",AA6="S",AF6="S",AK6="S"),"S","N")))</f>
        <v>S</v>
      </c>
      <c r="AR6" s="24" t="str">
        <f>IF(B6="","",IF(OR(H6="S",M6="S",R6="S",W6="S",AB6="S",AG6="S",AL6="S"),"S","N"))</f>
        <v>S</v>
      </c>
    </row>
    <row r="7" spans="2:44">
      <c r="B7" s="5" t="s">
        <v>22</v>
      </c>
      <c r="C7" s="145">
        <v>22</v>
      </c>
      <c r="D7" s="6" t="s">
        <v>30</v>
      </c>
      <c r="E7" s="23" t="s">
        <v>31</v>
      </c>
      <c r="F7" s="102" t="s">
        <v>32</v>
      </c>
      <c r="G7" s="103" t="s">
        <v>28</v>
      </c>
      <c r="H7" s="104" t="s">
        <v>28</v>
      </c>
      <c r="I7" s="104">
        <v>7</v>
      </c>
      <c r="J7" s="104">
        <v>3</v>
      </c>
      <c r="K7" s="105">
        <v>1</v>
      </c>
      <c r="L7" s="103" t="s">
        <v>26</v>
      </c>
      <c r="M7" s="104" t="s">
        <v>27</v>
      </c>
      <c r="N7" s="104" t="s">
        <v>27</v>
      </c>
      <c r="O7" s="104" t="s">
        <v>27</v>
      </c>
      <c r="P7" s="105" t="s">
        <v>27</v>
      </c>
      <c r="Q7" s="103" t="s">
        <v>26</v>
      </c>
      <c r="R7" s="104" t="s">
        <v>27</v>
      </c>
      <c r="S7" s="104" t="s">
        <v>27</v>
      </c>
      <c r="T7" s="104" t="s">
        <v>27</v>
      </c>
      <c r="U7" s="105" t="s">
        <v>27</v>
      </c>
      <c r="V7" s="103" t="s">
        <v>26</v>
      </c>
      <c r="W7" s="104" t="s">
        <v>27</v>
      </c>
      <c r="X7" s="104" t="s">
        <v>27</v>
      </c>
      <c r="Y7" s="104" t="s">
        <v>27</v>
      </c>
      <c r="Z7" s="105" t="s">
        <v>27</v>
      </c>
      <c r="AA7" s="103" t="s">
        <v>26</v>
      </c>
      <c r="AB7" s="104" t="s">
        <v>27</v>
      </c>
      <c r="AC7" s="104" t="s">
        <v>27</v>
      </c>
      <c r="AD7" s="104" t="s">
        <v>27</v>
      </c>
      <c r="AE7" s="105" t="s">
        <v>27</v>
      </c>
      <c r="AF7" s="103" t="s">
        <v>26</v>
      </c>
      <c r="AG7" s="104" t="s">
        <v>27</v>
      </c>
      <c r="AH7" s="104" t="s">
        <v>27</v>
      </c>
      <c r="AI7" s="104" t="s">
        <v>27</v>
      </c>
      <c r="AJ7" s="106" t="s">
        <v>27</v>
      </c>
      <c r="AK7" s="109" t="s">
        <v>26</v>
      </c>
      <c r="AL7" s="104" t="s">
        <v>27</v>
      </c>
      <c r="AM7" s="104" t="s">
        <v>27</v>
      </c>
      <c r="AN7" s="104" t="s">
        <v>27</v>
      </c>
      <c r="AO7" s="110" t="s">
        <v>27</v>
      </c>
      <c r="AP7" s="127" t="s">
        <v>33</v>
      </c>
      <c r="AQ7" s="24" t="str">
        <f t="shared" ref="AQ7:AQ70" si="0">(IF(B7="","",IF(OR(G7="S",L7="S",Q7="S",V7="S",AA7="S",AF7="S",AK7="S"),"S","N")))</f>
        <v>S</v>
      </c>
      <c r="AR7" s="24" t="str">
        <f t="shared" ref="AR7:AR70" si="1">IF(B7="","",IF(OR(H7="S",M7="S",R7="S",W7="S",AB7="S",AG7="S",AL7="S"),"S","N"))</f>
        <v>S</v>
      </c>
    </row>
    <row r="8" spans="2:44">
      <c r="B8" s="5" t="s">
        <v>22</v>
      </c>
      <c r="C8" s="145">
        <v>22</v>
      </c>
      <c r="D8" s="6" t="s">
        <v>34</v>
      </c>
      <c r="E8" s="23" t="s">
        <v>35</v>
      </c>
      <c r="F8" s="102" t="s">
        <v>25</v>
      </c>
      <c r="G8" s="103" t="s">
        <v>28</v>
      </c>
      <c r="H8" s="104" t="s">
        <v>28</v>
      </c>
      <c r="I8" s="104">
        <v>7</v>
      </c>
      <c r="J8" s="104">
        <v>2</v>
      </c>
      <c r="K8" s="105">
        <v>1</v>
      </c>
      <c r="L8" s="103" t="s">
        <v>26</v>
      </c>
      <c r="M8" s="104" t="s">
        <v>27</v>
      </c>
      <c r="N8" s="104" t="s">
        <v>27</v>
      </c>
      <c r="O8" s="104" t="s">
        <v>27</v>
      </c>
      <c r="P8" s="105" t="s">
        <v>27</v>
      </c>
      <c r="Q8" s="103" t="s">
        <v>26</v>
      </c>
      <c r="R8" s="104" t="s">
        <v>27</v>
      </c>
      <c r="S8" s="104" t="s">
        <v>27</v>
      </c>
      <c r="T8" s="104" t="s">
        <v>27</v>
      </c>
      <c r="U8" s="105" t="s">
        <v>27</v>
      </c>
      <c r="V8" s="103" t="s">
        <v>26</v>
      </c>
      <c r="W8" s="104" t="s">
        <v>27</v>
      </c>
      <c r="X8" s="104" t="s">
        <v>27</v>
      </c>
      <c r="Y8" s="104" t="s">
        <v>27</v>
      </c>
      <c r="Z8" s="105" t="s">
        <v>27</v>
      </c>
      <c r="AA8" s="103" t="s">
        <v>26</v>
      </c>
      <c r="AB8" s="104" t="s">
        <v>27</v>
      </c>
      <c r="AC8" s="104" t="s">
        <v>27</v>
      </c>
      <c r="AD8" s="104" t="s">
        <v>27</v>
      </c>
      <c r="AE8" s="105" t="s">
        <v>27</v>
      </c>
      <c r="AF8" s="103" t="s">
        <v>26</v>
      </c>
      <c r="AG8" s="104" t="s">
        <v>27</v>
      </c>
      <c r="AH8" s="104" t="s">
        <v>27</v>
      </c>
      <c r="AI8" s="104" t="s">
        <v>27</v>
      </c>
      <c r="AJ8" s="106" t="s">
        <v>27</v>
      </c>
      <c r="AK8" s="109" t="s">
        <v>26</v>
      </c>
      <c r="AL8" s="104" t="s">
        <v>27</v>
      </c>
      <c r="AM8" s="104" t="s">
        <v>27</v>
      </c>
      <c r="AN8" s="104" t="s">
        <v>27</v>
      </c>
      <c r="AO8" s="110" t="s">
        <v>27</v>
      </c>
      <c r="AP8" s="127" t="s">
        <v>33</v>
      </c>
      <c r="AQ8" s="24" t="str">
        <f t="shared" si="0"/>
        <v>S</v>
      </c>
      <c r="AR8" s="24" t="str">
        <f t="shared" si="1"/>
        <v>S</v>
      </c>
    </row>
    <row r="9" spans="2:44">
      <c r="B9" s="5" t="s">
        <v>22</v>
      </c>
      <c r="C9" s="145">
        <v>22</v>
      </c>
      <c r="D9" s="6" t="s">
        <v>36</v>
      </c>
      <c r="E9" s="23" t="s">
        <v>37</v>
      </c>
      <c r="F9" s="102" t="s">
        <v>25</v>
      </c>
      <c r="G9" s="103" t="s">
        <v>28</v>
      </c>
      <c r="H9" s="104" t="s">
        <v>28</v>
      </c>
      <c r="I9" s="104">
        <v>7</v>
      </c>
      <c r="J9" s="104">
        <v>2</v>
      </c>
      <c r="K9" s="105">
        <v>1</v>
      </c>
      <c r="L9" s="103" t="s">
        <v>26</v>
      </c>
      <c r="M9" s="104" t="s">
        <v>27</v>
      </c>
      <c r="N9" s="104" t="s">
        <v>27</v>
      </c>
      <c r="O9" s="104" t="s">
        <v>27</v>
      </c>
      <c r="P9" s="105" t="s">
        <v>27</v>
      </c>
      <c r="Q9" s="103" t="s">
        <v>26</v>
      </c>
      <c r="R9" s="104" t="s">
        <v>27</v>
      </c>
      <c r="S9" s="104" t="s">
        <v>27</v>
      </c>
      <c r="T9" s="104" t="s">
        <v>27</v>
      </c>
      <c r="U9" s="105" t="s">
        <v>27</v>
      </c>
      <c r="V9" s="103" t="s">
        <v>26</v>
      </c>
      <c r="W9" s="104" t="s">
        <v>27</v>
      </c>
      <c r="X9" s="104" t="s">
        <v>27</v>
      </c>
      <c r="Y9" s="104" t="s">
        <v>27</v>
      </c>
      <c r="Z9" s="105" t="s">
        <v>27</v>
      </c>
      <c r="AA9" s="103" t="s">
        <v>26</v>
      </c>
      <c r="AB9" s="104" t="s">
        <v>27</v>
      </c>
      <c r="AC9" s="104" t="s">
        <v>27</v>
      </c>
      <c r="AD9" s="104" t="s">
        <v>27</v>
      </c>
      <c r="AE9" s="105" t="s">
        <v>27</v>
      </c>
      <c r="AF9" s="103" t="s">
        <v>26</v>
      </c>
      <c r="AG9" s="104" t="s">
        <v>27</v>
      </c>
      <c r="AH9" s="104" t="s">
        <v>27</v>
      </c>
      <c r="AI9" s="104" t="s">
        <v>27</v>
      </c>
      <c r="AJ9" s="106" t="s">
        <v>27</v>
      </c>
      <c r="AK9" s="109" t="s">
        <v>26</v>
      </c>
      <c r="AL9" s="104" t="s">
        <v>27</v>
      </c>
      <c r="AM9" s="104" t="s">
        <v>27</v>
      </c>
      <c r="AN9" s="104" t="s">
        <v>27</v>
      </c>
      <c r="AO9" s="110" t="s">
        <v>27</v>
      </c>
      <c r="AP9" s="127" t="s">
        <v>33</v>
      </c>
      <c r="AQ9" s="24" t="str">
        <f t="shared" si="0"/>
        <v>S</v>
      </c>
      <c r="AR9" s="24" t="str">
        <f t="shared" si="1"/>
        <v>S</v>
      </c>
    </row>
    <row r="10" spans="2:44">
      <c r="B10" s="5" t="s">
        <v>22</v>
      </c>
      <c r="C10" s="145">
        <v>22</v>
      </c>
      <c r="D10" s="6" t="s">
        <v>38</v>
      </c>
      <c r="E10" s="23" t="s">
        <v>39</v>
      </c>
      <c r="F10" s="102" t="s">
        <v>25</v>
      </c>
      <c r="G10" s="103" t="s">
        <v>28</v>
      </c>
      <c r="H10" s="104" t="s">
        <v>28</v>
      </c>
      <c r="I10" s="104">
        <v>7</v>
      </c>
      <c r="J10" s="104">
        <v>2</v>
      </c>
      <c r="K10" s="105">
        <v>1</v>
      </c>
      <c r="L10" s="103" t="s">
        <v>26</v>
      </c>
      <c r="M10" s="104" t="s">
        <v>27</v>
      </c>
      <c r="N10" s="104" t="s">
        <v>27</v>
      </c>
      <c r="O10" s="104" t="s">
        <v>27</v>
      </c>
      <c r="P10" s="105" t="s">
        <v>27</v>
      </c>
      <c r="Q10" s="103" t="s">
        <v>26</v>
      </c>
      <c r="R10" s="104" t="s">
        <v>27</v>
      </c>
      <c r="S10" s="104" t="s">
        <v>27</v>
      </c>
      <c r="T10" s="104" t="s">
        <v>27</v>
      </c>
      <c r="U10" s="105" t="s">
        <v>27</v>
      </c>
      <c r="V10" s="103" t="s">
        <v>26</v>
      </c>
      <c r="W10" s="104" t="s">
        <v>27</v>
      </c>
      <c r="X10" s="104" t="s">
        <v>27</v>
      </c>
      <c r="Y10" s="104" t="s">
        <v>27</v>
      </c>
      <c r="Z10" s="105" t="s">
        <v>27</v>
      </c>
      <c r="AA10" s="103" t="s">
        <v>26</v>
      </c>
      <c r="AB10" s="104" t="s">
        <v>27</v>
      </c>
      <c r="AC10" s="104" t="s">
        <v>27</v>
      </c>
      <c r="AD10" s="104" t="s">
        <v>27</v>
      </c>
      <c r="AE10" s="105" t="s">
        <v>27</v>
      </c>
      <c r="AF10" s="103" t="s">
        <v>26</v>
      </c>
      <c r="AG10" s="104" t="s">
        <v>27</v>
      </c>
      <c r="AH10" s="104" t="s">
        <v>27</v>
      </c>
      <c r="AI10" s="104" t="s">
        <v>27</v>
      </c>
      <c r="AJ10" s="106" t="s">
        <v>27</v>
      </c>
      <c r="AK10" s="109" t="s">
        <v>26</v>
      </c>
      <c r="AL10" s="104" t="s">
        <v>27</v>
      </c>
      <c r="AM10" s="104" t="s">
        <v>27</v>
      </c>
      <c r="AN10" s="104" t="s">
        <v>27</v>
      </c>
      <c r="AO10" s="110" t="s">
        <v>27</v>
      </c>
      <c r="AP10" s="127" t="s">
        <v>33</v>
      </c>
      <c r="AQ10" s="24" t="str">
        <f t="shared" si="0"/>
        <v>S</v>
      </c>
      <c r="AR10" s="24" t="str">
        <f t="shared" si="1"/>
        <v>S</v>
      </c>
    </row>
    <row r="11" spans="2:44">
      <c r="B11" s="5" t="s">
        <v>40</v>
      </c>
      <c r="C11" s="145">
        <v>22</v>
      </c>
      <c r="D11" s="6" t="s">
        <v>41</v>
      </c>
      <c r="E11" s="23" t="s">
        <v>42</v>
      </c>
      <c r="F11" s="102" t="s">
        <v>43</v>
      </c>
      <c r="G11" s="103" t="s">
        <v>28</v>
      </c>
      <c r="H11" s="104" t="s">
        <v>28</v>
      </c>
      <c r="I11" s="104">
        <v>7</v>
      </c>
      <c r="J11" s="104">
        <v>4</v>
      </c>
      <c r="K11" s="105">
        <v>3</v>
      </c>
      <c r="L11" s="103" t="s">
        <v>26</v>
      </c>
      <c r="M11" s="104" t="s">
        <v>27</v>
      </c>
      <c r="N11" s="104" t="s">
        <v>27</v>
      </c>
      <c r="O11" s="104" t="s">
        <v>27</v>
      </c>
      <c r="P11" s="105" t="s">
        <v>27</v>
      </c>
      <c r="Q11" s="103" t="s">
        <v>26</v>
      </c>
      <c r="R11" s="104" t="s">
        <v>27</v>
      </c>
      <c r="S11" s="104" t="s">
        <v>27</v>
      </c>
      <c r="T11" s="104" t="s">
        <v>27</v>
      </c>
      <c r="U11" s="105" t="s">
        <v>27</v>
      </c>
      <c r="V11" s="103" t="s">
        <v>26</v>
      </c>
      <c r="W11" s="104" t="s">
        <v>27</v>
      </c>
      <c r="X11" s="104" t="s">
        <v>27</v>
      </c>
      <c r="Y11" s="104" t="s">
        <v>27</v>
      </c>
      <c r="Z11" s="105" t="s">
        <v>27</v>
      </c>
      <c r="AA11" s="103" t="s">
        <v>26</v>
      </c>
      <c r="AB11" s="104" t="s">
        <v>27</v>
      </c>
      <c r="AC11" s="104" t="s">
        <v>27</v>
      </c>
      <c r="AD11" s="104" t="s">
        <v>27</v>
      </c>
      <c r="AE11" s="105" t="s">
        <v>27</v>
      </c>
      <c r="AF11" s="103" t="s">
        <v>26</v>
      </c>
      <c r="AG11" s="104" t="s">
        <v>27</v>
      </c>
      <c r="AH11" s="104" t="s">
        <v>27</v>
      </c>
      <c r="AI11" s="104" t="s">
        <v>27</v>
      </c>
      <c r="AJ11" s="106" t="s">
        <v>27</v>
      </c>
      <c r="AK11" s="109" t="s">
        <v>26</v>
      </c>
      <c r="AL11" s="104" t="s">
        <v>27</v>
      </c>
      <c r="AM11" s="104" t="s">
        <v>27</v>
      </c>
      <c r="AN11" s="104" t="s">
        <v>27</v>
      </c>
      <c r="AO11" s="110" t="s">
        <v>27</v>
      </c>
      <c r="AP11" s="127" t="s">
        <v>44</v>
      </c>
      <c r="AQ11" s="24" t="str">
        <f t="shared" si="0"/>
        <v>S</v>
      </c>
      <c r="AR11" s="24" t="str">
        <f t="shared" si="1"/>
        <v>S</v>
      </c>
    </row>
    <row r="12" spans="2:44">
      <c r="B12" s="5" t="s">
        <v>40</v>
      </c>
      <c r="C12" s="145">
        <v>22</v>
      </c>
      <c r="D12" s="6" t="s">
        <v>45</v>
      </c>
      <c r="E12" s="23" t="s">
        <v>46</v>
      </c>
      <c r="F12" s="102" t="s">
        <v>43</v>
      </c>
      <c r="G12" s="103" t="s">
        <v>26</v>
      </c>
      <c r="H12" s="104" t="s">
        <v>27</v>
      </c>
      <c r="I12" s="104" t="s">
        <v>27</v>
      </c>
      <c r="J12" s="104" t="s">
        <v>27</v>
      </c>
      <c r="K12" s="105" t="s">
        <v>27</v>
      </c>
      <c r="L12" s="103" t="s">
        <v>26</v>
      </c>
      <c r="M12" s="104" t="s">
        <v>27</v>
      </c>
      <c r="N12" s="104" t="s">
        <v>27</v>
      </c>
      <c r="O12" s="104" t="s">
        <v>27</v>
      </c>
      <c r="P12" s="105" t="s">
        <v>27</v>
      </c>
      <c r="Q12" s="103" t="s">
        <v>26</v>
      </c>
      <c r="R12" s="104" t="s">
        <v>27</v>
      </c>
      <c r="S12" s="104" t="s">
        <v>27</v>
      </c>
      <c r="T12" s="104" t="s">
        <v>27</v>
      </c>
      <c r="U12" s="105" t="s">
        <v>27</v>
      </c>
      <c r="V12" s="103" t="s">
        <v>26</v>
      </c>
      <c r="W12" s="104" t="s">
        <v>27</v>
      </c>
      <c r="X12" s="104" t="s">
        <v>27</v>
      </c>
      <c r="Y12" s="104" t="s">
        <v>27</v>
      </c>
      <c r="Z12" s="105" t="s">
        <v>27</v>
      </c>
      <c r="AA12" s="103" t="s">
        <v>28</v>
      </c>
      <c r="AB12" s="104" t="s">
        <v>28</v>
      </c>
      <c r="AC12" s="104">
        <v>7</v>
      </c>
      <c r="AD12" s="104">
        <v>3</v>
      </c>
      <c r="AE12" s="105">
        <v>1</v>
      </c>
      <c r="AF12" s="103" t="s">
        <v>26</v>
      </c>
      <c r="AG12" s="104" t="s">
        <v>27</v>
      </c>
      <c r="AH12" s="104" t="s">
        <v>27</v>
      </c>
      <c r="AI12" s="104" t="s">
        <v>27</v>
      </c>
      <c r="AJ12" s="106" t="s">
        <v>27</v>
      </c>
      <c r="AK12" s="109" t="s">
        <v>28</v>
      </c>
      <c r="AL12" s="104" t="s">
        <v>28</v>
      </c>
      <c r="AM12" s="104">
        <v>8</v>
      </c>
      <c r="AN12" s="104">
        <v>4</v>
      </c>
      <c r="AO12" s="110">
        <v>2.5</v>
      </c>
      <c r="AP12" s="127" t="s">
        <v>47</v>
      </c>
      <c r="AQ12" s="24" t="str">
        <f t="shared" si="0"/>
        <v>S</v>
      </c>
      <c r="AR12" s="24" t="str">
        <f t="shared" si="1"/>
        <v>S</v>
      </c>
    </row>
    <row r="13" spans="2:44">
      <c r="B13" s="5" t="s">
        <v>40</v>
      </c>
      <c r="C13" s="145">
        <v>23</v>
      </c>
      <c r="D13" s="6" t="s">
        <v>48</v>
      </c>
      <c r="E13" s="23" t="s">
        <v>49</v>
      </c>
      <c r="F13" s="102" t="s">
        <v>43</v>
      </c>
      <c r="G13" s="103" t="s">
        <v>26</v>
      </c>
      <c r="H13" s="104" t="s">
        <v>27</v>
      </c>
      <c r="I13" s="104" t="s">
        <v>27</v>
      </c>
      <c r="J13" s="104" t="s">
        <v>27</v>
      </c>
      <c r="K13" s="105" t="s">
        <v>27</v>
      </c>
      <c r="L13" s="103" t="s">
        <v>26</v>
      </c>
      <c r="M13" s="104" t="s">
        <v>27</v>
      </c>
      <c r="N13" s="104" t="s">
        <v>27</v>
      </c>
      <c r="O13" s="104" t="s">
        <v>27</v>
      </c>
      <c r="P13" s="105" t="s">
        <v>27</v>
      </c>
      <c r="Q13" s="103" t="s">
        <v>26</v>
      </c>
      <c r="R13" s="104" t="s">
        <v>27</v>
      </c>
      <c r="S13" s="104" t="s">
        <v>27</v>
      </c>
      <c r="T13" s="104" t="s">
        <v>27</v>
      </c>
      <c r="U13" s="105" t="s">
        <v>27</v>
      </c>
      <c r="V13" s="103" t="s">
        <v>26</v>
      </c>
      <c r="W13" s="104" t="s">
        <v>27</v>
      </c>
      <c r="X13" s="104" t="s">
        <v>27</v>
      </c>
      <c r="Y13" s="104" t="s">
        <v>27</v>
      </c>
      <c r="Z13" s="105" t="s">
        <v>27</v>
      </c>
      <c r="AA13" s="103" t="s">
        <v>26</v>
      </c>
      <c r="AB13" s="104" t="s">
        <v>27</v>
      </c>
      <c r="AC13" s="104" t="s">
        <v>27</v>
      </c>
      <c r="AD13" s="104" t="s">
        <v>27</v>
      </c>
      <c r="AE13" s="105" t="s">
        <v>27</v>
      </c>
      <c r="AF13" s="103" t="s">
        <v>26</v>
      </c>
      <c r="AG13" s="104" t="s">
        <v>27</v>
      </c>
      <c r="AH13" s="104" t="s">
        <v>27</v>
      </c>
      <c r="AI13" s="104" t="s">
        <v>27</v>
      </c>
      <c r="AJ13" s="106" t="s">
        <v>27</v>
      </c>
      <c r="AK13" s="109" t="s">
        <v>28</v>
      </c>
      <c r="AL13" s="104" t="s">
        <v>28</v>
      </c>
      <c r="AM13" s="104">
        <v>8</v>
      </c>
      <c r="AN13" s="104">
        <v>3</v>
      </c>
      <c r="AO13" s="110">
        <v>2</v>
      </c>
      <c r="AP13" s="127" t="s">
        <v>50</v>
      </c>
      <c r="AQ13" s="24" t="str">
        <f t="shared" si="0"/>
        <v>S</v>
      </c>
      <c r="AR13" s="24" t="str">
        <f t="shared" si="1"/>
        <v>S</v>
      </c>
    </row>
    <row r="14" spans="2:44">
      <c r="B14" s="5" t="s">
        <v>40</v>
      </c>
      <c r="C14" s="145">
        <v>23</v>
      </c>
      <c r="D14" s="6" t="s">
        <v>51</v>
      </c>
      <c r="E14" s="23" t="s">
        <v>46</v>
      </c>
      <c r="F14" s="102" t="s">
        <v>43</v>
      </c>
      <c r="G14" s="103" t="s">
        <v>28</v>
      </c>
      <c r="H14" s="104" t="s">
        <v>28</v>
      </c>
      <c r="I14" s="104">
        <v>7</v>
      </c>
      <c r="J14" s="104">
        <v>4</v>
      </c>
      <c r="K14" s="105">
        <v>3</v>
      </c>
      <c r="L14" s="103" t="s">
        <v>26</v>
      </c>
      <c r="M14" s="104" t="s">
        <v>27</v>
      </c>
      <c r="N14" s="104" t="s">
        <v>27</v>
      </c>
      <c r="O14" s="104" t="s">
        <v>27</v>
      </c>
      <c r="P14" s="105" t="s">
        <v>27</v>
      </c>
      <c r="Q14" s="103" t="s">
        <v>26</v>
      </c>
      <c r="R14" s="104" t="s">
        <v>27</v>
      </c>
      <c r="S14" s="104" t="s">
        <v>27</v>
      </c>
      <c r="T14" s="104" t="s">
        <v>27</v>
      </c>
      <c r="U14" s="105" t="s">
        <v>27</v>
      </c>
      <c r="V14" s="103" t="s">
        <v>26</v>
      </c>
      <c r="W14" s="104" t="s">
        <v>27</v>
      </c>
      <c r="X14" s="104" t="s">
        <v>27</v>
      </c>
      <c r="Y14" s="104" t="s">
        <v>27</v>
      </c>
      <c r="Z14" s="105" t="s">
        <v>27</v>
      </c>
      <c r="AA14" s="103" t="s">
        <v>26</v>
      </c>
      <c r="AB14" s="104" t="s">
        <v>27</v>
      </c>
      <c r="AC14" s="104" t="s">
        <v>27</v>
      </c>
      <c r="AD14" s="104" t="s">
        <v>27</v>
      </c>
      <c r="AE14" s="105" t="s">
        <v>27</v>
      </c>
      <c r="AF14" s="103" t="s">
        <v>26</v>
      </c>
      <c r="AG14" s="104" t="s">
        <v>27</v>
      </c>
      <c r="AH14" s="104" t="s">
        <v>27</v>
      </c>
      <c r="AI14" s="104" t="s">
        <v>27</v>
      </c>
      <c r="AJ14" s="106" t="s">
        <v>27</v>
      </c>
      <c r="AK14" s="109" t="s">
        <v>26</v>
      </c>
      <c r="AL14" s="104" t="s">
        <v>27</v>
      </c>
      <c r="AM14" s="104" t="s">
        <v>27</v>
      </c>
      <c r="AN14" s="104" t="s">
        <v>27</v>
      </c>
      <c r="AO14" s="110" t="s">
        <v>27</v>
      </c>
      <c r="AP14" s="127" t="s">
        <v>52</v>
      </c>
      <c r="AQ14" s="24" t="str">
        <f t="shared" si="0"/>
        <v>S</v>
      </c>
      <c r="AR14" s="24" t="str">
        <f t="shared" si="1"/>
        <v>S</v>
      </c>
    </row>
    <row r="15" spans="2:44">
      <c r="B15" s="5" t="s">
        <v>53</v>
      </c>
      <c r="C15" s="145" t="s">
        <v>54</v>
      </c>
      <c r="D15" s="6" t="s">
        <v>55</v>
      </c>
      <c r="E15" s="23" t="s">
        <v>56</v>
      </c>
      <c r="F15" s="102" t="s">
        <v>57</v>
      </c>
      <c r="G15" s="103" t="s">
        <v>26</v>
      </c>
      <c r="H15" s="104" t="s">
        <v>27</v>
      </c>
      <c r="I15" s="104" t="s">
        <v>27</v>
      </c>
      <c r="J15" s="104" t="s">
        <v>27</v>
      </c>
      <c r="K15" s="105" t="s">
        <v>27</v>
      </c>
      <c r="L15" s="103" t="s">
        <v>26</v>
      </c>
      <c r="M15" s="104" t="s">
        <v>27</v>
      </c>
      <c r="N15" s="104" t="s">
        <v>27</v>
      </c>
      <c r="O15" s="104" t="s">
        <v>27</v>
      </c>
      <c r="P15" s="105" t="s">
        <v>27</v>
      </c>
      <c r="Q15" s="103" t="s">
        <v>26</v>
      </c>
      <c r="R15" s="104" t="s">
        <v>27</v>
      </c>
      <c r="S15" s="104" t="s">
        <v>27</v>
      </c>
      <c r="T15" s="104" t="s">
        <v>27</v>
      </c>
      <c r="U15" s="105" t="s">
        <v>27</v>
      </c>
      <c r="V15" s="103" t="s">
        <v>26</v>
      </c>
      <c r="W15" s="104" t="s">
        <v>27</v>
      </c>
      <c r="X15" s="104" t="s">
        <v>27</v>
      </c>
      <c r="Y15" s="104" t="s">
        <v>27</v>
      </c>
      <c r="Z15" s="105" t="s">
        <v>27</v>
      </c>
      <c r="AA15" s="103" t="s">
        <v>26</v>
      </c>
      <c r="AB15" s="104" t="s">
        <v>27</v>
      </c>
      <c r="AC15" s="104" t="s">
        <v>27</v>
      </c>
      <c r="AD15" s="104" t="s">
        <v>27</v>
      </c>
      <c r="AE15" s="105" t="s">
        <v>27</v>
      </c>
      <c r="AF15" s="103" t="s">
        <v>26</v>
      </c>
      <c r="AG15" s="104" t="s">
        <v>27</v>
      </c>
      <c r="AH15" s="104" t="s">
        <v>27</v>
      </c>
      <c r="AI15" s="104" t="s">
        <v>27</v>
      </c>
      <c r="AJ15" s="106" t="s">
        <v>27</v>
      </c>
      <c r="AK15" s="109" t="s">
        <v>28</v>
      </c>
      <c r="AL15" s="104" t="s">
        <v>26</v>
      </c>
      <c r="AM15" s="104">
        <v>2</v>
      </c>
      <c r="AN15" s="104" t="s">
        <v>58</v>
      </c>
      <c r="AO15" s="110" t="s">
        <v>58</v>
      </c>
      <c r="AP15" s="127" t="s">
        <v>59</v>
      </c>
      <c r="AQ15" s="24" t="str">
        <f t="shared" si="0"/>
        <v>S</v>
      </c>
      <c r="AR15" s="24" t="str">
        <f t="shared" si="1"/>
        <v>N</v>
      </c>
    </row>
    <row r="16" spans="2:44">
      <c r="B16" s="5" t="s">
        <v>53</v>
      </c>
      <c r="C16" s="145" t="s">
        <v>54</v>
      </c>
      <c r="D16" s="6" t="s">
        <v>60</v>
      </c>
      <c r="E16" s="23" t="s">
        <v>61</v>
      </c>
      <c r="F16" s="102" t="s">
        <v>62</v>
      </c>
      <c r="G16" s="103" t="s">
        <v>26</v>
      </c>
      <c r="H16" s="104" t="s">
        <v>27</v>
      </c>
      <c r="I16" s="104" t="s">
        <v>27</v>
      </c>
      <c r="J16" s="104" t="s">
        <v>27</v>
      </c>
      <c r="K16" s="105" t="s">
        <v>27</v>
      </c>
      <c r="L16" s="103" t="s">
        <v>26</v>
      </c>
      <c r="M16" s="104" t="s">
        <v>27</v>
      </c>
      <c r="N16" s="104" t="s">
        <v>27</v>
      </c>
      <c r="O16" s="104" t="s">
        <v>27</v>
      </c>
      <c r="P16" s="105" t="s">
        <v>27</v>
      </c>
      <c r="Q16" s="103" t="s">
        <v>28</v>
      </c>
      <c r="R16" s="104" t="s">
        <v>26</v>
      </c>
      <c r="S16" s="104">
        <v>3</v>
      </c>
      <c r="T16" s="104">
        <v>2</v>
      </c>
      <c r="U16" s="105">
        <v>2</v>
      </c>
      <c r="V16" s="103" t="s">
        <v>26</v>
      </c>
      <c r="W16" s="104" t="s">
        <v>27</v>
      </c>
      <c r="X16" s="104" t="s">
        <v>27</v>
      </c>
      <c r="Y16" s="104" t="s">
        <v>27</v>
      </c>
      <c r="Z16" s="105" t="s">
        <v>27</v>
      </c>
      <c r="AA16" s="103" t="s">
        <v>26</v>
      </c>
      <c r="AB16" s="104" t="s">
        <v>27</v>
      </c>
      <c r="AC16" s="104" t="s">
        <v>27</v>
      </c>
      <c r="AD16" s="104" t="s">
        <v>27</v>
      </c>
      <c r="AE16" s="105" t="s">
        <v>27</v>
      </c>
      <c r="AF16" s="103" t="s">
        <v>26</v>
      </c>
      <c r="AG16" s="104" t="s">
        <v>27</v>
      </c>
      <c r="AH16" s="104" t="s">
        <v>27</v>
      </c>
      <c r="AI16" s="104" t="s">
        <v>27</v>
      </c>
      <c r="AJ16" s="106" t="s">
        <v>27</v>
      </c>
      <c r="AK16" s="109" t="s">
        <v>26</v>
      </c>
      <c r="AL16" s="104" t="s">
        <v>27</v>
      </c>
      <c r="AM16" s="104" t="s">
        <v>27</v>
      </c>
      <c r="AN16" s="104" t="s">
        <v>27</v>
      </c>
      <c r="AO16" s="110" t="s">
        <v>27</v>
      </c>
      <c r="AP16" s="127" t="s">
        <v>63</v>
      </c>
      <c r="AQ16" s="24" t="str">
        <f t="shared" si="0"/>
        <v>S</v>
      </c>
      <c r="AR16" s="24" t="str">
        <f t="shared" si="1"/>
        <v>N</v>
      </c>
    </row>
    <row r="17" spans="2:44">
      <c r="B17" s="5" t="s">
        <v>64</v>
      </c>
      <c r="C17" s="145" t="s">
        <v>65</v>
      </c>
      <c r="D17" s="6" t="s">
        <v>66</v>
      </c>
      <c r="E17" s="23" t="s">
        <v>67</v>
      </c>
      <c r="F17" s="102" t="s">
        <v>68</v>
      </c>
      <c r="G17" s="103" t="s">
        <v>28</v>
      </c>
      <c r="H17" s="104" t="s">
        <v>28</v>
      </c>
      <c r="I17" s="104">
        <v>6</v>
      </c>
      <c r="J17" s="104">
        <v>4</v>
      </c>
      <c r="K17" s="105">
        <v>3</v>
      </c>
      <c r="L17" s="103" t="s">
        <v>26</v>
      </c>
      <c r="M17" s="104" t="s">
        <v>27</v>
      </c>
      <c r="N17" s="104" t="s">
        <v>27</v>
      </c>
      <c r="O17" s="104" t="s">
        <v>27</v>
      </c>
      <c r="P17" s="105" t="s">
        <v>27</v>
      </c>
      <c r="Q17" s="103" t="s">
        <v>26</v>
      </c>
      <c r="R17" s="104" t="s">
        <v>27</v>
      </c>
      <c r="S17" s="104" t="s">
        <v>27</v>
      </c>
      <c r="T17" s="104" t="s">
        <v>27</v>
      </c>
      <c r="U17" s="105" t="s">
        <v>27</v>
      </c>
      <c r="V17" s="103" t="s">
        <v>26</v>
      </c>
      <c r="W17" s="104" t="s">
        <v>27</v>
      </c>
      <c r="X17" s="104" t="s">
        <v>27</v>
      </c>
      <c r="Y17" s="104" t="s">
        <v>27</v>
      </c>
      <c r="Z17" s="105" t="s">
        <v>27</v>
      </c>
      <c r="AA17" s="103" t="s">
        <v>26</v>
      </c>
      <c r="AB17" s="104" t="s">
        <v>27</v>
      </c>
      <c r="AC17" s="104" t="s">
        <v>27</v>
      </c>
      <c r="AD17" s="104" t="s">
        <v>27</v>
      </c>
      <c r="AE17" s="105" t="s">
        <v>27</v>
      </c>
      <c r="AF17" s="103" t="s">
        <v>26</v>
      </c>
      <c r="AG17" s="104" t="s">
        <v>27</v>
      </c>
      <c r="AH17" s="104" t="s">
        <v>27</v>
      </c>
      <c r="AI17" s="104" t="s">
        <v>27</v>
      </c>
      <c r="AJ17" s="106" t="s">
        <v>27</v>
      </c>
      <c r="AK17" s="109" t="s">
        <v>28</v>
      </c>
      <c r="AL17" s="104" t="s">
        <v>28</v>
      </c>
      <c r="AM17" s="104">
        <v>6</v>
      </c>
      <c r="AN17" s="104">
        <v>4</v>
      </c>
      <c r="AO17" s="110">
        <v>3</v>
      </c>
      <c r="AP17" s="127" t="s">
        <v>69</v>
      </c>
      <c r="AQ17" s="24" t="str">
        <f t="shared" si="0"/>
        <v>S</v>
      </c>
      <c r="AR17" s="24" t="str">
        <f t="shared" si="1"/>
        <v>S</v>
      </c>
    </row>
    <row r="18" spans="2:44">
      <c r="B18" s="5" t="s">
        <v>64</v>
      </c>
      <c r="C18" s="145" t="s">
        <v>70</v>
      </c>
      <c r="D18" s="6" t="s">
        <v>71</v>
      </c>
      <c r="E18" s="23" t="s">
        <v>72</v>
      </c>
      <c r="F18" s="102" t="s">
        <v>68</v>
      </c>
      <c r="G18" s="103" t="s">
        <v>26</v>
      </c>
      <c r="H18" s="104" t="s">
        <v>27</v>
      </c>
      <c r="I18" s="104" t="s">
        <v>27</v>
      </c>
      <c r="J18" s="104" t="s">
        <v>27</v>
      </c>
      <c r="K18" s="105" t="s">
        <v>27</v>
      </c>
      <c r="L18" s="103" t="s">
        <v>26</v>
      </c>
      <c r="M18" s="104" t="s">
        <v>27</v>
      </c>
      <c r="N18" s="104" t="s">
        <v>27</v>
      </c>
      <c r="O18" s="104" t="s">
        <v>27</v>
      </c>
      <c r="P18" s="105" t="s">
        <v>27</v>
      </c>
      <c r="Q18" s="103" t="s">
        <v>26</v>
      </c>
      <c r="R18" s="104" t="s">
        <v>27</v>
      </c>
      <c r="S18" s="104" t="s">
        <v>27</v>
      </c>
      <c r="T18" s="104" t="s">
        <v>27</v>
      </c>
      <c r="U18" s="105" t="s">
        <v>27</v>
      </c>
      <c r="V18" s="103" t="s">
        <v>26</v>
      </c>
      <c r="W18" s="104" t="s">
        <v>27</v>
      </c>
      <c r="X18" s="104" t="s">
        <v>27</v>
      </c>
      <c r="Y18" s="104" t="s">
        <v>27</v>
      </c>
      <c r="Z18" s="105" t="s">
        <v>27</v>
      </c>
      <c r="AA18" s="103" t="s">
        <v>26</v>
      </c>
      <c r="AB18" s="104" t="s">
        <v>27</v>
      </c>
      <c r="AC18" s="104" t="s">
        <v>27</v>
      </c>
      <c r="AD18" s="104" t="s">
        <v>27</v>
      </c>
      <c r="AE18" s="105" t="s">
        <v>27</v>
      </c>
      <c r="AF18" s="103" t="s">
        <v>26</v>
      </c>
      <c r="AG18" s="104" t="s">
        <v>27</v>
      </c>
      <c r="AH18" s="104" t="s">
        <v>27</v>
      </c>
      <c r="AI18" s="104" t="s">
        <v>27</v>
      </c>
      <c r="AJ18" s="106" t="s">
        <v>27</v>
      </c>
      <c r="AK18" s="109" t="s">
        <v>26</v>
      </c>
      <c r="AL18" s="104" t="s">
        <v>27</v>
      </c>
      <c r="AM18" s="104" t="s">
        <v>27</v>
      </c>
      <c r="AN18" s="104" t="s">
        <v>27</v>
      </c>
      <c r="AO18" s="110" t="s">
        <v>27</v>
      </c>
      <c r="AP18" s="127" t="s">
        <v>73</v>
      </c>
      <c r="AQ18" s="24" t="str">
        <f t="shared" si="0"/>
        <v>N</v>
      </c>
      <c r="AR18" s="24" t="str">
        <f t="shared" si="1"/>
        <v>N</v>
      </c>
    </row>
    <row r="19" spans="2:44">
      <c r="B19" s="5" t="s">
        <v>74</v>
      </c>
      <c r="C19" s="145" t="s">
        <v>75</v>
      </c>
      <c r="D19" s="6" t="s">
        <v>76</v>
      </c>
      <c r="E19" s="23" t="s">
        <v>77</v>
      </c>
      <c r="F19" s="102" t="s">
        <v>78</v>
      </c>
      <c r="G19" s="103" t="s">
        <v>26</v>
      </c>
      <c r="H19" s="104" t="s">
        <v>27</v>
      </c>
      <c r="I19" s="104" t="s">
        <v>27</v>
      </c>
      <c r="J19" s="104" t="s">
        <v>27</v>
      </c>
      <c r="K19" s="105" t="s">
        <v>27</v>
      </c>
      <c r="L19" s="103" t="s">
        <v>26</v>
      </c>
      <c r="M19" s="104" t="s">
        <v>27</v>
      </c>
      <c r="N19" s="104" t="s">
        <v>27</v>
      </c>
      <c r="O19" s="104" t="s">
        <v>27</v>
      </c>
      <c r="P19" s="105" t="s">
        <v>27</v>
      </c>
      <c r="Q19" s="103" t="s">
        <v>26</v>
      </c>
      <c r="R19" s="104" t="s">
        <v>27</v>
      </c>
      <c r="S19" s="104" t="s">
        <v>27</v>
      </c>
      <c r="T19" s="104" t="s">
        <v>27</v>
      </c>
      <c r="U19" s="105" t="s">
        <v>27</v>
      </c>
      <c r="V19" s="103" t="s">
        <v>26</v>
      </c>
      <c r="W19" s="104" t="s">
        <v>27</v>
      </c>
      <c r="X19" s="104" t="s">
        <v>27</v>
      </c>
      <c r="Y19" s="104" t="s">
        <v>27</v>
      </c>
      <c r="Z19" s="105" t="s">
        <v>27</v>
      </c>
      <c r="AA19" s="103" t="s">
        <v>26</v>
      </c>
      <c r="AB19" s="104" t="s">
        <v>27</v>
      </c>
      <c r="AC19" s="104" t="s">
        <v>27</v>
      </c>
      <c r="AD19" s="104" t="s">
        <v>27</v>
      </c>
      <c r="AE19" s="105" t="s">
        <v>27</v>
      </c>
      <c r="AF19" s="103" t="s">
        <v>28</v>
      </c>
      <c r="AG19" s="104" t="s">
        <v>28</v>
      </c>
      <c r="AH19" s="104">
        <v>9</v>
      </c>
      <c r="AI19" s="104">
        <v>2</v>
      </c>
      <c r="AJ19" s="106">
        <v>1</v>
      </c>
      <c r="AK19" s="109" t="s">
        <v>26</v>
      </c>
      <c r="AL19" s="104" t="s">
        <v>27</v>
      </c>
      <c r="AM19" s="104" t="s">
        <v>27</v>
      </c>
      <c r="AN19" s="104" t="s">
        <v>27</v>
      </c>
      <c r="AO19" s="110" t="s">
        <v>27</v>
      </c>
      <c r="AP19" s="127" t="s">
        <v>79</v>
      </c>
      <c r="AQ19" s="24" t="str">
        <f t="shared" si="0"/>
        <v>S</v>
      </c>
      <c r="AR19" s="24" t="str">
        <f t="shared" si="1"/>
        <v>S</v>
      </c>
    </row>
    <row r="20" spans="2:44">
      <c r="B20" s="5" t="s">
        <v>74</v>
      </c>
      <c r="C20" s="145" t="s">
        <v>75</v>
      </c>
      <c r="D20" s="6" t="s">
        <v>80</v>
      </c>
      <c r="E20" s="23" t="s">
        <v>81</v>
      </c>
      <c r="F20" s="102" t="s">
        <v>32</v>
      </c>
      <c r="G20" s="103" t="s">
        <v>28</v>
      </c>
      <c r="H20" s="104" t="s">
        <v>28</v>
      </c>
      <c r="I20" s="104">
        <v>4</v>
      </c>
      <c r="J20" s="104">
        <v>4</v>
      </c>
      <c r="K20" s="105">
        <v>3</v>
      </c>
      <c r="L20" s="103" t="s">
        <v>26</v>
      </c>
      <c r="M20" s="104" t="s">
        <v>27</v>
      </c>
      <c r="N20" s="104" t="s">
        <v>27</v>
      </c>
      <c r="O20" s="104" t="s">
        <v>27</v>
      </c>
      <c r="P20" s="105" t="s">
        <v>27</v>
      </c>
      <c r="Q20" s="103" t="s">
        <v>26</v>
      </c>
      <c r="R20" s="104" t="s">
        <v>27</v>
      </c>
      <c r="S20" s="104" t="s">
        <v>27</v>
      </c>
      <c r="T20" s="104" t="s">
        <v>27</v>
      </c>
      <c r="U20" s="105" t="s">
        <v>27</v>
      </c>
      <c r="V20" s="103" t="s">
        <v>26</v>
      </c>
      <c r="W20" s="104" t="s">
        <v>27</v>
      </c>
      <c r="X20" s="104" t="s">
        <v>27</v>
      </c>
      <c r="Y20" s="104" t="s">
        <v>27</v>
      </c>
      <c r="Z20" s="105" t="s">
        <v>27</v>
      </c>
      <c r="AA20" s="103" t="s">
        <v>26</v>
      </c>
      <c r="AB20" s="104" t="s">
        <v>27</v>
      </c>
      <c r="AC20" s="104" t="s">
        <v>27</v>
      </c>
      <c r="AD20" s="104" t="s">
        <v>27</v>
      </c>
      <c r="AE20" s="105" t="s">
        <v>27</v>
      </c>
      <c r="AF20" s="103" t="s">
        <v>26</v>
      </c>
      <c r="AG20" s="104" t="s">
        <v>27</v>
      </c>
      <c r="AH20" s="104" t="s">
        <v>27</v>
      </c>
      <c r="AI20" s="104" t="s">
        <v>27</v>
      </c>
      <c r="AJ20" s="106" t="s">
        <v>27</v>
      </c>
      <c r="AK20" s="109" t="s">
        <v>26</v>
      </c>
      <c r="AL20" s="104" t="s">
        <v>27</v>
      </c>
      <c r="AM20" s="104" t="s">
        <v>27</v>
      </c>
      <c r="AN20" s="104" t="s">
        <v>27</v>
      </c>
      <c r="AO20" s="110" t="s">
        <v>27</v>
      </c>
      <c r="AP20" s="127" t="s">
        <v>82</v>
      </c>
      <c r="AQ20" s="24" t="str">
        <f t="shared" si="0"/>
        <v>S</v>
      </c>
      <c r="AR20" s="24" t="str">
        <f t="shared" si="1"/>
        <v>S</v>
      </c>
    </row>
    <row r="21" spans="2:44">
      <c r="B21" s="5" t="s">
        <v>53</v>
      </c>
      <c r="C21" s="145" t="s">
        <v>83</v>
      </c>
      <c r="D21" s="6" t="s">
        <v>84</v>
      </c>
      <c r="E21" s="23" t="s">
        <v>85</v>
      </c>
      <c r="F21" s="102" t="s">
        <v>86</v>
      </c>
      <c r="G21" s="103" t="s">
        <v>28</v>
      </c>
      <c r="H21" s="104" t="s">
        <v>28</v>
      </c>
      <c r="I21" s="104">
        <v>9</v>
      </c>
      <c r="J21" s="104">
        <v>4</v>
      </c>
      <c r="K21" s="105">
        <v>2</v>
      </c>
      <c r="L21" s="103" t="s">
        <v>26</v>
      </c>
      <c r="M21" s="104" t="s">
        <v>27</v>
      </c>
      <c r="N21" s="104" t="s">
        <v>27</v>
      </c>
      <c r="O21" s="104" t="s">
        <v>27</v>
      </c>
      <c r="P21" s="105" t="s">
        <v>27</v>
      </c>
      <c r="Q21" s="103" t="s">
        <v>26</v>
      </c>
      <c r="R21" s="104" t="s">
        <v>27</v>
      </c>
      <c r="S21" s="104" t="s">
        <v>27</v>
      </c>
      <c r="T21" s="104" t="s">
        <v>27</v>
      </c>
      <c r="U21" s="105" t="s">
        <v>27</v>
      </c>
      <c r="V21" s="103" t="s">
        <v>26</v>
      </c>
      <c r="W21" s="104" t="s">
        <v>27</v>
      </c>
      <c r="X21" s="104" t="s">
        <v>27</v>
      </c>
      <c r="Y21" s="104" t="s">
        <v>27</v>
      </c>
      <c r="Z21" s="105" t="s">
        <v>27</v>
      </c>
      <c r="AA21" s="103" t="s">
        <v>26</v>
      </c>
      <c r="AB21" s="104" t="s">
        <v>27</v>
      </c>
      <c r="AC21" s="104" t="s">
        <v>27</v>
      </c>
      <c r="AD21" s="104" t="s">
        <v>27</v>
      </c>
      <c r="AE21" s="105" t="s">
        <v>27</v>
      </c>
      <c r="AF21" s="103" t="s">
        <v>26</v>
      </c>
      <c r="AG21" s="104" t="s">
        <v>27</v>
      </c>
      <c r="AH21" s="104" t="s">
        <v>27</v>
      </c>
      <c r="AI21" s="104" t="s">
        <v>27</v>
      </c>
      <c r="AJ21" s="106" t="s">
        <v>27</v>
      </c>
      <c r="AK21" s="109" t="s">
        <v>26</v>
      </c>
      <c r="AL21" s="104" t="s">
        <v>27</v>
      </c>
      <c r="AM21" s="104" t="s">
        <v>27</v>
      </c>
      <c r="AN21" s="104" t="s">
        <v>27</v>
      </c>
      <c r="AO21" s="110" t="s">
        <v>27</v>
      </c>
      <c r="AP21" s="127" t="s">
        <v>87</v>
      </c>
      <c r="AQ21" s="24" t="str">
        <f t="shared" si="0"/>
        <v>S</v>
      </c>
      <c r="AR21" s="24" t="str">
        <f t="shared" si="1"/>
        <v>S</v>
      </c>
    </row>
    <row r="22" spans="2:44">
      <c r="B22" s="5" t="s">
        <v>53</v>
      </c>
      <c r="C22" s="145" t="s">
        <v>88</v>
      </c>
      <c r="D22" s="6" t="s">
        <v>89</v>
      </c>
      <c r="E22" s="23" t="s">
        <v>90</v>
      </c>
      <c r="F22" s="102" t="s">
        <v>86</v>
      </c>
      <c r="G22" s="103" t="s">
        <v>28</v>
      </c>
      <c r="H22" s="104" t="s">
        <v>28</v>
      </c>
      <c r="I22" s="104">
        <v>8</v>
      </c>
      <c r="J22" s="104">
        <v>4</v>
      </c>
      <c r="K22" s="105">
        <v>2</v>
      </c>
      <c r="L22" s="103" t="s">
        <v>26</v>
      </c>
      <c r="M22" s="104" t="s">
        <v>27</v>
      </c>
      <c r="N22" s="104" t="s">
        <v>27</v>
      </c>
      <c r="O22" s="104" t="s">
        <v>27</v>
      </c>
      <c r="P22" s="105" t="s">
        <v>27</v>
      </c>
      <c r="Q22" s="103" t="s">
        <v>26</v>
      </c>
      <c r="R22" s="104" t="s">
        <v>27</v>
      </c>
      <c r="S22" s="104" t="s">
        <v>27</v>
      </c>
      <c r="T22" s="104" t="s">
        <v>27</v>
      </c>
      <c r="U22" s="105" t="s">
        <v>27</v>
      </c>
      <c r="V22" s="103" t="s">
        <v>26</v>
      </c>
      <c r="W22" s="104" t="s">
        <v>27</v>
      </c>
      <c r="X22" s="104" t="s">
        <v>27</v>
      </c>
      <c r="Y22" s="104" t="s">
        <v>27</v>
      </c>
      <c r="Z22" s="105" t="s">
        <v>27</v>
      </c>
      <c r="AA22" s="103" t="s">
        <v>26</v>
      </c>
      <c r="AB22" s="104" t="s">
        <v>27</v>
      </c>
      <c r="AC22" s="104" t="s">
        <v>27</v>
      </c>
      <c r="AD22" s="104" t="s">
        <v>27</v>
      </c>
      <c r="AE22" s="105" t="s">
        <v>27</v>
      </c>
      <c r="AF22" s="103" t="s">
        <v>26</v>
      </c>
      <c r="AG22" s="104" t="s">
        <v>27</v>
      </c>
      <c r="AH22" s="104" t="s">
        <v>27</v>
      </c>
      <c r="AI22" s="104" t="s">
        <v>27</v>
      </c>
      <c r="AJ22" s="106" t="s">
        <v>27</v>
      </c>
      <c r="AK22" s="109" t="s">
        <v>26</v>
      </c>
      <c r="AL22" s="104" t="s">
        <v>27</v>
      </c>
      <c r="AM22" s="104" t="s">
        <v>27</v>
      </c>
      <c r="AN22" s="104" t="s">
        <v>27</v>
      </c>
      <c r="AO22" s="110" t="s">
        <v>27</v>
      </c>
      <c r="AP22" s="127" t="s">
        <v>91</v>
      </c>
      <c r="AQ22" s="24" t="str">
        <f t="shared" si="0"/>
        <v>S</v>
      </c>
      <c r="AR22" s="24" t="str">
        <f t="shared" si="1"/>
        <v>S</v>
      </c>
    </row>
    <row r="23" spans="2:44">
      <c r="B23" s="5" t="s">
        <v>22</v>
      </c>
      <c r="C23" s="145">
        <v>22</v>
      </c>
      <c r="D23" s="6" t="s">
        <v>27</v>
      </c>
      <c r="E23" s="23" t="s">
        <v>92</v>
      </c>
      <c r="F23" s="102" t="s">
        <v>25</v>
      </c>
      <c r="G23" s="103" t="s">
        <v>26</v>
      </c>
      <c r="H23" s="104" t="s">
        <v>27</v>
      </c>
      <c r="I23" s="104" t="s">
        <v>27</v>
      </c>
      <c r="J23" s="104" t="s">
        <v>27</v>
      </c>
      <c r="K23" s="105" t="s">
        <v>27</v>
      </c>
      <c r="L23" s="103" t="s">
        <v>26</v>
      </c>
      <c r="M23" s="104" t="s">
        <v>27</v>
      </c>
      <c r="N23" s="104" t="s">
        <v>27</v>
      </c>
      <c r="O23" s="104" t="s">
        <v>27</v>
      </c>
      <c r="P23" s="105" t="s">
        <v>27</v>
      </c>
      <c r="Q23" s="103" t="s">
        <v>26</v>
      </c>
      <c r="R23" s="104" t="s">
        <v>27</v>
      </c>
      <c r="S23" s="104" t="s">
        <v>27</v>
      </c>
      <c r="T23" s="104" t="s">
        <v>27</v>
      </c>
      <c r="U23" s="105" t="s">
        <v>27</v>
      </c>
      <c r="V23" s="103" t="s">
        <v>28</v>
      </c>
      <c r="W23" s="104" t="s">
        <v>28</v>
      </c>
      <c r="X23" s="104">
        <v>8</v>
      </c>
      <c r="Y23" s="104">
        <v>8</v>
      </c>
      <c r="Z23" s="105">
        <v>3</v>
      </c>
      <c r="AA23" s="103" t="s">
        <v>26</v>
      </c>
      <c r="AB23" s="104" t="s">
        <v>27</v>
      </c>
      <c r="AC23" s="104" t="s">
        <v>27</v>
      </c>
      <c r="AD23" s="104" t="s">
        <v>27</v>
      </c>
      <c r="AE23" s="105" t="s">
        <v>27</v>
      </c>
      <c r="AF23" s="103" t="s">
        <v>26</v>
      </c>
      <c r="AG23" s="104" t="s">
        <v>27</v>
      </c>
      <c r="AH23" s="104" t="s">
        <v>27</v>
      </c>
      <c r="AI23" s="104" t="s">
        <v>27</v>
      </c>
      <c r="AJ23" s="106" t="s">
        <v>27</v>
      </c>
      <c r="AK23" s="109" t="s">
        <v>26</v>
      </c>
      <c r="AL23" s="104" t="s">
        <v>27</v>
      </c>
      <c r="AM23" s="104" t="s">
        <v>27</v>
      </c>
      <c r="AN23" s="104" t="s">
        <v>27</v>
      </c>
      <c r="AO23" s="110" t="s">
        <v>27</v>
      </c>
      <c r="AP23" s="127" t="s">
        <v>93</v>
      </c>
      <c r="AQ23" s="24" t="str">
        <f t="shared" si="0"/>
        <v>S</v>
      </c>
      <c r="AR23" s="24" t="str">
        <f t="shared" si="1"/>
        <v>S</v>
      </c>
    </row>
    <row r="24" spans="2:44">
      <c r="B24" s="5" t="s">
        <v>22</v>
      </c>
      <c r="C24" s="145">
        <v>22</v>
      </c>
      <c r="D24" s="6" t="s">
        <v>94</v>
      </c>
      <c r="E24" s="23" t="s">
        <v>95</v>
      </c>
      <c r="F24" s="102" t="s">
        <v>78</v>
      </c>
      <c r="G24" s="103" t="s">
        <v>26</v>
      </c>
      <c r="H24" s="104" t="s">
        <v>27</v>
      </c>
      <c r="I24" s="104" t="s">
        <v>27</v>
      </c>
      <c r="J24" s="104" t="s">
        <v>27</v>
      </c>
      <c r="K24" s="105" t="s">
        <v>27</v>
      </c>
      <c r="L24" s="103" t="s">
        <v>26</v>
      </c>
      <c r="M24" s="104" t="s">
        <v>27</v>
      </c>
      <c r="N24" s="104" t="s">
        <v>27</v>
      </c>
      <c r="O24" s="104" t="s">
        <v>27</v>
      </c>
      <c r="P24" s="105" t="s">
        <v>27</v>
      </c>
      <c r="Q24" s="103" t="s">
        <v>26</v>
      </c>
      <c r="R24" s="104" t="s">
        <v>27</v>
      </c>
      <c r="S24" s="104" t="s">
        <v>27</v>
      </c>
      <c r="T24" s="104" t="s">
        <v>27</v>
      </c>
      <c r="U24" s="105" t="s">
        <v>27</v>
      </c>
      <c r="V24" s="103" t="s">
        <v>26</v>
      </c>
      <c r="W24" s="104" t="s">
        <v>27</v>
      </c>
      <c r="X24" s="104" t="s">
        <v>27</v>
      </c>
      <c r="Y24" s="104" t="s">
        <v>27</v>
      </c>
      <c r="Z24" s="105" t="s">
        <v>27</v>
      </c>
      <c r="AA24" s="103" t="s">
        <v>26</v>
      </c>
      <c r="AB24" s="104" t="s">
        <v>27</v>
      </c>
      <c r="AC24" s="104" t="s">
        <v>27</v>
      </c>
      <c r="AD24" s="104" t="s">
        <v>27</v>
      </c>
      <c r="AE24" s="105" t="s">
        <v>27</v>
      </c>
      <c r="AF24" s="103" t="s">
        <v>28</v>
      </c>
      <c r="AG24" s="104" t="s">
        <v>28</v>
      </c>
      <c r="AH24" s="104">
        <v>7</v>
      </c>
      <c r="AI24" s="104">
        <v>2</v>
      </c>
      <c r="AJ24" s="106">
        <v>1</v>
      </c>
      <c r="AK24" s="109" t="s">
        <v>26</v>
      </c>
      <c r="AL24" s="104" t="s">
        <v>27</v>
      </c>
      <c r="AM24" s="104" t="s">
        <v>27</v>
      </c>
      <c r="AN24" s="104" t="s">
        <v>27</v>
      </c>
      <c r="AO24" s="110" t="s">
        <v>27</v>
      </c>
      <c r="AP24" s="127" t="s">
        <v>96</v>
      </c>
      <c r="AQ24" s="24" t="str">
        <f t="shared" si="0"/>
        <v>S</v>
      </c>
      <c r="AR24" s="24" t="str">
        <f t="shared" si="1"/>
        <v>S</v>
      </c>
    </row>
    <row r="25" spans="2:44">
      <c r="B25" s="5" t="s">
        <v>97</v>
      </c>
      <c r="C25" s="145">
        <v>22</v>
      </c>
      <c r="D25" s="6" t="s">
        <v>98</v>
      </c>
      <c r="E25" s="23" t="s">
        <v>99</v>
      </c>
      <c r="F25" s="102" t="s">
        <v>100</v>
      </c>
      <c r="G25" s="103" t="s">
        <v>26</v>
      </c>
      <c r="H25" s="104" t="s">
        <v>27</v>
      </c>
      <c r="I25" s="104" t="s">
        <v>27</v>
      </c>
      <c r="J25" s="104" t="s">
        <v>27</v>
      </c>
      <c r="K25" s="105" t="s">
        <v>27</v>
      </c>
      <c r="L25" s="103" t="s">
        <v>28</v>
      </c>
      <c r="M25" s="104" t="s">
        <v>28</v>
      </c>
      <c r="N25" s="104">
        <v>8</v>
      </c>
      <c r="O25" s="104">
        <v>1</v>
      </c>
      <c r="P25" s="105">
        <v>0.5</v>
      </c>
      <c r="Q25" s="103" t="s">
        <v>26</v>
      </c>
      <c r="R25" s="104" t="s">
        <v>27</v>
      </c>
      <c r="S25" s="104" t="s">
        <v>27</v>
      </c>
      <c r="T25" s="104" t="s">
        <v>27</v>
      </c>
      <c r="U25" s="105" t="s">
        <v>27</v>
      </c>
      <c r="V25" s="103" t="s">
        <v>26</v>
      </c>
      <c r="W25" s="104" t="s">
        <v>27</v>
      </c>
      <c r="X25" s="104" t="s">
        <v>27</v>
      </c>
      <c r="Y25" s="104" t="s">
        <v>27</v>
      </c>
      <c r="Z25" s="105" t="s">
        <v>27</v>
      </c>
      <c r="AA25" s="103" t="s">
        <v>26</v>
      </c>
      <c r="AB25" s="104" t="s">
        <v>27</v>
      </c>
      <c r="AC25" s="104" t="s">
        <v>27</v>
      </c>
      <c r="AD25" s="104" t="s">
        <v>27</v>
      </c>
      <c r="AE25" s="105" t="s">
        <v>27</v>
      </c>
      <c r="AF25" s="103" t="s">
        <v>26</v>
      </c>
      <c r="AG25" s="104" t="s">
        <v>27</v>
      </c>
      <c r="AH25" s="104" t="s">
        <v>27</v>
      </c>
      <c r="AI25" s="104" t="s">
        <v>27</v>
      </c>
      <c r="AJ25" s="106" t="s">
        <v>27</v>
      </c>
      <c r="AK25" s="109" t="s">
        <v>26</v>
      </c>
      <c r="AL25" s="104" t="s">
        <v>27</v>
      </c>
      <c r="AM25" s="104" t="s">
        <v>27</v>
      </c>
      <c r="AN25" s="104" t="s">
        <v>27</v>
      </c>
      <c r="AO25" s="110" t="s">
        <v>27</v>
      </c>
      <c r="AP25" s="127" t="s">
        <v>101</v>
      </c>
      <c r="AQ25" s="24" t="str">
        <f t="shared" si="0"/>
        <v>S</v>
      </c>
      <c r="AR25" s="24" t="str">
        <f t="shared" si="1"/>
        <v>S</v>
      </c>
    </row>
    <row r="26" spans="2:44">
      <c r="B26" s="5" t="s">
        <v>22</v>
      </c>
      <c r="C26" s="145">
        <v>23</v>
      </c>
      <c r="D26" s="6" t="s">
        <v>102</v>
      </c>
      <c r="E26" s="23" t="s">
        <v>31</v>
      </c>
      <c r="F26" s="102" t="s">
        <v>25</v>
      </c>
      <c r="G26" s="103" t="s">
        <v>28</v>
      </c>
      <c r="H26" s="104" t="s">
        <v>28</v>
      </c>
      <c r="I26" s="104">
        <v>7</v>
      </c>
      <c r="J26" s="104">
        <v>6</v>
      </c>
      <c r="K26" s="105">
        <v>4</v>
      </c>
      <c r="L26" s="103" t="s">
        <v>26</v>
      </c>
      <c r="M26" s="104" t="s">
        <v>27</v>
      </c>
      <c r="N26" s="104" t="s">
        <v>27</v>
      </c>
      <c r="O26" s="104" t="s">
        <v>27</v>
      </c>
      <c r="P26" s="105" t="s">
        <v>27</v>
      </c>
      <c r="Q26" s="103" t="s">
        <v>26</v>
      </c>
      <c r="R26" s="104" t="s">
        <v>27</v>
      </c>
      <c r="S26" s="104" t="s">
        <v>27</v>
      </c>
      <c r="T26" s="104" t="s">
        <v>27</v>
      </c>
      <c r="U26" s="105" t="s">
        <v>27</v>
      </c>
      <c r="V26" s="103" t="s">
        <v>26</v>
      </c>
      <c r="W26" s="104" t="s">
        <v>27</v>
      </c>
      <c r="X26" s="104" t="s">
        <v>27</v>
      </c>
      <c r="Y26" s="104" t="s">
        <v>27</v>
      </c>
      <c r="Z26" s="105" t="s">
        <v>27</v>
      </c>
      <c r="AA26" s="103" t="s">
        <v>26</v>
      </c>
      <c r="AB26" s="104" t="s">
        <v>27</v>
      </c>
      <c r="AC26" s="104" t="s">
        <v>27</v>
      </c>
      <c r="AD26" s="104" t="s">
        <v>27</v>
      </c>
      <c r="AE26" s="105" t="s">
        <v>27</v>
      </c>
      <c r="AF26" s="103" t="s">
        <v>26</v>
      </c>
      <c r="AG26" s="104" t="s">
        <v>27</v>
      </c>
      <c r="AH26" s="104" t="s">
        <v>27</v>
      </c>
      <c r="AI26" s="104" t="s">
        <v>27</v>
      </c>
      <c r="AJ26" s="106" t="s">
        <v>27</v>
      </c>
      <c r="AK26" s="109" t="s">
        <v>26</v>
      </c>
      <c r="AL26" s="104" t="s">
        <v>27</v>
      </c>
      <c r="AM26" s="104" t="s">
        <v>27</v>
      </c>
      <c r="AN26" s="104" t="s">
        <v>27</v>
      </c>
      <c r="AO26" s="110" t="s">
        <v>27</v>
      </c>
      <c r="AP26" s="127" t="s">
        <v>33</v>
      </c>
      <c r="AQ26" s="24" t="str">
        <f t="shared" si="0"/>
        <v>S</v>
      </c>
      <c r="AR26" s="24" t="str">
        <f t="shared" si="1"/>
        <v>S</v>
      </c>
    </row>
    <row r="27" spans="2:44">
      <c r="B27" s="5" t="s">
        <v>22</v>
      </c>
      <c r="C27" s="145">
        <v>23</v>
      </c>
      <c r="D27" s="6" t="s">
        <v>103</v>
      </c>
      <c r="E27" s="23" t="s">
        <v>104</v>
      </c>
      <c r="F27" s="102" t="s">
        <v>25</v>
      </c>
      <c r="G27" s="103" t="s">
        <v>28</v>
      </c>
      <c r="H27" s="104" t="s">
        <v>28</v>
      </c>
      <c r="I27" s="104">
        <v>7</v>
      </c>
      <c r="J27" s="104">
        <v>4</v>
      </c>
      <c r="K27" s="105">
        <v>2</v>
      </c>
      <c r="L27" s="103" t="s">
        <v>26</v>
      </c>
      <c r="M27" s="104" t="s">
        <v>27</v>
      </c>
      <c r="N27" s="104" t="s">
        <v>27</v>
      </c>
      <c r="O27" s="104" t="s">
        <v>27</v>
      </c>
      <c r="P27" s="105" t="s">
        <v>27</v>
      </c>
      <c r="Q27" s="103" t="s">
        <v>26</v>
      </c>
      <c r="R27" s="104" t="s">
        <v>27</v>
      </c>
      <c r="S27" s="104" t="s">
        <v>27</v>
      </c>
      <c r="T27" s="104" t="s">
        <v>27</v>
      </c>
      <c r="U27" s="105" t="s">
        <v>27</v>
      </c>
      <c r="V27" s="103" t="s">
        <v>26</v>
      </c>
      <c r="W27" s="104" t="s">
        <v>27</v>
      </c>
      <c r="X27" s="104" t="s">
        <v>27</v>
      </c>
      <c r="Y27" s="104" t="s">
        <v>27</v>
      </c>
      <c r="Z27" s="105" t="s">
        <v>27</v>
      </c>
      <c r="AA27" s="103" t="s">
        <v>26</v>
      </c>
      <c r="AB27" s="104" t="s">
        <v>27</v>
      </c>
      <c r="AC27" s="104" t="s">
        <v>27</v>
      </c>
      <c r="AD27" s="104" t="s">
        <v>27</v>
      </c>
      <c r="AE27" s="105" t="s">
        <v>27</v>
      </c>
      <c r="AF27" s="103" t="s">
        <v>26</v>
      </c>
      <c r="AG27" s="104" t="s">
        <v>27</v>
      </c>
      <c r="AH27" s="104" t="s">
        <v>27</v>
      </c>
      <c r="AI27" s="104" t="s">
        <v>27</v>
      </c>
      <c r="AJ27" s="106" t="s">
        <v>27</v>
      </c>
      <c r="AK27" s="109" t="s">
        <v>26</v>
      </c>
      <c r="AL27" s="104" t="s">
        <v>27</v>
      </c>
      <c r="AM27" s="104" t="s">
        <v>27</v>
      </c>
      <c r="AN27" s="104" t="s">
        <v>27</v>
      </c>
      <c r="AO27" s="110" t="s">
        <v>27</v>
      </c>
      <c r="AP27" s="127" t="s">
        <v>33</v>
      </c>
      <c r="AQ27" s="24" t="str">
        <f t="shared" si="0"/>
        <v>S</v>
      </c>
      <c r="AR27" s="24" t="str">
        <f t="shared" si="1"/>
        <v>S</v>
      </c>
    </row>
    <row r="28" spans="2:44">
      <c r="B28" s="5" t="s">
        <v>22</v>
      </c>
      <c r="C28" s="145">
        <v>23</v>
      </c>
      <c r="D28" s="6" t="s">
        <v>105</v>
      </c>
      <c r="E28" s="23" t="s">
        <v>106</v>
      </c>
      <c r="F28" s="102" t="s">
        <v>25</v>
      </c>
      <c r="G28" s="103" t="s">
        <v>28</v>
      </c>
      <c r="H28" s="104" t="s">
        <v>28</v>
      </c>
      <c r="I28" s="104">
        <v>7</v>
      </c>
      <c r="J28" s="104">
        <v>8</v>
      </c>
      <c r="K28" s="105">
        <v>4</v>
      </c>
      <c r="L28" s="103" t="s">
        <v>26</v>
      </c>
      <c r="M28" s="104" t="s">
        <v>27</v>
      </c>
      <c r="N28" s="104" t="s">
        <v>27</v>
      </c>
      <c r="O28" s="104" t="s">
        <v>27</v>
      </c>
      <c r="P28" s="105" t="s">
        <v>27</v>
      </c>
      <c r="Q28" s="103" t="s">
        <v>26</v>
      </c>
      <c r="R28" s="104" t="s">
        <v>27</v>
      </c>
      <c r="S28" s="104" t="s">
        <v>27</v>
      </c>
      <c r="T28" s="104" t="s">
        <v>27</v>
      </c>
      <c r="U28" s="105" t="s">
        <v>27</v>
      </c>
      <c r="V28" s="103" t="s">
        <v>26</v>
      </c>
      <c r="W28" s="104" t="s">
        <v>27</v>
      </c>
      <c r="X28" s="104" t="s">
        <v>27</v>
      </c>
      <c r="Y28" s="104" t="s">
        <v>27</v>
      </c>
      <c r="Z28" s="105" t="s">
        <v>27</v>
      </c>
      <c r="AA28" s="103" t="s">
        <v>26</v>
      </c>
      <c r="AB28" s="104" t="s">
        <v>27</v>
      </c>
      <c r="AC28" s="104" t="s">
        <v>27</v>
      </c>
      <c r="AD28" s="104" t="s">
        <v>27</v>
      </c>
      <c r="AE28" s="105" t="s">
        <v>27</v>
      </c>
      <c r="AF28" s="103" t="s">
        <v>26</v>
      </c>
      <c r="AG28" s="104" t="s">
        <v>27</v>
      </c>
      <c r="AH28" s="104" t="s">
        <v>27</v>
      </c>
      <c r="AI28" s="104" t="s">
        <v>27</v>
      </c>
      <c r="AJ28" s="106" t="s">
        <v>27</v>
      </c>
      <c r="AK28" s="109" t="s">
        <v>26</v>
      </c>
      <c r="AL28" s="104" t="s">
        <v>27</v>
      </c>
      <c r="AM28" s="104" t="s">
        <v>27</v>
      </c>
      <c r="AN28" s="104" t="s">
        <v>27</v>
      </c>
      <c r="AO28" s="110" t="s">
        <v>27</v>
      </c>
      <c r="AP28" s="127" t="s">
        <v>107</v>
      </c>
      <c r="AQ28" s="24" t="str">
        <f t="shared" si="0"/>
        <v>S</v>
      </c>
      <c r="AR28" s="24" t="str">
        <f t="shared" si="1"/>
        <v>S</v>
      </c>
    </row>
    <row r="29" spans="2:44">
      <c r="B29" s="5" t="s">
        <v>22</v>
      </c>
      <c r="C29" s="145">
        <v>23</v>
      </c>
      <c r="D29" s="6" t="s">
        <v>108</v>
      </c>
      <c r="E29" s="23" t="s">
        <v>109</v>
      </c>
      <c r="F29" s="102" t="s">
        <v>25</v>
      </c>
      <c r="G29" s="103" t="s">
        <v>28</v>
      </c>
      <c r="H29" s="104" t="s">
        <v>28</v>
      </c>
      <c r="I29" s="104">
        <v>7</v>
      </c>
      <c r="J29" s="104">
        <v>1</v>
      </c>
      <c r="K29" s="105">
        <v>0.5</v>
      </c>
      <c r="L29" s="103" t="s">
        <v>26</v>
      </c>
      <c r="M29" s="104" t="s">
        <v>27</v>
      </c>
      <c r="N29" s="104" t="s">
        <v>27</v>
      </c>
      <c r="O29" s="104" t="s">
        <v>27</v>
      </c>
      <c r="P29" s="105" t="s">
        <v>27</v>
      </c>
      <c r="Q29" s="103" t="s">
        <v>26</v>
      </c>
      <c r="R29" s="104" t="s">
        <v>27</v>
      </c>
      <c r="S29" s="104" t="s">
        <v>27</v>
      </c>
      <c r="T29" s="104" t="s">
        <v>27</v>
      </c>
      <c r="U29" s="105" t="s">
        <v>27</v>
      </c>
      <c r="V29" s="103" t="s">
        <v>26</v>
      </c>
      <c r="W29" s="104" t="s">
        <v>27</v>
      </c>
      <c r="X29" s="104" t="s">
        <v>27</v>
      </c>
      <c r="Y29" s="104" t="s">
        <v>27</v>
      </c>
      <c r="Z29" s="105" t="s">
        <v>27</v>
      </c>
      <c r="AA29" s="103" t="s">
        <v>26</v>
      </c>
      <c r="AB29" s="104" t="s">
        <v>27</v>
      </c>
      <c r="AC29" s="104" t="s">
        <v>27</v>
      </c>
      <c r="AD29" s="104" t="s">
        <v>27</v>
      </c>
      <c r="AE29" s="105" t="s">
        <v>27</v>
      </c>
      <c r="AF29" s="103" t="s">
        <v>26</v>
      </c>
      <c r="AG29" s="104" t="s">
        <v>27</v>
      </c>
      <c r="AH29" s="104" t="s">
        <v>27</v>
      </c>
      <c r="AI29" s="104" t="s">
        <v>27</v>
      </c>
      <c r="AJ29" s="106" t="s">
        <v>27</v>
      </c>
      <c r="AK29" s="109" t="s">
        <v>26</v>
      </c>
      <c r="AL29" s="104" t="s">
        <v>27</v>
      </c>
      <c r="AM29" s="104" t="s">
        <v>27</v>
      </c>
      <c r="AN29" s="104" t="s">
        <v>27</v>
      </c>
      <c r="AO29" s="110" t="s">
        <v>27</v>
      </c>
      <c r="AP29" s="127" t="s">
        <v>33</v>
      </c>
      <c r="AQ29" s="24" t="str">
        <f t="shared" si="0"/>
        <v>S</v>
      </c>
      <c r="AR29" s="24" t="str">
        <f t="shared" si="1"/>
        <v>S</v>
      </c>
    </row>
    <row r="30" spans="2:44">
      <c r="B30" s="5" t="s">
        <v>22</v>
      </c>
      <c r="C30" s="145">
        <v>23</v>
      </c>
      <c r="D30" s="6" t="s">
        <v>110</v>
      </c>
      <c r="E30" s="23" t="s">
        <v>111</v>
      </c>
      <c r="F30" s="102" t="s">
        <v>25</v>
      </c>
      <c r="G30" s="103" t="s">
        <v>28</v>
      </c>
      <c r="H30" s="104" t="s">
        <v>28</v>
      </c>
      <c r="I30" s="104">
        <v>7</v>
      </c>
      <c r="J30" s="104">
        <v>1</v>
      </c>
      <c r="K30" s="105">
        <v>0.5</v>
      </c>
      <c r="L30" s="103" t="s">
        <v>26</v>
      </c>
      <c r="M30" s="104" t="s">
        <v>27</v>
      </c>
      <c r="N30" s="104" t="s">
        <v>27</v>
      </c>
      <c r="O30" s="104" t="s">
        <v>27</v>
      </c>
      <c r="P30" s="105" t="s">
        <v>27</v>
      </c>
      <c r="Q30" s="103" t="s">
        <v>26</v>
      </c>
      <c r="R30" s="104" t="s">
        <v>27</v>
      </c>
      <c r="S30" s="104" t="s">
        <v>27</v>
      </c>
      <c r="T30" s="104" t="s">
        <v>27</v>
      </c>
      <c r="U30" s="105" t="s">
        <v>27</v>
      </c>
      <c r="V30" s="103" t="s">
        <v>26</v>
      </c>
      <c r="W30" s="104" t="s">
        <v>27</v>
      </c>
      <c r="X30" s="104" t="s">
        <v>27</v>
      </c>
      <c r="Y30" s="104" t="s">
        <v>27</v>
      </c>
      <c r="Z30" s="105" t="s">
        <v>27</v>
      </c>
      <c r="AA30" s="103" t="s">
        <v>26</v>
      </c>
      <c r="AB30" s="104" t="s">
        <v>27</v>
      </c>
      <c r="AC30" s="104" t="s">
        <v>27</v>
      </c>
      <c r="AD30" s="104" t="s">
        <v>27</v>
      </c>
      <c r="AE30" s="105" t="s">
        <v>27</v>
      </c>
      <c r="AF30" s="103" t="s">
        <v>26</v>
      </c>
      <c r="AG30" s="104" t="s">
        <v>27</v>
      </c>
      <c r="AH30" s="104" t="s">
        <v>27</v>
      </c>
      <c r="AI30" s="104" t="s">
        <v>27</v>
      </c>
      <c r="AJ30" s="106" t="s">
        <v>27</v>
      </c>
      <c r="AK30" s="109" t="s">
        <v>26</v>
      </c>
      <c r="AL30" s="104" t="s">
        <v>27</v>
      </c>
      <c r="AM30" s="104" t="s">
        <v>27</v>
      </c>
      <c r="AN30" s="104" t="s">
        <v>27</v>
      </c>
      <c r="AO30" s="110" t="s">
        <v>27</v>
      </c>
      <c r="AP30" s="127" t="s">
        <v>33</v>
      </c>
      <c r="AQ30" s="24" t="str">
        <f t="shared" si="0"/>
        <v>S</v>
      </c>
      <c r="AR30" s="24" t="str">
        <f t="shared" si="1"/>
        <v>S</v>
      </c>
    </row>
    <row r="31" spans="2:44">
      <c r="B31" s="5" t="s">
        <v>22</v>
      </c>
      <c r="C31" s="145">
        <v>23</v>
      </c>
      <c r="D31" s="6" t="s">
        <v>112</v>
      </c>
      <c r="E31" s="23" t="s">
        <v>113</v>
      </c>
      <c r="F31" s="102" t="s">
        <v>25</v>
      </c>
      <c r="G31" s="103" t="s">
        <v>28</v>
      </c>
      <c r="H31" s="104" t="s">
        <v>28</v>
      </c>
      <c r="I31" s="104">
        <v>7</v>
      </c>
      <c r="J31" s="104">
        <v>3</v>
      </c>
      <c r="K31" s="105">
        <v>1</v>
      </c>
      <c r="L31" s="103" t="s">
        <v>26</v>
      </c>
      <c r="M31" s="104" t="s">
        <v>27</v>
      </c>
      <c r="N31" s="104" t="s">
        <v>27</v>
      </c>
      <c r="O31" s="104" t="s">
        <v>27</v>
      </c>
      <c r="P31" s="105" t="s">
        <v>27</v>
      </c>
      <c r="Q31" s="103" t="s">
        <v>26</v>
      </c>
      <c r="R31" s="104" t="s">
        <v>27</v>
      </c>
      <c r="S31" s="104" t="s">
        <v>27</v>
      </c>
      <c r="T31" s="104" t="s">
        <v>27</v>
      </c>
      <c r="U31" s="105" t="s">
        <v>27</v>
      </c>
      <c r="V31" s="103" t="s">
        <v>26</v>
      </c>
      <c r="W31" s="104" t="s">
        <v>27</v>
      </c>
      <c r="X31" s="104" t="s">
        <v>27</v>
      </c>
      <c r="Y31" s="104" t="s">
        <v>27</v>
      </c>
      <c r="Z31" s="105" t="s">
        <v>27</v>
      </c>
      <c r="AA31" s="103" t="s">
        <v>26</v>
      </c>
      <c r="AB31" s="104" t="s">
        <v>27</v>
      </c>
      <c r="AC31" s="104" t="s">
        <v>27</v>
      </c>
      <c r="AD31" s="104" t="s">
        <v>27</v>
      </c>
      <c r="AE31" s="105" t="s">
        <v>27</v>
      </c>
      <c r="AF31" s="103" t="s">
        <v>26</v>
      </c>
      <c r="AG31" s="104" t="s">
        <v>27</v>
      </c>
      <c r="AH31" s="104" t="s">
        <v>27</v>
      </c>
      <c r="AI31" s="104" t="s">
        <v>27</v>
      </c>
      <c r="AJ31" s="106" t="s">
        <v>27</v>
      </c>
      <c r="AK31" s="109" t="s">
        <v>26</v>
      </c>
      <c r="AL31" s="104" t="s">
        <v>27</v>
      </c>
      <c r="AM31" s="104" t="s">
        <v>27</v>
      </c>
      <c r="AN31" s="104" t="s">
        <v>27</v>
      </c>
      <c r="AO31" s="110" t="s">
        <v>27</v>
      </c>
      <c r="AP31" s="127" t="s">
        <v>33</v>
      </c>
      <c r="AQ31" s="24" t="str">
        <f t="shared" si="0"/>
        <v>S</v>
      </c>
      <c r="AR31" s="24" t="str">
        <f t="shared" si="1"/>
        <v>S</v>
      </c>
    </row>
    <row r="32" spans="2:44">
      <c r="B32" s="5" t="s">
        <v>22</v>
      </c>
      <c r="C32" s="145">
        <v>23</v>
      </c>
      <c r="D32" s="6" t="s">
        <v>114</v>
      </c>
      <c r="E32" s="23" t="s">
        <v>115</v>
      </c>
      <c r="F32" s="102" t="s">
        <v>25</v>
      </c>
      <c r="G32" s="103" t="s">
        <v>28</v>
      </c>
      <c r="H32" s="104" t="s">
        <v>28</v>
      </c>
      <c r="I32" s="104">
        <v>7</v>
      </c>
      <c r="J32" s="104">
        <v>3</v>
      </c>
      <c r="K32" s="105">
        <v>1</v>
      </c>
      <c r="L32" s="103" t="s">
        <v>26</v>
      </c>
      <c r="M32" s="104" t="s">
        <v>27</v>
      </c>
      <c r="N32" s="104" t="s">
        <v>27</v>
      </c>
      <c r="O32" s="104" t="s">
        <v>27</v>
      </c>
      <c r="P32" s="105" t="s">
        <v>27</v>
      </c>
      <c r="Q32" s="103" t="s">
        <v>26</v>
      </c>
      <c r="R32" s="104" t="s">
        <v>27</v>
      </c>
      <c r="S32" s="104" t="s">
        <v>27</v>
      </c>
      <c r="T32" s="104" t="s">
        <v>27</v>
      </c>
      <c r="U32" s="105" t="s">
        <v>27</v>
      </c>
      <c r="V32" s="103" t="s">
        <v>26</v>
      </c>
      <c r="W32" s="104" t="s">
        <v>27</v>
      </c>
      <c r="X32" s="104" t="s">
        <v>27</v>
      </c>
      <c r="Y32" s="104" t="s">
        <v>27</v>
      </c>
      <c r="Z32" s="105" t="s">
        <v>27</v>
      </c>
      <c r="AA32" s="103" t="s">
        <v>26</v>
      </c>
      <c r="AB32" s="104" t="s">
        <v>27</v>
      </c>
      <c r="AC32" s="104" t="s">
        <v>27</v>
      </c>
      <c r="AD32" s="104" t="s">
        <v>27</v>
      </c>
      <c r="AE32" s="105" t="s">
        <v>27</v>
      </c>
      <c r="AF32" s="103" t="s">
        <v>26</v>
      </c>
      <c r="AG32" s="104" t="s">
        <v>27</v>
      </c>
      <c r="AH32" s="104" t="s">
        <v>27</v>
      </c>
      <c r="AI32" s="104" t="s">
        <v>27</v>
      </c>
      <c r="AJ32" s="106" t="s">
        <v>27</v>
      </c>
      <c r="AK32" s="109" t="s">
        <v>26</v>
      </c>
      <c r="AL32" s="104" t="s">
        <v>27</v>
      </c>
      <c r="AM32" s="104" t="s">
        <v>27</v>
      </c>
      <c r="AN32" s="104" t="s">
        <v>27</v>
      </c>
      <c r="AO32" s="110" t="s">
        <v>27</v>
      </c>
      <c r="AP32" s="127" t="s">
        <v>33</v>
      </c>
      <c r="AQ32" s="24" t="str">
        <f t="shared" si="0"/>
        <v>S</v>
      </c>
      <c r="AR32" s="24" t="str">
        <f t="shared" si="1"/>
        <v>S</v>
      </c>
    </row>
    <row r="33" spans="2:44">
      <c r="B33" s="5" t="s">
        <v>22</v>
      </c>
      <c r="C33" s="145">
        <v>23</v>
      </c>
      <c r="D33" s="6" t="s">
        <v>116</v>
      </c>
      <c r="E33" s="23" t="s">
        <v>117</v>
      </c>
      <c r="F33" s="102" t="s">
        <v>25</v>
      </c>
      <c r="G33" s="103" t="s">
        <v>26</v>
      </c>
      <c r="H33" s="104" t="s">
        <v>27</v>
      </c>
      <c r="I33" s="104" t="s">
        <v>27</v>
      </c>
      <c r="J33" s="104" t="s">
        <v>27</v>
      </c>
      <c r="K33" s="105" t="s">
        <v>27</v>
      </c>
      <c r="L33" s="103" t="s">
        <v>26</v>
      </c>
      <c r="M33" s="104" t="s">
        <v>27</v>
      </c>
      <c r="N33" s="104" t="s">
        <v>27</v>
      </c>
      <c r="O33" s="104" t="s">
        <v>27</v>
      </c>
      <c r="P33" s="105" t="s">
        <v>27</v>
      </c>
      <c r="Q33" s="103" t="s">
        <v>28</v>
      </c>
      <c r="R33" s="104" t="s">
        <v>28</v>
      </c>
      <c r="S33" s="104">
        <v>8</v>
      </c>
      <c r="T33" s="104">
        <v>3</v>
      </c>
      <c r="U33" s="105">
        <v>1</v>
      </c>
      <c r="V33" s="103" t="s">
        <v>26</v>
      </c>
      <c r="W33" s="104" t="s">
        <v>27</v>
      </c>
      <c r="X33" s="104" t="s">
        <v>27</v>
      </c>
      <c r="Y33" s="104" t="s">
        <v>27</v>
      </c>
      <c r="Z33" s="105" t="s">
        <v>27</v>
      </c>
      <c r="AA33" s="103" t="s">
        <v>26</v>
      </c>
      <c r="AB33" s="104" t="s">
        <v>27</v>
      </c>
      <c r="AC33" s="104" t="s">
        <v>27</v>
      </c>
      <c r="AD33" s="104" t="s">
        <v>27</v>
      </c>
      <c r="AE33" s="105" t="s">
        <v>27</v>
      </c>
      <c r="AF33" s="103" t="s">
        <v>26</v>
      </c>
      <c r="AG33" s="104" t="s">
        <v>27</v>
      </c>
      <c r="AH33" s="104" t="s">
        <v>27</v>
      </c>
      <c r="AI33" s="104" t="s">
        <v>27</v>
      </c>
      <c r="AJ33" s="106" t="s">
        <v>27</v>
      </c>
      <c r="AK33" s="109" t="s">
        <v>26</v>
      </c>
      <c r="AL33" s="104" t="s">
        <v>27</v>
      </c>
      <c r="AM33" s="104" t="s">
        <v>27</v>
      </c>
      <c r="AN33" s="104" t="s">
        <v>27</v>
      </c>
      <c r="AO33" s="110" t="s">
        <v>27</v>
      </c>
      <c r="AP33" s="127" t="s">
        <v>118</v>
      </c>
      <c r="AQ33" s="24" t="str">
        <f t="shared" si="0"/>
        <v>S</v>
      </c>
      <c r="AR33" s="24" t="str">
        <f t="shared" si="1"/>
        <v>S</v>
      </c>
    </row>
    <row r="34" spans="2:44">
      <c r="B34" s="5" t="s">
        <v>40</v>
      </c>
      <c r="C34" s="145">
        <v>25</v>
      </c>
      <c r="D34" s="6" t="s">
        <v>119</v>
      </c>
      <c r="E34" s="23" t="s">
        <v>120</v>
      </c>
      <c r="F34" s="102" t="s">
        <v>43</v>
      </c>
      <c r="G34" s="103" t="s">
        <v>26</v>
      </c>
      <c r="H34" s="104" t="s">
        <v>27</v>
      </c>
      <c r="I34" s="104" t="s">
        <v>27</v>
      </c>
      <c r="J34" s="104" t="s">
        <v>27</v>
      </c>
      <c r="K34" s="105" t="s">
        <v>27</v>
      </c>
      <c r="L34" s="103" t="s">
        <v>26</v>
      </c>
      <c r="M34" s="104" t="s">
        <v>27</v>
      </c>
      <c r="N34" s="104" t="s">
        <v>27</v>
      </c>
      <c r="O34" s="104" t="s">
        <v>27</v>
      </c>
      <c r="P34" s="105" t="s">
        <v>27</v>
      </c>
      <c r="Q34" s="103" t="s">
        <v>26</v>
      </c>
      <c r="R34" s="104" t="s">
        <v>27</v>
      </c>
      <c r="S34" s="104" t="s">
        <v>27</v>
      </c>
      <c r="T34" s="104" t="s">
        <v>27</v>
      </c>
      <c r="U34" s="105" t="s">
        <v>27</v>
      </c>
      <c r="V34" s="103" t="s">
        <v>26</v>
      </c>
      <c r="W34" s="104" t="s">
        <v>27</v>
      </c>
      <c r="X34" s="104" t="s">
        <v>27</v>
      </c>
      <c r="Y34" s="104" t="s">
        <v>27</v>
      </c>
      <c r="Z34" s="105" t="s">
        <v>27</v>
      </c>
      <c r="AA34" s="103" t="s">
        <v>26</v>
      </c>
      <c r="AB34" s="104" t="s">
        <v>27</v>
      </c>
      <c r="AC34" s="104" t="s">
        <v>27</v>
      </c>
      <c r="AD34" s="104" t="s">
        <v>27</v>
      </c>
      <c r="AE34" s="105" t="s">
        <v>27</v>
      </c>
      <c r="AF34" s="103" t="s">
        <v>26</v>
      </c>
      <c r="AG34" s="104" t="s">
        <v>27</v>
      </c>
      <c r="AH34" s="104" t="s">
        <v>27</v>
      </c>
      <c r="AI34" s="104" t="s">
        <v>27</v>
      </c>
      <c r="AJ34" s="106" t="s">
        <v>27</v>
      </c>
      <c r="AK34" s="109" t="s">
        <v>28</v>
      </c>
      <c r="AL34" s="104" t="s">
        <v>28</v>
      </c>
      <c r="AM34" s="104">
        <v>8</v>
      </c>
      <c r="AN34" s="104">
        <v>2</v>
      </c>
      <c r="AO34" s="110">
        <v>0.5</v>
      </c>
      <c r="AP34" s="127" t="s">
        <v>121</v>
      </c>
      <c r="AQ34" s="24" t="str">
        <f t="shared" si="0"/>
        <v>S</v>
      </c>
      <c r="AR34" s="24" t="str">
        <f t="shared" si="1"/>
        <v>S</v>
      </c>
    </row>
    <row r="35" spans="2:44">
      <c r="B35" s="5" t="s">
        <v>122</v>
      </c>
      <c r="C35" s="145">
        <v>16</v>
      </c>
      <c r="D35" s="6" t="s">
        <v>123</v>
      </c>
      <c r="E35" s="23" t="s">
        <v>27</v>
      </c>
      <c r="F35" s="102" t="s">
        <v>124</v>
      </c>
      <c r="G35" s="103" t="s">
        <v>26</v>
      </c>
      <c r="H35" s="104" t="s">
        <v>27</v>
      </c>
      <c r="I35" s="104" t="s">
        <v>27</v>
      </c>
      <c r="J35" s="104" t="s">
        <v>27</v>
      </c>
      <c r="K35" s="105" t="s">
        <v>27</v>
      </c>
      <c r="L35" s="103" t="s">
        <v>28</v>
      </c>
      <c r="M35" s="104" t="s">
        <v>28</v>
      </c>
      <c r="N35" s="104">
        <v>7</v>
      </c>
      <c r="O35" s="104">
        <v>6</v>
      </c>
      <c r="P35" s="105">
        <v>5</v>
      </c>
      <c r="Q35" s="103" t="s">
        <v>28</v>
      </c>
      <c r="R35" s="104" t="s">
        <v>28</v>
      </c>
      <c r="S35" s="104">
        <v>8</v>
      </c>
      <c r="T35" s="104">
        <v>3</v>
      </c>
      <c r="U35" s="105">
        <v>1</v>
      </c>
      <c r="V35" s="103" t="s">
        <v>26</v>
      </c>
      <c r="W35" s="104" t="s">
        <v>27</v>
      </c>
      <c r="X35" s="104" t="s">
        <v>27</v>
      </c>
      <c r="Y35" s="104" t="s">
        <v>27</v>
      </c>
      <c r="Z35" s="105" t="s">
        <v>27</v>
      </c>
      <c r="AA35" s="103" t="s">
        <v>26</v>
      </c>
      <c r="AB35" s="104" t="s">
        <v>27</v>
      </c>
      <c r="AC35" s="104" t="s">
        <v>27</v>
      </c>
      <c r="AD35" s="104" t="s">
        <v>27</v>
      </c>
      <c r="AE35" s="105" t="s">
        <v>27</v>
      </c>
      <c r="AF35" s="103" t="s">
        <v>26</v>
      </c>
      <c r="AG35" s="104" t="s">
        <v>27</v>
      </c>
      <c r="AH35" s="104" t="s">
        <v>27</v>
      </c>
      <c r="AI35" s="104" t="s">
        <v>27</v>
      </c>
      <c r="AJ35" s="106" t="s">
        <v>27</v>
      </c>
      <c r="AK35" s="109" t="s">
        <v>26</v>
      </c>
      <c r="AL35" s="104" t="s">
        <v>27</v>
      </c>
      <c r="AM35" s="104" t="s">
        <v>27</v>
      </c>
      <c r="AN35" s="104" t="s">
        <v>27</v>
      </c>
      <c r="AO35" s="110" t="s">
        <v>27</v>
      </c>
      <c r="AP35" s="127" t="s">
        <v>125</v>
      </c>
      <c r="AQ35" s="24" t="str">
        <f t="shared" si="0"/>
        <v>S</v>
      </c>
      <c r="AR35" s="24" t="str">
        <f t="shared" si="1"/>
        <v>S</v>
      </c>
    </row>
    <row r="36" spans="2:44">
      <c r="B36" s="5" t="s">
        <v>122</v>
      </c>
      <c r="C36" s="145">
        <v>17</v>
      </c>
      <c r="D36" s="6" t="s">
        <v>126</v>
      </c>
      <c r="E36" s="23" t="s">
        <v>27</v>
      </c>
      <c r="F36" s="102" t="s">
        <v>124</v>
      </c>
      <c r="G36" s="103" t="s">
        <v>26</v>
      </c>
      <c r="H36" s="104" t="s">
        <v>27</v>
      </c>
      <c r="I36" s="104" t="s">
        <v>27</v>
      </c>
      <c r="J36" s="104" t="s">
        <v>27</v>
      </c>
      <c r="K36" s="105" t="s">
        <v>27</v>
      </c>
      <c r="L36" s="103" t="s">
        <v>28</v>
      </c>
      <c r="M36" s="104" t="s">
        <v>28</v>
      </c>
      <c r="N36" s="104">
        <v>7</v>
      </c>
      <c r="O36" s="104">
        <v>5</v>
      </c>
      <c r="P36" s="105">
        <v>4</v>
      </c>
      <c r="Q36" s="103" t="s">
        <v>26</v>
      </c>
      <c r="R36" s="104" t="s">
        <v>27</v>
      </c>
      <c r="S36" s="104" t="s">
        <v>27</v>
      </c>
      <c r="T36" s="104" t="s">
        <v>27</v>
      </c>
      <c r="U36" s="105" t="s">
        <v>27</v>
      </c>
      <c r="V36" s="103" t="s">
        <v>26</v>
      </c>
      <c r="W36" s="104" t="s">
        <v>27</v>
      </c>
      <c r="X36" s="104" t="s">
        <v>27</v>
      </c>
      <c r="Y36" s="104" t="s">
        <v>27</v>
      </c>
      <c r="Z36" s="105" t="s">
        <v>27</v>
      </c>
      <c r="AA36" s="103" t="s">
        <v>26</v>
      </c>
      <c r="AB36" s="104" t="s">
        <v>27</v>
      </c>
      <c r="AC36" s="104" t="s">
        <v>27</v>
      </c>
      <c r="AD36" s="104" t="s">
        <v>27</v>
      </c>
      <c r="AE36" s="105" t="s">
        <v>27</v>
      </c>
      <c r="AF36" s="103" t="s">
        <v>26</v>
      </c>
      <c r="AG36" s="104" t="s">
        <v>27</v>
      </c>
      <c r="AH36" s="104" t="s">
        <v>27</v>
      </c>
      <c r="AI36" s="104" t="s">
        <v>27</v>
      </c>
      <c r="AJ36" s="106" t="s">
        <v>27</v>
      </c>
      <c r="AK36" s="109" t="s">
        <v>26</v>
      </c>
      <c r="AL36" s="104" t="s">
        <v>27</v>
      </c>
      <c r="AM36" s="104" t="s">
        <v>27</v>
      </c>
      <c r="AN36" s="104" t="s">
        <v>27</v>
      </c>
      <c r="AO36" s="110" t="s">
        <v>27</v>
      </c>
      <c r="AP36" s="127" t="s">
        <v>127</v>
      </c>
      <c r="AQ36" s="24" t="str">
        <f t="shared" si="0"/>
        <v>S</v>
      </c>
      <c r="AR36" s="24" t="str">
        <f t="shared" si="1"/>
        <v>S</v>
      </c>
    </row>
    <row r="37" spans="2:44">
      <c r="B37" s="5" t="s">
        <v>22</v>
      </c>
      <c r="C37" s="145">
        <v>21</v>
      </c>
      <c r="D37" s="6" t="s">
        <v>23</v>
      </c>
      <c r="E37" s="23" t="s">
        <v>24</v>
      </c>
      <c r="F37" s="102" t="s">
        <v>25</v>
      </c>
      <c r="G37" s="103" t="s">
        <v>28</v>
      </c>
      <c r="H37" s="104" t="s">
        <v>28</v>
      </c>
      <c r="I37" s="104">
        <v>7</v>
      </c>
      <c r="J37" s="104">
        <v>3</v>
      </c>
      <c r="K37" s="105">
        <v>1</v>
      </c>
      <c r="L37" s="103" t="s">
        <v>28</v>
      </c>
      <c r="M37" s="104" t="s">
        <v>28</v>
      </c>
      <c r="N37" s="104">
        <v>8</v>
      </c>
      <c r="O37" s="104">
        <v>1</v>
      </c>
      <c r="P37" s="105">
        <v>0.5</v>
      </c>
      <c r="Q37" s="103" t="s">
        <v>28</v>
      </c>
      <c r="R37" s="104" t="s">
        <v>28</v>
      </c>
      <c r="S37" s="104">
        <v>8</v>
      </c>
      <c r="T37" s="104">
        <v>3</v>
      </c>
      <c r="U37" s="105">
        <v>1.5</v>
      </c>
      <c r="V37" s="103" t="s">
        <v>26</v>
      </c>
      <c r="W37" s="104" t="s">
        <v>27</v>
      </c>
      <c r="X37" s="104" t="s">
        <v>27</v>
      </c>
      <c r="Y37" s="104" t="s">
        <v>27</v>
      </c>
      <c r="Z37" s="105" t="s">
        <v>27</v>
      </c>
      <c r="AA37" s="103" t="s">
        <v>26</v>
      </c>
      <c r="AB37" s="104" t="s">
        <v>27</v>
      </c>
      <c r="AC37" s="104" t="s">
        <v>27</v>
      </c>
      <c r="AD37" s="104" t="s">
        <v>27</v>
      </c>
      <c r="AE37" s="105" t="s">
        <v>27</v>
      </c>
      <c r="AF37" s="103" t="s">
        <v>28</v>
      </c>
      <c r="AG37" s="104" t="s">
        <v>28</v>
      </c>
      <c r="AH37" s="104">
        <v>9</v>
      </c>
      <c r="AI37" s="104">
        <v>2</v>
      </c>
      <c r="AJ37" s="106">
        <v>1</v>
      </c>
      <c r="AK37" s="109" t="s">
        <v>28</v>
      </c>
      <c r="AL37" s="104" t="s">
        <v>28</v>
      </c>
      <c r="AM37" s="104">
        <v>8</v>
      </c>
      <c r="AN37" s="104">
        <v>4</v>
      </c>
      <c r="AO37" s="110">
        <v>2.5</v>
      </c>
      <c r="AP37" s="127" t="s">
        <v>128</v>
      </c>
      <c r="AQ37" s="24" t="str">
        <f t="shared" si="0"/>
        <v>S</v>
      </c>
      <c r="AR37" s="24" t="str">
        <f t="shared" si="1"/>
        <v>S</v>
      </c>
    </row>
    <row r="38" spans="2:44">
      <c r="B38" s="5" t="s">
        <v>64</v>
      </c>
      <c r="C38" s="145">
        <v>16</v>
      </c>
      <c r="D38" s="6" t="s">
        <v>66</v>
      </c>
      <c r="E38" s="23" t="s">
        <v>67</v>
      </c>
      <c r="F38" s="102" t="s">
        <v>129</v>
      </c>
      <c r="G38" s="103" t="s">
        <v>28</v>
      </c>
      <c r="H38" s="104" t="s">
        <v>28</v>
      </c>
      <c r="I38" s="104">
        <v>7</v>
      </c>
      <c r="J38" s="104">
        <v>6</v>
      </c>
      <c r="K38" s="105">
        <v>3</v>
      </c>
      <c r="L38" s="103" t="s">
        <v>28</v>
      </c>
      <c r="M38" s="104" t="s">
        <v>26</v>
      </c>
      <c r="N38" s="104" t="s">
        <v>27</v>
      </c>
      <c r="O38" s="104" t="s">
        <v>27</v>
      </c>
      <c r="P38" s="105" t="s">
        <v>27</v>
      </c>
      <c r="Q38" s="103" t="s">
        <v>28</v>
      </c>
      <c r="R38" s="104" t="s">
        <v>26</v>
      </c>
      <c r="S38" s="104" t="s">
        <v>27</v>
      </c>
      <c r="T38" s="104" t="s">
        <v>27</v>
      </c>
      <c r="U38" s="105" t="s">
        <v>27</v>
      </c>
      <c r="V38" s="103" t="s">
        <v>26</v>
      </c>
      <c r="W38" s="104" t="s">
        <v>27</v>
      </c>
      <c r="X38" s="104" t="s">
        <v>27</v>
      </c>
      <c r="Y38" s="104" t="s">
        <v>27</v>
      </c>
      <c r="Z38" s="105" t="s">
        <v>27</v>
      </c>
      <c r="AA38" s="103" t="s">
        <v>26</v>
      </c>
      <c r="AB38" s="104" t="s">
        <v>27</v>
      </c>
      <c r="AC38" s="104" t="s">
        <v>27</v>
      </c>
      <c r="AD38" s="104" t="s">
        <v>27</v>
      </c>
      <c r="AE38" s="105" t="s">
        <v>27</v>
      </c>
      <c r="AF38" s="103" t="s">
        <v>26</v>
      </c>
      <c r="AG38" s="104" t="s">
        <v>27</v>
      </c>
      <c r="AH38" s="104" t="s">
        <v>27</v>
      </c>
      <c r="AI38" s="104" t="s">
        <v>27</v>
      </c>
      <c r="AJ38" s="106" t="s">
        <v>27</v>
      </c>
      <c r="AK38" s="109" t="s">
        <v>26</v>
      </c>
      <c r="AL38" s="104" t="s">
        <v>27</v>
      </c>
      <c r="AM38" s="104" t="s">
        <v>27</v>
      </c>
      <c r="AN38" s="104" t="s">
        <v>27</v>
      </c>
      <c r="AO38" s="110" t="s">
        <v>27</v>
      </c>
      <c r="AP38" s="127" t="s">
        <v>130</v>
      </c>
      <c r="AQ38" s="24" t="str">
        <f t="shared" si="0"/>
        <v>S</v>
      </c>
      <c r="AR38" s="24" t="str">
        <f t="shared" si="1"/>
        <v>S</v>
      </c>
    </row>
    <row r="39" spans="2:44">
      <c r="B39" s="5" t="s">
        <v>131</v>
      </c>
      <c r="C39" s="145">
        <v>24</v>
      </c>
      <c r="D39" s="6" t="s">
        <v>132</v>
      </c>
      <c r="E39" s="23" t="s">
        <v>133</v>
      </c>
      <c r="F39" s="102" t="s">
        <v>134</v>
      </c>
      <c r="G39" s="103" t="s">
        <v>26</v>
      </c>
      <c r="H39" s="104" t="s">
        <v>27</v>
      </c>
      <c r="I39" s="104" t="s">
        <v>27</v>
      </c>
      <c r="J39" s="104" t="s">
        <v>27</v>
      </c>
      <c r="K39" s="105" t="s">
        <v>27</v>
      </c>
      <c r="L39" s="103" t="s">
        <v>26</v>
      </c>
      <c r="M39" s="104" t="s">
        <v>27</v>
      </c>
      <c r="N39" s="104" t="s">
        <v>27</v>
      </c>
      <c r="O39" s="104" t="s">
        <v>27</v>
      </c>
      <c r="P39" s="105" t="s">
        <v>27</v>
      </c>
      <c r="Q39" s="103" t="s">
        <v>26</v>
      </c>
      <c r="R39" s="104" t="s">
        <v>27</v>
      </c>
      <c r="S39" s="104" t="s">
        <v>27</v>
      </c>
      <c r="T39" s="104" t="s">
        <v>27</v>
      </c>
      <c r="U39" s="105" t="s">
        <v>27</v>
      </c>
      <c r="V39" s="103" t="s">
        <v>26</v>
      </c>
      <c r="W39" s="104" t="s">
        <v>27</v>
      </c>
      <c r="X39" s="104" t="s">
        <v>27</v>
      </c>
      <c r="Y39" s="104" t="s">
        <v>27</v>
      </c>
      <c r="Z39" s="105" t="s">
        <v>27</v>
      </c>
      <c r="AA39" s="103" t="s">
        <v>26</v>
      </c>
      <c r="AB39" s="104" t="s">
        <v>27</v>
      </c>
      <c r="AC39" s="104" t="s">
        <v>27</v>
      </c>
      <c r="AD39" s="104" t="s">
        <v>27</v>
      </c>
      <c r="AE39" s="105" t="s">
        <v>27</v>
      </c>
      <c r="AF39" s="103" t="s">
        <v>26</v>
      </c>
      <c r="AG39" s="104" t="s">
        <v>27</v>
      </c>
      <c r="AH39" s="104" t="s">
        <v>27</v>
      </c>
      <c r="AI39" s="104" t="s">
        <v>27</v>
      </c>
      <c r="AJ39" s="106" t="s">
        <v>27</v>
      </c>
      <c r="AK39" s="109" t="s">
        <v>28</v>
      </c>
      <c r="AL39" s="104" t="s">
        <v>28</v>
      </c>
      <c r="AM39" s="104">
        <v>1</v>
      </c>
      <c r="AN39" s="104">
        <v>1</v>
      </c>
      <c r="AO39" s="110">
        <v>3</v>
      </c>
      <c r="AP39" s="127" t="s">
        <v>135</v>
      </c>
      <c r="AQ39" s="24" t="str">
        <f t="shared" si="0"/>
        <v>S</v>
      </c>
      <c r="AR39" s="24" t="str">
        <f t="shared" si="1"/>
        <v>S</v>
      </c>
    </row>
    <row r="40" spans="2:44">
      <c r="B40" s="5" t="s">
        <v>40</v>
      </c>
      <c r="C40" s="145">
        <v>26</v>
      </c>
      <c r="D40" s="6" t="s">
        <v>136</v>
      </c>
      <c r="E40" s="23" t="s">
        <v>137</v>
      </c>
      <c r="F40" s="102" t="s">
        <v>138</v>
      </c>
      <c r="G40" s="103" t="s">
        <v>28</v>
      </c>
      <c r="H40" s="104" t="s">
        <v>28</v>
      </c>
      <c r="I40" s="104">
        <v>8</v>
      </c>
      <c r="J40" s="104">
        <v>3</v>
      </c>
      <c r="K40" s="105">
        <v>1.5</v>
      </c>
      <c r="L40" s="103" t="s">
        <v>26</v>
      </c>
      <c r="M40" s="104" t="s">
        <v>27</v>
      </c>
      <c r="N40" s="104" t="s">
        <v>27</v>
      </c>
      <c r="O40" s="104" t="s">
        <v>27</v>
      </c>
      <c r="P40" s="105" t="s">
        <v>27</v>
      </c>
      <c r="Q40" s="103" t="s">
        <v>26</v>
      </c>
      <c r="R40" s="104" t="s">
        <v>27</v>
      </c>
      <c r="S40" s="104" t="s">
        <v>27</v>
      </c>
      <c r="T40" s="104" t="s">
        <v>27</v>
      </c>
      <c r="U40" s="105" t="s">
        <v>27</v>
      </c>
      <c r="V40" s="103" t="s">
        <v>26</v>
      </c>
      <c r="W40" s="104" t="s">
        <v>27</v>
      </c>
      <c r="X40" s="104" t="s">
        <v>27</v>
      </c>
      <c r="Y40" s="104" t="s">
        <v>27</v>
      </c>
      <c r="Z40" s="105" t="s">
        <v>27</v>
      </c>
      <c r="AA40" s="103" t="s">
        <v>26</v>
      </c>
      <c r="AB40" s="104" t="s">
        <v>27</v>
      </c>
      <c r="AC40" s="104" t="s">
        <v>27</v>
      </c>
      <c r="AD40" s="104" t="s">
        <v>27</v>
      </c>
      <c r="AE40" s="105" t="s">
        <v>27</v>
      </c>
      <c r="AF40" s="103" t="s">
        <v>26</v>
      </c>
      <c r="AG40" s="104" t="s">
        <v>27</v>
      </c>
      <c r="AH40" s="104" t="s">
        <v>27</v>
      </c>
      <c r="AI40" s="104" t="s">
        <v>27</v>
      </c>
      <c r="AJ40" s="106" t="s">
        <v>27</v>
      </c>
      <c r="AK40" s="109" t="s">
        <v>26</v>
      </c>
      <c r="AL40" s="104" t="s">
        <v>27</v>
      </c>
      <c r="AM40" s="104" t="s">
        <v>27</v>
      </c>
      <c r="AN40" s="104" t="s">
        <v>27</v>
      </c>
      <c r="AO40" s="110" t="s">
        <v>27</v>
      </c>
      <c r="AP40" s="127" t="s">
        <v>139</v>
      </c>
      <c r="AQ40" s="24" t="str">
        <f t="shared" si="0"/>
        <v>S</v>
      </c>
      <c r="AR40" s="24" t="str">
        <f t="shared" si="1"/>
        <v>S</v>
      </c>
    </row>
    <row r="41" spans="2:44">
      <c r="B41" s="5" t="s">
        <v>140</v>
      </c>
      <c r="C41" s="145" t="s">
        <v>141</v>
      </c>
      <c r="D41" s="6" t="s">
        <v>142</v>
      </c>
      <c r="E41" s="23" t="s">
        <v>143</v>
      </c>
      <c r="F41" s="102" t="s">
        <v>144</v>
      </c>
      <c r="G41" s="103" t="s">
        <v>28</v>
      </c>
      <c r="H41" s="104" t="s">
        <v>28</v>
      </c>
      <c r="I41" s="104">
        <v>7</v>
      </c>
      <c r="J41" s="104">
        <v>4</v>
      </c>
      <c r="K41" s="105">
        <v>3</v>
      </c>
      <c r="L41" s="103" t="s">
        <v>28</v>
      </c>
      <c r="M41" s="104" t="s">
        <v>28</v>
      </c>
      <c r="N41" s="104">
        <v>8</v>
      </c>
      <c r="O41" s="104">
        <v>7</v>
      </c>
      <c r="P41" s="105">
        <v>4</v>
      </c>
      <c r="Q41" s="103" t="s">
        <v>26</v>
      </c>
      <c r="R41" s="104" t="s">
        <v>27</v>
      </c>
      <c r="S41" s="104" t="s">
        <v>27</v>
      </c>
      <c r="T41" s="104" t="s">
        <v>27</v>
      </c>
      <c r="U41" s="105" t="s">
        <v>27</v>
      </c>
      <c r="V41" s="103" t="s">
        <v>26</v>
      </c>
      <c r="W41" s="104" t="s">
        <v>27</v>
      </c>
      <c r="X41" s="104" t="s">
        <v>27</v>
      </c>
      <c r="Y41" s="104" t="s">
        <v>27</v>
      </c>
      <c r="Z41" s="105" t="s">
        <v>27</v>
      </c>
      <c r="AA41" s="103" t="s">
        <v>26</v>
      </c>
      <c r="AB41" s="104" t="s">
        <v>27</v>
      </c>
      <c r="AC41" s="104" t="s">
        <v>27</v>
      </c>
      <c r="AD41" s="104" t="s">
        <v>27</v>
      </c>
      <c r="AE41" s="105" t="s">
        <v>27</v>
      </c>
      <c r="AF41" s="103" t="s">
        <v>26</v>
      </c>
      <c r="AG41" s="104" t="s">
        <v>27</v>
      </c>
      <c r="AH41" s="104" t="s">
        <v>27</v>
      </c>
      <c r="AI41" s="104" t="s">
        <v>27</v>
      </c>
      <c r="AJ41" s="106" t="s">
        <v>27</v>
      </c>
      <c r="AK41" s="109" t="s">
        <v>26</v>
      </c>
      <c r="AL41" s="104" t="s">
        <v>27</v>
      </c>
      <c r="AM41" s="104" t="s">
        <v>27</v>
      </c>
      <c r="AN41" s="104" t="s">
        <v>27</v>
      </c>
      <c r="AO41" s="110" t="s">
        <v>27</v>
      </c>
      <c r="AP41" s="127" t="s">
        <v>145</v>
      </c>
      <c r="AQ41" s="24" t="str">
        <f t="shared" si="0"/>
        <v>S</v>
      </c>
      <c r="AR41" s="24" t="str">
        <f t="shared" si="1"/>
        <v>S</v>
      </c>
    </row>
    <row r="42" spans="2:44">
      <c r="B42" s="5" t="s">
        <v>146</v>
      </c>
      <c r="C42" s="145" t="s">
        <v>147</v>
      </c>
      <c r="D42" s="6" t="s">
        <v>148</v>
      </c>
      <c r="E42" s="23" t="s">
        <v>149</v>
      </c>
      <c r="F42" s="102" t="s">
        <v>150</v>
      </c>
      <c r="G42" s="103" t="s">
        <v>28</v>
      </c>
      <c r="H42" s="104" t="s">
        <v>28</v>
      </c>
      <c r="I42" s="104">
        <v>5</v>
      </c>
      <c r="J42" s="104">
        <v>1</v>
      </c>
      <c r="K42" s="105">
        <v>2</v>
      </c>
      <c r="L42" s="103" t="s">
        <v>28</v>
      </c>
      <c r="M42" s="104" t="s">
        <v>28</v>
      </c>
      <c r="N42" s="104">
        <v>4</v>
      </c>
      <c r="O42" s="104">
        <v>1</v>
      </c>
      <c r="P42" s="105">
        <v>2</v>
      </c>
      <c r="Q42" s="103" t="s">
        <v>26</v>
      </c>
      <c r="R42" s="104" t="s">
        <v>27</v>
      </c>
      <c r="S42" s="104" t="s">
        <v>27</v>
      </c>
      <c r="T42" s="104" t="s">
        <v>27</v>
      </c>
      <c r="U42" s="105" t="s">
        <v>27</v>
      </c>
      <c r="V42" s="103" t="s">
        <v>26</v>
      </c>
      <c r="W42" s="104" t="s">
        <v>27</v>
      </c>
      <c r="X42" s="104" t="s">
        <v>27</v>
      </c>
      <c r="Y42" s="104" t="s">
        <v>27</v>
      </c>
      <c r="Z42" s="105" t="s">
        <v>27</v>
      </c>
      <c r="AA42" s="103" t="s">
        <v>26</v>
      </c>
      <c r="AB42" s="104" t="s">
        <v>27</v>
      </c>
      <c r="AC42" s="104" t="s">
        <v>27</v>
      </c>
      <c r="AD42" s="104" t="s">
        <v>27</v>
      </c>
      <c r="AE42" s="105" t="s">
        <v>27</v>
      </c>
      <c r="AF42" s="103" t="s">
        <v>26</v>
      </c>
      <c r="AG42" s="104" t="s">
        <v>27</v>
      </c>
      <c r="AH42" s="104" t="s">
        <v>27</v>
      </c>
      <c r="AI42" s="104" t="s">
        <v>27</v>
      </c>
      <c r="AJ42" s="106" t="s">
        <v>27</v>
      </c>
      <c r="AK42" s="109" t="s">
        <v>26</v>
      </c>
      <c r="AL42" s="104" t="s">
        <v>27</v>
      </c>
      <c r="AM42" s="104" t="s">
        <v>27</v>
      </c>
      <c r="AN42" s="104" t="s">
        <v>27</v>
      </c>
      <c r="AO42" s="110" t="s">
        <v>27</v>
      </c>
      <c r="AP42" s="127" t="s">
        <v>151</v>
      </c>
      <c r="AQ42" s="24" t="str">
        <f t="shared" si="0"/>
        <v>S</v>
      </c>
      <c r="AR42" s="24" t="str">
        <f t="shared" si="1"/>
        <v>S</v>
      </c>
    </row>
    <row r="43" spans="2:44">
      <c r="B43" s="5" t="s">
        <v>146</v>
      </c>
      <c r="C43" s="145" t="s">
        <v>152</v>
      </c>
      <c r="D43" s="6" t="s">
        <v>153</v>
      </c>
      <c r="E43" s="23" t="s">
        <v>154</v>
      </c>
      <c r="F43" s="102" t="s">
        <v>155</v>
      </c>
      <c r="G43" s="103" t="s">
        <v>26</v>
      </c>
      <c r="H43" s="104" t="s">
        <v>27</v>
      </c>
      <c r="I43" s="104" t="s">
        <v>27</v>
      </c>
      <c r="J43" s="104" t="s">
        <v>27</v>
      </c>
      <c r="K43" s="105" t="s">
        <v>27</v>
      </c>
      <c r="L43" s="103" t="s">
        <v>26</v>
      </c>
      <c r="M43" s="104" t="s">
        <v>27</v>
      </c>
      <c r="N43" s="104" t="s">
        <v>27</v>
      </c>
      <c r="O43" s="104" t="s">
        <v>27</v>
      </c>
      <c r="P43" s="105" t="s">
        <v>27</v>
      </c>
      <c r="Q43" s="103" t="s">
        <v>26</v>
      </c>
      <c r="R43" s="104" t="s">
        <v>27</v>
      </c>
      <c r="S43" s="104" t="s">
        <v>27</v>
      </c>
      <c r="T43" s="104" t="s">
        <v>27</v>
      </c>
      <c r="U43" s="105" t="s">
        <v>27</v>
      </c>
      <c r="V43" s="103" t="s">
        <v>26</v>
      </c>
      <c r="W43" s="104" t="s">
        <v>27</v>
      </c>
      <c r="X43" s="104" t="s">
        <v>27</v>
      </c>
      <c r="Y43" s="104" t="s">
        <v>27</v>
      </c>
      <c r="Z43" s="105" t="s">
        <v>27</v>
      </c>
      <c r="AA43" s="103" t="s">
        <v>26</v>
      </c>
      <c r="AB43" s="104" t="s">
        <v>27</v>
      </c>
      <c r="AC43" s="104" t="s">
        <v>27</v>
      </c>
      <c r="AD43" s="104" t="s">
        <v>27</v>
      </c>
      <c r="AE43" s="105" t="s">
        <v>27</v>
      </c>
      <c r="AF43" s="103" t="s">
        <v>26</v>
      </c>
      <c r="AG43" s="104" t="s">
        <v>27</v>
      </c>
      <c r="AH43" s="104" t="s">
        <v>27</v>
      </c>
      <c r="AI43" s="104" t="s">
        <v>27</v>
      </c>
      <c r="AJ43" s="106" t="s">
        <v>27</v>
      </c>
      <c r="AK43" s="109" t="s">
        <v>28</v>
      </c>
      <c r="AL43" s="104" t="s">
        <v>28</v>
      </c>
      <c r="AM43" s="104">
        <v>7</v>
      </c>
      <c r="AN43" s="104">
        <v>2</v>
      </c>
      <c r="AO43" s="110">
        <v>0.5</v>
      </c>
      <c r="AP43" s="127" t="s">
        <v>156</v>
      </c>
      <c r="AQ43" s="24" t="str">
        <f t="shared" si="0"/>
        <v>S</v>
      </c>
      <c r="AR43" s="24" t="str">
        <f t="shared" si="1"/>
        <v>S</v>
      </c>
    </row>
    <row r="44" spans="2:44">
      <c r="B44" s="5" t="s">
        <v>146</v>
      </c>
      <c r="C44" s="145" t="s">
        <v>152</v>
      </c>
      <c r="D44" s="6" t="s">
        <v>157</v>
      </c>
      <c r="E44" s="23" t="s">
        <v>158</v>
      </c>
      <c r="F44" s="102" t="s">
        <v>155</v>
      </c>
      <c r="G44" s="103" t="s">
        <v>26</v>
      </c>
      <c r="H44" s="104" t="s">
        <v>27</v>
      </c>
      <c r="I44" s="104" t="s">
        <v>27</v>
      </c>
      <c r="J44" s="104" t="s">
        <v>27</v>
      </c>
      <c r="K44" s="105" t="s">
        <v>27</v>
      </c>
      <c r="L44" s="103" t="s">
        <v>26</v>
      </c>
      <c r="M44" s="104" t="s">
        <v>27</v>
      </c>
      <c r="N44" s="104" t="s">
        <v>27</v>
      </c>
      <c r="O44" s="104" t="s">
        <v>27</v>
      </c>
      <c r="P44" s="105" t="s">
        <v>27</v>
      </c>
      <c r="Q44" s="103" t="s">
        <v>26</v>
      </c>
      <c r="R44" s="104" t="s">
        <v>27</v>
      </c>
      <c r="S44" s="104" t="s">
        <v>27</v>
      </c>
      <c r="T44" s="104" t="s">
        <v>27</v>
      </c>
      <c r="U44" s="105" t="s">
        <v>27</v>
      </c>
      <c r="V44" s="103" t="s">
        <v>26</v>
      </c>
      <c r="W44" s="104" t="s">
        <v>27</v>
      </c>
      <c r="X44" s="104" t="s">
        <v>27</v>
      </c>
      <c r="Y44" s="104" t="s">
        <v>27</v>
      </c>
      <c r="Z44" s="105" t="s">
        <v>27</v>
      </c>
      <c r="AA44" s="103" t="s">
        <v>26</v>
      </c>
      <c r="AB44" s="104" t="s">
        <v>27</v>
      </c>
      <c r="AC44" s="104" t="s">
        <v>27</v>
      </c>
      <c r="AD44" s="104" t="s">
        <v>27</v>
      </c>
      <c r="AE44" s="105" t="s">
        <v>27</v>
      </c>
      <c r="AF44" s="103" t="s">
        <v>26</v>
      </c>
      <c r="AG44" s="104" t="s">
        <v>27</v>
      </c>
      <c r="AH44" s="104" t="s">
        <v>27</v>
      </c>
      <c r="AI44" s="104" t="s">
        <v>27</v>
      </c>
      <c r="AJ44" s="106" t="s">
        <v>27</v>
      </c>
      <c r="AK44" s="109" t="s">
        <v>28</v>
      </c>
      <c r="AL44" s="104" t="s">
        <v>28</v>
      </c>
      <c r="AM44" s="104">
        <v>8</v>
      </c>
      <c r="AN44" s="104">
        <v>5</v>
      </c>
      <c r="AO44" s="110">
        <v>2</v>
      </c>
      <c r="AP44" s="127" t="s">
        <v>159</v>
      </c>
      <c r="AQ44" s="24" t="str">
        <f t="shared" si="0"/>
        <v>S</v>
      </c>
      <c r="AR44" s="24" t="str">
        <f t="shared" si="1"/>
        <v>S</v>
      </c>
    </row>
    <row r="45" spans="2:44">
      <c r="B45" s="5" t="s">
        <v>146</v>
      </c>
      <c r="C45" s="145" t="s">
        <v>147</v>
      </c>
      <c r="D45" s="6" t="s">
        <v>160</v>
      </c>
      <c r="E45" s="23" t="s">
        <v>161</v>
      </c>
      <c r="F45" s="102" t="s">
        <v>155</v>
      </c>
      <c r="G45" s="103" t="s">
        <v>26</v>
      </c>
      <c r="H45" s="104" t="s">
        <v>27</v>
      </c>
      <c r="I45" s="104" t="s">
        <v>27</v>
      </c>
      <c r="J45" s="104" t="s">
        <v>27</v>
      </c>
      <c r="K45" s="105" t="s">
        <v>27</v>
      </c>
      <c r="L45" s="103" t="s">
        <v>28</v>
      </c>
      <c r="M45" s="104" t="s">
        <v>28</v>
      </c>
      <c r="N45" s="104">
        <v>7</v>
      </c>
      <c r="O45" s="104">
        <v>1</v>
      </c>
      <c r="P45" s="105">
        <v>1</v>
      </c>
      <c r="Q45" s="103" t="s">
        <v>26</v>
      </c>
      <c r="R45" s="104" t="s">
        <v>27</v>
      </c>
      <c r="S45" s="104" t="s">
        <v>27</v>
      </c>
      <c r="T45" s="104" t="s">
        <v>27</v>
      </c>
      <c r="U45" s="105" t="s">
        <v>27</v>
      </c>
      <c r="V45" s="103" t="s">
        <v>28</v>
      </c>
      <c r="W45" s="104" t="s">
        <v>28</v>
      </c>
      <c r="X45" s="104">
        <v>8</v>
      </c>
      <c r="Y45" s="104">
        <v>0.5</v>
      </c>
      <c r="Z45" s="105">
        <v>1</v>
      </c>
      <c r="AA45" s="103" t="s">
        <v>28</v>
      </c>
      <c r="AB45" s="104" t="s">
        <v>28</v>
      </c>
      <c r="AC45" s="104">
        <v>9</v>
      </c>
      <c r="AD45" s="104">
        <v>0.5</v>
      </c>
      <c r="AE45" s="105">
        <v>0.5</v>
      </c>
      <c r="AF45" s="103" t="s">
        <v>28</v>
      </c>
      <c r="AG45" s="104" t="s">
        <v>28</v>
      </c>
      <c r="AH45" s="104">
        <v>5</v>
      </c>
      <c r="AI45" s="104">
        <v>1</v>
      </c>
      <c r="AJ45" s="106">
        <v>3</v>
      </c>
      <c r="AK45" s="109" t="s">
        <v>26</v>
      </c>
      <c r="AL45" s="104" t="s">
        <v>27</v>
      </c>
      <c r="AM45" s="104" t="s">
        <v>27</v>
      </c>
      <c r="AN45" s="104" t="s">
        <v>27</v>
      </c>
      <c r="AO45" s="110" t="s">
        <v>27</v>
      </c>
      <c r="AP45" s="127" t="s">
        <v>162</v>
      </c>
      <c r="AQ45" s="24" t="str">
        <f t="shared" si="0"/>
        <v>S</v>
      </c>
      <c r="AR45" s="24" t="str">
        <f t="shared" si="1"/>
        <v>S</v>
      </c>
    </row>
    <row r="46" spans="2:44">
      <c r="B46" s="5" t="s">
        <v>122</v>
      </c>
      <c r="C46" s="145">
        <v>20</v>
      </c>
      <c r="D46" s="6" t="s">
        <v>163</v>
      </c>
      <c r="E46" s="23" t="s">
        <v>137</v>
      </c>
      <c r="F46" s="102" t="s">
        <v>164</v>
      </c>
      <c r="G46" s="103" t="s">
        <v>28</v>
      </c>
      <c r="H46" s="104" t="s">
        <v>28</v>
      </c>
      <c r="I46" s="104">
        <v>6</v>
      </c>
      <c r="J46" s="104">
        <v>2</v>
      </c>
      <c r="K46" s="105">
        <v>1</v>
      </c>
      <c r="L46" s="103" t="s">
        <v>26</v>
      </c>
      <c r="M46" s="104" t="s">
        <v>27</v>
      </c>
      <c r="N46" s="104" t="s">
        <v>27</v>
      </c>
      <c r="O46" s="104" t="s">
        <v>26</v>
      </c>
      <c r="P46" s="105" t="s">
        <v>26</v>
      </c>
      <c r="Q46" s="103" t="s">
        <v>26</v>
      </c>
      <c r="R46" s="104" t="s">
        <v>27</v>
      </c>
      <c r="S46" s="104" t="s">
        <v>27</v>
      </c>
      <c r="T46" s="104" t="s">
        <v>27</v>
      </c>
      <c r="U46" s="105" t="s">
        <v>27</v>
      </c>
      <c r="V46" s="103" t="s">
        <v>26</v>
      </c>
      <c r="W46" s="104" t="s">
        <v>27</v>
      </c>
      <c r="X46" s="104" t="s">
        <v>27</v>
      </c>
      <c r="Y46" s="104" t="s">
        <v>27</v>
      </c>
      <c r="Z46" s="105" t="s">
        <v>27</v>
      </c>
      <c r="AA46" s="103" t="s">
        <v>26</v>
      </c>
      <c r="AB46" s="104" t="s">
        <v>27</v>
      </c>
      <c r="AC46" s="104" t="s">
        <v>27</v>
      </c>
      <c r="AD46" s="104" t="s">
        <v>27</v>
      </c>
      <c r="AE46" s="105" t="s">
        <v>27</v>
      </c>
      <c r="AF46" s="103" t="s">
        <v>26</v>
      </c>
      <c r="AG46" s="104" t="s">
        <v>27</v>
      </c>
      <c r="AH46" s="104" t="s">
        <v>27</v>
      </c>
      <c r="AI46" s="104" t="s">
        <v>27</v>
      </c>
      <c r="AJ46" s="106" t="s">
        <v>27</v>
      </c>
      <c r="AK46" s="109" t="s">
        <v>26</v>
      </c>
      <c r="AL46" s="104" t="s">
        <v>27</v>
      </c>
      <c r="AM46" s="104" t="s">
        <v>27</v>
      </c>
      <c r="AN46" s="104" t="s">
        <v>27</v>
      </c>
      <c r="AO46" s="110" t="s">
        <v>27</v>
      </c>
      <c r="AP46" s="127" t="s">
        <v>165</v>
      </c>
      <c r="AQ46" s="24" t="str">
        <f t="shared" si="0"/>
        <v>S</v>
      </c>
      <c r="AR46" s="24" t="str">
        <f t="shared" si="1"/>
        <v>S</v>
      </c>
    </row>
    <row r="47" spans="2:44">
      <c r="B47" s="5" t="s">
        <v>22</v>
      </c>
      <c r="C47" s="145">
        <v>24</v>
      </c>
      <c r="D47" s="6" t="s">
        <v>23</v>
      </c>
      <c r="E47" s="23" t="s">
        <v>166</v>
      </c>
      <c r="F47" s="102" t="s">
        <v>25</v>
      </c>
      <c r="G47" s="103" t="s">
        <v>28</v>
      </c>
      <c r="H47" s="104" t="s">
        <v>28</v>
      </c>
      <c r="I47" s="104">
        <v>7</v>
      </c>
      <c r="J47" s="104">
        <v>3</v>
      </c>
      <c r="K47" s="105">
        <v>1</v>
      </c>
      <c r="L47" s="103" t="s">
        <v>28</v>
      </c>
      <c r="M47" s="104" t="s">
        <v>28</v>
      </c>
      <c r="N47" s="104">
        <v>8</v>
      </c>
      <c r="O47" s="104">
        <v>1</v>
      </c>
      <c r="P47" s="105">
        <v>0.5</v>
      </c>
      <c r="Q47" s="103" t="s">
        <v>26</v>
      </c>
      <c r="R47" s="104" t="s">
        <v>27</v>
      </c>
      <c r="S47" s="104" t="s">
        <v>27</v>
      </c>
      <c r="T47" s="104" t="s">
        <v>27</v>
      </c>
      <c r="U47" s="105" t="s">
        <v>27</v>
      </c>
      <c r="V47" s="103" t="s">
        <v>26</v>
      </c>
      <c r="W47" s="104" t="s">
        <v>27</v>
      </c>
      <c r="X47" s="104" t="s">
        <v>27</v>
      </c>
      <c r="Y47" s="104" t="s">
        <v>27</v>
      </c>
      <c r="Z47" s="105" t="s">
        <v>27</v>
      </c>
      <c r="AA47" s="103" t="s">
        <v>26</v>
      </c>
      <c r="AB47" s="104" t="s">
        <v>27</v>
      </c>
      <c r="AC47" s="104" t="s">
        <v>27</v>
      </c>
      <c r="AD47" s="104" t="s">
        <v>27</v>
      </c>
      <c r="AE47" s="105" t="s">
        <v>27</v>
      </c>
      <c r="AF47" s="103" t="s">
        <v>26</v>
      </c>
      <c r="AG47" s="104" t="s">
        <v>27</v>
      </c>
      <c r="AH47" s="104" t="s">
        <v>27</v>
      </c>
      <c r="AI47" s="104" t="s">
        <v>27</v>
      </c>
      <c r="AJ47" s="106" t="s">
        <v>27</v>
      </c>
      <c r="AK47" s="109" t="s">
        <v>28</v>
      </c>
      <c r="AL47" s="104" t="s">
        <v>28</v>
      </c>
      <c r="AM47" s="104">
        <v>8</v>
      </c>
      <c r="AN47" s="104">
        <v>4</v>
      </c>
      <c r="AO47" s="110">
        <v>2.5</v>
      </c>
      <c r="AP47" s="127" t="s">
        <v>167</v>
      </c>
      <c r="AQ47" s="24" t="str">
        <f t="shared" si="0"/>
        <v>S</v>
      </c>
      <c r="AR47" s="24" t="str">
        <f t="shared" si="1"/>
        <v>S</v>
      </c>
    </row>
    <row r="48" spans="2:44">
      <c r="B48" s="5" t="s">
        <v>22</v>
      </c>
      <c r="C48" s="145">
        <v>24</v>
      </c>
      <c r="D48" s="6" t="s">
        <v>168</v>
      </c>
      <c r="E48" s="23" t="s">
        <v>169</v>
      </c>
      <c r="F48" s="102" t="s">
        <v>25</v>
      </c>
      <c r="G48" s="103" t="s">
        <v>28</v>
      </c>
      <c r="H48" s="104" t="s">
        <v>28</v>
      </c>
      <c r="I48" s="104">
        <v>7</v>
      </c>
      <c r="J48" s="104">
        <v>4</v>
      </c>
      <c r="K48" s="105">
        <v>2</v>
      </c>
      <c r="L48" s="103" t="s">
        <v>28</v>
      </c>
      <c r="M48" s="104" t="s">
        <v>28</v>
      </c>
      <c r="N48" s="104">
        <v>8</v>
      </c>
      <c r="O48" s="104">
        <v>1</v>
      </c>
      <c r="P48" s="105">
        <v>0.5</v>
      </c>
      <c r="Q48" s="103" t="s">
        <v>26</v>
      </c>
      <c r="R48" s="104" t="s">
        <v>27</v>
      </c>
      <c r="S48" s="104" t="s">
        <v>27</v>
      </c>
      <c r="T48" s="104" t="s">
        <v>27</v>
      </c>
      <c r="U48" s="105" t="s">
        <v>27</v>
      </c>
      <c r="V48" s="103" t="s">
        <v>26</v>
      </c>
      <c r="W48" s="104" t="s">
        <v>27</v>
      </c>
      <c r="X48" s="104" t="s">
        <v>27</v>
      </c>
      <c r="Y48" s="104" t="s">
        <v>27</v>
      </c>
      <c r="Z48" s="105" t="s">
        <v>27</v>
      </c>
      <c r="AA48" s="103" t="s">
        <v>26</v>
      </c>
      <c r="AB48" s="104" t="s">
        <v>27</v>
      </c>
      <c r="AC48" s="104" t="s">
        <v>27</v>
      </c>
      <c r="AD48" s="104" t="s">
        <v>27</v>
      </c>
      <c r="AE48" s="105" t="s">
        <v>27</v>
      </c>
      <c r="AF48" s="103" t="s">
        <v>26</v>
      </c>
      <c r="AG48" s="104" t="s">
        <v>27</v>
      </c>
      <c r="AH48" s="104" t="s">
        <v>27</v>
      </c>
      <c r="AI48" s="104" t="s">
        <v>27</v>
      </c>
      <c r="AJ48" s="106" t="s">
        <v>27</v>
      </c>
      <c r="AK48" s="109" t="s">
        <v>28</v>
      </c>
      <c r="AL48" s="104" t="s">
        <v>28</v>
      </c>
      <c r="AM48" s="104">
        <v>8</v>
      </c>
      <c r="AN48" s="104">
        <v>4</v>
      </c>
      <c r="AO48" s="110">
        <v>2.5</v>
      </c>
      <c r="AP48" s="127" t="s">
        <v>167</v>
      </c>
      <c r="AQ48" s="24" t="str">
        <f t="shared" si="0"/>
        <v>S</v>
      </c>
      <c r="AR48" s="24" t="str">
        <f t="shared" si="1"/>
        <v>S</v>
      </c>
    </row>
    <row r="49" spans="2:44">
      <c r="B49" s="5" t="s">
        <v>22</v>
      </c>
      <c r="C49" s="145">
        <v>24</v>
      </c>
      <c r="D49" s="6" t="s">
        <v>170</v>
      </c>
      <c r="E49" s="23" t="s">
        <v>171</v>
      </c>
      <c r="F49" s="102" t="s">
        <v>25</v>
      </c>
      <c r="G49" s="103" t="s">
        <v>28</v>
      </c>
      <c r="H49" s="104" t="s">
        <v>28</v>
      </c>
      <c r="I49" s="104">
        <v>7</v>
      </c>
      <c r="J49" s="104">
        <v>6</v>
      </c>
      <c r="K49" s="105">
        <v>3</v>
      </c>
      <c r="L49" s="103" t="s">
        <v>28</v>
      </c>
      <c r="M49" s="104" t="s">
        <v>28</v>
      </c>
      <c r="N49" s="104">
        <v>8</v>
      </c>
      <c r="O49" s="104">
        <v>1</v>
      </c>
      <c r="P49" s="105">
        <v>0.5</v>
      </c>
      <c r="Q49" s="103" t="s">
        <v>26</v>
      </c>
      <c r="R49" s="104" t="s">
        <v>27</v>
      </c>
      <c r="S49" s="104" t="s">
        <v>27</v>
      </c>
      <c r="T49" s="104" t="s">
        <v>27</v>
      </c>
      <c r="U49" s="105" t="s">
        <v>27</v>
      </c>
      <c r="V49" s="103" t="s">
        <v>26</v>
      </c>
      <c r="W49" s="104" t="s">
        <v>27</v>
      </c>
      <c r="X49" s="104" t="s">
        <v>27</v>
      </c>
      <c r="Y49" s="104" t="s">
        <v>27</v>
      </c>
      <c r="Z49" s="105" t="s">
        <v>27</v>
      </c>
      <c r="AA49" s="103" t="s">
        <v>26</v>
      </c>
      <c r="AB49" s="104" t="s">
        <v>27</v>
      </c>
      <c r="AC49" s="104" t="s">
        <v>27</v>
      </c>
      <c r="AD49" s="104" t="s">
        <v>27</v>
      </c>
      <c r="AE49" s="105" t="s">
        <v>27</v>
      </c>
      <c r="AF49" s="103" t="s">
        <v>26</v>
      </c>
      <c r="AG49" s="104" t="s">
        <v>27</v>
      </c>
      <c r="AH49" s="104" t="s">
        <v>27</v>
      </c>
      <c r="AI49" s="104" t="s">
        <v>27</v>
      </c>
      <c r="AJ49" s="106" t="s">
        <v>27</v>
      </c>
      <c r="AK49" s="109" t="s">
        <v>28</v>
      </c>
      <c r="AL49" s="104" t="s">
        <v>28</v>
      </c>
      <c r="AM49" s="104">
        <v>8</v>
      </c>
      <c r="AN49" s="104">
        <v>4</v>
      </c>
      <c r="AO49" s="110">
        <v>2.5</v>
      </c>
      <c r="AP49" s="127" t="s">
        <v>167</v>
      </c>
      <c r="AQ49" s="24" t="str">
        <f t="shared" si="0"/>
        <v>S</v>
      </c>
      <c r="AR49" s="24" t="str">
        <f t="shared" si="1"/>
        <v>S</v>
      </c>
    </row>
    <row r="50" spans="2:44">
      <c r="B50" s="5" t="s">
        <v>146</v>
      </c>
      <c r="C50" s="145" t="s">
        <v>147</v>
      </c>
      <c r="D50" s="6" t="s">
        <v>172</v>
      </c>
      <c r="E50" s="23" t="s">
        <v>173</v>
      </c>
      <c r="F50" s="102" t="s">
        <v>150</v>
      </c>
      <c r="G50" s="103" t="s">
        <v>28</v>
      </c>
      <c r="H50" s="104" t="s">
        <v>28</v>
      </c>
      <c r="I50" s="104">
        <v>5</v>
      </c>
      <c r="J50" s="104">
        <v>1</v>
      </c>
      <c r="K50" s="105">
        <v>2</v>
      </c>
      <c r="L50" s="103" t="s">
        <v>26</v>
      </c>
      <c r="M50" s="104" t="s">
        <v>27</v>
      </c>
      <c r="N50" s="104" t="s">
        <v>27</v>
      </c>
      <c r="O50" s="104" t="s">
        <v>27</v>
      </c>
      <c r="P50" s="105" t="s">
        <v>27</v>
      </c>
      <c r="Q50" s="103" t="s">
        <v>26</v>
      </c>
      <c r="R50" s="104" t="s">
        <v>27</v>
      </c>
      <c r="S50" s="104" t="s">
        <v>27</v>
      </c>
      <c r="T50" s="104" t="s">
        <v>27</v>
      </c>
      <c r="U50" s="105" t="s">
        <v>27</v>
      </c>
      <c r="V50" s="103" t="s">
        <v>26</v>
      </c>
      <c r="W50" s="104" t="s">
        <v>27</v>
      </c>
      <c r="X50" s="104" t="s">
        <v>27</v>
      </c>
      <c r="Y50" s="104" t="s">
        <v>27</v>
      </c>
      <c r="Z50" s="105" t="s">
        <v>27</v>
      </c>
      <c r="AA50" s="103" t="s">
        <v>26</v>
      </c>
      <c r="AB50" s="104" t="s">
        <v>27</v>
      </c>
      <c r="AC50" s="104" t="s">
        <v>27</v>
      </c>
      <c r="AD50" s="104" t="s">
        <v>27</v>
      </c>
      <c r="AE50" s="105" t="s">
        <v>27</v>
      </c>
      <c r="AF50" s="103" t="s">
        <v>26</v>
      </c>
      <c r="AG50" s="104" t="s">
        <v>27</v>
      </c>
      <c r="AH50" s="104" t="s">
        <v>27</v>
      </c>
      <c r="AI50" s="104" t="s">
        <v>27</v>
      </c>
      <c r="AJ50" s="106" t="s">
        <v>27</v>
      </c>
      <c r="AK50" s="109" t="s">
        <v>26</v>
      </c>
      <c r="AL50" s="104" t="s">
        <v>27</v>
      </c>
      <c r="AM50" s="104" t="s">
        <v>27</v>
      </c>
      <c r="AN50" s="104" t="s">
        <v>27</v>
      </c>
      <c r="AO50" s="110" t="s">
        <v>27</v>
      </c>
      <c r="AP50" s="127" t="s">
        <v>174</v>
      </c>
      <c r="AQ50" s="24" t="str">
        <f t="shared" si="0"/>
        <v>S</v>
      </c>
      <c r="AR50" s="24" t="str">
        <f t="shared" si="1"/>
        <v>S</v>
      </c>
    </row>
    <row r="51" spans="2:44">
      <c r="B51" s="5" t="s">
        <v>175</v>
      </c>
      <c r="C51" s="145" t="s">
        <v>175</v>
      </c>
      <c r="D51" s="6" t="s">
        <v>176</v>
      </c>
      <c r="E51" s="23" t="s">
        <v>177</v>
      </c>
      <c r="F51" s="102" t="s">
        <v>178</v>
      </c>
      <c r="G51" s="103" t="s">
        <v>26</v>
      </c>
      <c r="H51" s="104" t="s">
        <v>27</v>
      </c>
      <c r="I51" s="104" t="s">
        <v>27</v>
      </c>
      <c r="J51" s="104" t="s">
        <v>27</v>
      </c>
      <c r="K51" s="105" t="s">
        <v>27</v>
      </c>
      <c r="L51" s="103" t="s">
        <v>26</v>
      </c>
      <c r="M51" s="104" t="s">
        <v>27</v>
      </c>
      <c r="N51" s="104" t="s">
        <v>27</v>
      </c>
      <c r="O51" s="104" t="s">
        <v>27</v>
      </c>
      <c r="P51" s="105" t="s">
        <v>27</v>
      </c>
      <c r="Q51" s="103" t="s">
        <v>26</v>
      </c>
      <c r="R51" s="104" t="s">
        <v>27</v>
      </c>
      <c r="S51" s="104" t="s">
        <v>27</v>
      </c>
      <c r="T51" s="104" t="s">
        <v>27</v>
      </c>
      <c r="U51" s="105" t="s">
        <v>27</v>
      </c>
      <c r="V51" s="103" t="s">
        <v>26</v>
      </c>
      <c r="W51" s="104" t="s">
        <v>27</v>
      </c>
      <c r="X51" s="104" t="s">
        <v>27</v>
      </c>
      <c r="Y51" s="104" t="s">
        <v>27</v>
      </c>
      <c r="Z51" s="105" t="s">
        <v>27</v>
      </c>
      <c r="AA51" s="103" t="s">
        <v>26</v>
      </c>
      <c r="AB51" s="104" t="s">
        <v>27</v>
      </c>
      <c r="AC51" s="104" t="s">
        <v>27</v>
      </c>
      <c r="AD51" s="104" t="s">
        <v>27</v>
      </c>
      <c r="AE51" s="105" t="s">
        <v>27</v>
      </c>
      <c r="AF51" s="103" t="s">
        <v>26</v>
      </c>
      <c r="AG51" s="104" t="s">
        <v>27</v>
      </c>
      <c r="AH51" s="104" t="s">
        <v>27</v>
      </c>
      <c r="AI51" s="104" t="s">
        <v>27</v>
      </c>
      <c r="AJ51" s="106" t="s">
        <v>27</v>
      </c>
      <c r="AK51" s="109" t="s">
        <v>28</v>
      </c>
      <c r="AL51" s="104" t="s">
        <v>28</v>
      </c>
      <c r="AM51" s="104">
        <v>3</v>
      </c>
      <c r="AN51" s="104">
        <v>10</v>
      </c>
      <c r="AO51" s="110">
        <v>10</v>
      </c>
      <c r="AP51" s="127" t="s">
        <v>179</v>
      </c>
      <c r="AQ51" s="24" t="str">
        <f t="shared" si="0"/>
        <v>S</v>
      </c>
      <c r="AR51" s="24" t="str">
        <f t="shared" si="1"/>
        <v>S</v>
      </c>
    </row>
    <row r="52" spans="2:44">
      <c r="B52" s="5" t="s">
        <v>122</v>
      </c>
      <c r="C52" s="145">
        <v>20</v>
      </c>
      <c r="D52" s="6" t="s">
        <v>180</v>
      </c>
      <c r="E52" s="23" t="s">
        <v>177</v>
      </c>
      <c r="F52" s="102" t="s">
        <v>178</v>
      </c>
      <c r="G52" s="103" t="s">
        <v>26</v>
      </c>
      <c r="H52" s="104" t="s">
        <v>27</v>
      </c>
      <c r="I52" s="104" t="s">
        <v>27</v>
      </c>
      <c r="J52" s="104" t="s">
        <v>27</v>
      </c>
      <c r="K52" s="105" t="s">
        <v>27</v>
      </c>
      <c r="L52" s="103" t="s">
        <v>26</v>
      </c>
      <c r="M52" s="104" t="s">
        <v>27</v>
      </c>
      <c r="N52" s="104" t="s">
        <v>27</v>
      </c>
      <c r="O52" s="104" t="s">
        <v>27</v>
      </c>
      <c r="P52" s="105" t="s">
        <v>27</v>
      </c>
      <c r="Q52" s="103" t="s">
        <v>26</v>
      </c>
      <c r="R52" s="104" t="s">
        <v>27</v>
      </c>
      <c r="S52" s="104" t="s">
        <v>27</v>
      </c>
      <c r="T52" s="104" t="s">
        <v>27</v>
      </c>
      <c r="U52" s="105" t="s">
        <v>27</v>
      </c>
      <c r="V52" s="103" t="s">
        <v>26</v>
      </c>
      <c r="W52" s="104" t="s">
        <v>27</v>
      </c>
      <c r="X52" s="104" t="s">
        <v>27</v>
      </c>
      <c r="Y52" s="104" t="s">
        <v>27</v>
      </c>
      <c r="Z52" s="105" t="s">
        <v>27</v>
      </c>
      <c r="AA52" s="103" t="s">
        <v>26</v>
      </c>
      <c r="AB52" s="104" t="s">
        <v>27</v>
      </c>
      <c r="AC52" s="104" t="s">
        <v>27</v>
      </c>
      <c r="AD52" s="104" t="s">
        <v>27</v>
      </c>
      <c r="AE52" s="105" t="s">
        <v>27</v>
      </c>
      <c r="AF52" s="103" t="s">
        <v>26</v>
      </c>
      <c r="AG52" s="104" t="s">
        <v>27</v>
      </c>
      <c r="AH52" s="104" t="s">
        <v>27</v>
      </c>
      <c r="AI52" s="104" t="s">
        <v>27</v>
      </c>
      <c r="AJ52" s="106" t="s">
        <v>27</v>
      </c>
      <c r="AK52" s="109" t="s">
        <v>28</v>
      </c>
      <c r="AL52" s="104" t="s">
        <v>28</v>
      </c>
      <c r="AM52" s="104">
        <v>1</v>
      </c>
      <c r="AN52" s="104">
        <v>8</v>
      </c>
      <c r="AO52" s="110">
        <v>8</v>
      </c>
      <c r="AP52" s="127" t="s">
        <v>181</v>
      </c>
      <c r="AQ52" s="24" t="str">
        <f t="shared" si="0"/>
        <v>S</v>
      </c>
      <c r="AR52" s="24" t="str">
        <f t="shared" si="1"/>
        <v>S</v>
      </c>
    </row>
    <row r="53" spans="2:44">
      <c r="B53" s="5" t="s">
        <v>182</v>
      </c>
      <c r="C53" s="145">
        <v>4</v>
      </c>
      <c r="D53" s="6" t="s">
        <v>183</v>
      </c>
      <c r="E53" s="23" t="s">
        <v>137</v>
      </c>
      <c r="F53" s="102" t="s">
        <v>184</v>
      </c>
      <c r="G53" s="103" t="s">
        <v>28</v>
      </c>
      <c r="H53" s="104" t="s">
        <v>28</v>
      </c>
      <c r="I53" s="104">
        <v>5</v>
      </c>
      <c r="J53" s="104">
        <v>6</v>
      </c>
      <c r="K53" s="105">
        <v>1</v>
      </c>
      <c r="L53" s="103" t="s">
        <v>28</v>
      </c>
      <c r="M53" s="104" t="s">
        <v>28</v>
      </c>
      <c r="N53" s="104">
        <v>5</v>
      </c>
      <c r="O53" s="104">
        <v>4</v>
      </c>
      <c r="P53" s="105">
        <v>1</v>
      </c>
      <c r="Q53" s="103" t="s">
        <v>26</v>
      </c>
      <c r="R53" s="104" t="s">
        <v>27</v>
      </c>
      <c r="S53" s="104" t="s">
        <v>27</v>
      </c>
      <c r="T53" s="104" t="s">
        <v>27</v>
      </c>
      <c r="U53" s="105" t="s">
        <v>27</v>
      </c>
      <c r="V53" s="103" t="s">
        <v>28</v>
      </c>
      <c r="W53" s="104" t="s">
        <v>28</v>
      </c>
      <c r="X53" s="104">
        <v>9</v>
      </c>
      <c r="Y53" s="104">
        <v>2</v>
      </c>
      <c r="Z53" s="105">
        <v>1</v>
      </c>
      <c r="AA53" s="103" t="s">
        <v>26</v>
      </c>
      <c r="AB53" s="104" t="s">
        <v>27</v>
      </c>
      <c r="AC53" s="104" t="s">
        <v>27</v>
      </c>
      <c r="AD53" s="104" t="s">
        <v>27</v>
      </c>
      <c r="AE53" s="105" t="s">
        <v>27</v>
      </c>
      <c r="AF53" s="103" t="s">
        <v>26</v>
      </c>
      <c r="AG53" s="104" t="s">
        <v>27</v>
      </c>
      <c r="AH53" s="104" t="s">
        <v>27</v>
      </c>
      <c r="AI53" s="104" t="s">
        <v>27</v>
      </c>
      <c r="AJ53" s="106" t="s">
        <v>27</v>
      </c>
      <c r="AK53" s="109" t="s">
        <v>26</v>
      </c>
      <c r="AL53" s="104" t="s">
        <v>27</v>
      </c>
      <c r="AM53" s="104" t="s">
        <v>27</v>
      </c>
      <c r="AN53" s="104" t="s">
        <v>27</v>
      </c>
      <c r="AO53" s="110" t="s">
        <v>27</v>
      </c>
      <c r="AP53" s="127" t="s">
        <v>185</v>
      </c>
      <c r="AQ53" s="24" t="str">
        <f t="shared" si="0"/>
        <v>S</v>
      </c>
      <c r="AR53" s="24" t="str">
        <f t="shared" si="1"/>
        <v>S</v>
      </c>
    </row>
    <row r="54" spans="2:44">
      <c r="B54" s="5" t="s">
        <v>186</v>
      </c>
      <c r="C54" s="145">
        <v>23</v>
      </c>
      <c r="D54" s="6" t="s">
        <v>187</v>
      </c>
      <c r="E54" s="23" t="s">
        <v>188</v>
      </c>
      <c r="F54" s="102" t="s">
        <v>100</v>
      </c>
      <c r="G54" s="103" t="s">
        <v>26</v>
      </c>
      <c r="H54" s="104" t="s">
        <v>27</v>
      </c>
      <c r="I54" s="104" t="s">
        <v>27</v>
      </c>
      <c r="J54" s="104" t="s">
        <v>27</v>
      </c>
      <c r="K54" s="105" t="s">
        <v>27</v>
      </c>
      <c r="L54" s="103" t="s">
        <v>28</v>
      </c>
      <c r="M54" s="104" t="s">
        <v>28</v>
      </c>
      <c r="N54" s="104">
        <v>6</v>
      </c>
      <c r="O54" s="104">
        <v>2</v>
      </c>
      <c r="P54" s="105">
        <v>1.5</v>
      </c>
      <c r="Q54" s="103" t="s">
        <v>26</v>
      </c>
      <c r="R54" s="104" t="s">
        <v>27</v>
      </c>
      <c r="S54" s="104" t="s">
        <v>27</v>
      </c>
      <c r="T54" s="104" t="s">
        <v>27</v>
      </c>
      <c r="U54" s="105" t="s">
        <v>27</v>
      </c>
      <c r="V54" s="103" t="s">
        <v>26</v>
      </c>
      <c r="W54" s="104" t="s">
        <v>27</v>
      </c>
      <c r="X54" s="104" t="s">
        <v>27</v>
      </c>
      <c r="Y54" s="104" t="s">
        <v>27</v>
      </c>
      <c r="Z54" s="105" t="s">
        <v>27</v>
      </c>
      <c r="AA54" s="103" t="s">
        <v>26</v>
      </c>
      <c r="AB54" s="104" t="s">
        <v>27</v>
      </c>
      <c r="AC54" s="104" t="s">
        <v>27</v>
      </c>
      <c r="AD54" s="104" t="s">
        <v>27</v>
      </c>
      <c r="AE54" s="105" t="s">
        <v>27</v>
      </c>
      <c r="AF54" s="103" t="s">
        <v>26</v>
      </c>
      <c r="AG54" s="104" t="s">
        <v>27</v>
      </c>
      <c r="AH54" s="104" t="s">
        <v>27</v>
      </c>
      <c r="AI54" s="104" t="s">
        <v>27</v>
      </c>
      <c r="AJ54" s="106" t="s">
        <v>27</v>
      </c>
      <c r="AK54" s="109" t="s">
        <v>26</v>
      </c>
      <c r="AL54" s="104" t="s">
        <v>27</v>
      </c>
      <c r="AM54" s="104" t="s">
        <v>27</v>
      </c>
      <c r="AN54" s="104" t="s">
        <v>27</v>
      </c>
      <c r="AO54" s="110" t="s">
        <v>27</v>
      </c>
      <c r="AP54" s="127" t="s">
        <v>189</v>
      </c>
      <c r="AQ54" s="24" t="str">
        <f t="shared" si="0"/>
        <v>S</v>
      </c>
      <c r="AR54" s="24" t="str">
        <f t="shared" si="1"/>
        <v>S</v>
      </c>
    </row>
    <row r="55" spans="2:44">
      <c r="B55" s="5" t="s">
        <v>186</v>
      </c>
      <c r="C55" s="145">
        <v>24</v>
      </c>
      <c r="D55" s="6" t="s">
        <v>190</v>
      </c>
      <c r="E55" s="23" t="s">
        <v>191</v>
      </c>
      <c r="F55" s="102" t="s">
        <v>100</v>
      </c>
      <c r="G55" s="103" t="s">
        <v>28</v>
      </c>
      <c r="H55" s="104" t="s">
        <v>28</v>
      </c>
      <c r="I55" s="104">
        <v>4</v>
      </c>
      <c r="J55" s="104">
        <v>3</v>
      </c>
      <c r="K55" s="105">
        <v>2.5</v>
      </c>
      <c r="L55" s="103" t="s">
        <v>26</v>
      </c>
      <c r="M55" s="104" t="s">
        <v>27</v>
      </c>
      <c r="N55" s="104" t="s">
        <v>27</v>
      </c>
      <c r="O55" s="104" t="s">
        <v>27</v>
      </c>
      <c r="P55" s="105" t="s">
        <v>27</v>
      </c>
      <c r="Q55" s="103" t="s">
        <v>26</v>
      </c>
      <c r="R55" s="104" t="s">
        <v>27</v>
      </c>
      <c r="S55" s="104" t="s">
        <v>27</v>
      </c>
      <c r="T55" s="104" t="s">
        <v>27</v>
      </c>
      <c r="U55" s="105" t="s">
        <v>27</v>
      </c>
      <c r="V55" s="103" t="s">
        <v>26</v>
      </c>
      <c r="W55" s="104" t="s">
        <v>27</v>
      </c>
      <c r="X55" s="104" t="s">
        <v>27</v>
      </c>
      <c r="Y55" s="104" t="s">
        <v>27</v>
      </c>
      <c r="Z55" s="105" t="s">
        <v>27</v>
      </c>
      <c r="AA55" s="103" t="s">
        <v>26</v>
      </c>
      <c r="AB55" s="104" t="s">
        <v>27</v>
      </c>
      <c r="AC55" s="104" t="s">
        <v>27</v>
      </c>
      <c r="AD55" s="104" t="s">
        <v>27</v>
      </c>
      <c r="AE55" s="105" t="s">
        <v>27</v>
      </c>
      <c r="AF55" s="103" t="s">
        <v>26</v>
      </c>
      <c r="AG55" s="104" t="s">
        <v>27</v>
      </c>
      <c r="AH55" s="104" t="s">
        <v>27</v>
      </c>
      <c r="AI55" s="104" t="s">
        <v>27</v>
      </c>
      <c r="AJ55" s="106" t="s">
        <v>27</v>
      </c>
      <c r="AK55" s="109" t="s">
        <v>26</v>
      </c>
      <c r="AL55" s="104" t="s">
        <v>27</v>
      </c>
      <c r="AM55" s="104" t="s">
        <v>27</v>
      </c>
      <c r="AN55" s="104" t="s">
        <v>27</v>
      </c>
      <c r="AO55" s="110" t="s">
        <v>27</v>
      </c>
      <c r="AP55" s="127" t="s">
        <v>192</v>
      </c>
      <c r="AQ55" s="24" t="str">
        <f t="shared" si="0"/>
        <v>S</v>
      </c>
      <c r="AR55" s="24" t="str">
        <f t="shared" si="1"/>
        <v>S</v>
      </c>
    </row>
    <row r="56" spans="2:44">
      <c r="B56" s="5" t="s">
        <v>193</v>
      </c>
      <c r="C56" s="145" t="s">
        <v>194</v>
      </c>
      <c r="D56" s="6" t="s">
        <v>195</v>
      </c>
      <c r="E56" s="23" t="s">
        <v>196</v>
      </c>
      <c r="F56" s="102" t="s">
        <v>197</v>
      </c>
      <c r="G56" s="103" t="s">
        <v>26</v>
      </c>
      <c r="H56" s="104" t="s">
        <v>27</v>
      </c>
      <c r="I56" s="104" t="s">
        <v>27</v>
      </c>
      <c r="J56" s="104" t="s">
        <v>27</v>
      </c>
      <c r="K56" s="105" t="s">
        <v>27</v>
      </c>
      <c r="L56" s="103" t="s">
        <v>26</v>
      </c>
      <c r="M56" s="104" t="s">
        <v>27</v>
      </c>
      <c r="N56" s="104" t="s">
        <v>27</v>
      </c>
      <c r="O56" s="104" t="s">
        <v>27</v>
      </c>
      <c r="P56" s="105" t="s">
        <v>27</v>
      </c>
      <c r="Q56" s="103" t="s">
        <v>26</v>
      </c>
      <c r="R56" s="104" t="s">
        <v>27</v>
      </c>
      <c r="S56" s="104" t="s">
        <v>27</v>
      </c>
      <c r="T56" s="104" t="s">
        <v>27</v>
      </c>
      <c r="U56" s="105" t="s">
        <v>27</v>
      </c>
      <c r="V56" s="103" t="s">
        <v>26</v>
      </c>
      <c r="W56" s="104" t="s">
        <v>27</v>
      </c>
      <c r="X56" s="104" t="s">
        <v>27</v>
      </c>
      <c r="Y56" s="104" t="s">
        <v>27</v>
      </c>
      <c r="Z56" s="105" t="s">
        <v>27</v>
      </c>
      <c r="AA56" s="103" t="s">
        <v>26</v>
      </c>
      <c r="AB56" s="104" t="s">
        <v>27</v>
      </c>
      <c r="AC56" s="104" t="s">
        <v>27</v>
      </c>
      <c r="AD56" s="104" t="s">
        <v>27</v>
      </c>
      <c r="AE56" s="105" t="s">
        <v>27</v>
      </c>
      <c r="AF56" s="103" t="s">
        <v>28</v>
      </c>
      <c r="AG56" s="104" t="s">
        <v>28</v>
      </c>
      <c r="AH56" s="104">
        <v>8</v>
      </c>
      <c r="AI56" s="104">
        <v>1</v>
      </c>
      <c r="AJ56" s="106" t="s">
        <v>198</v>
      </c>
      <c r="AK56" s="109" t="s">
        <v>26</v>
      </c>
      <c r="AL56" s="104" t="s">
        <v>27</v>
      </c>
      <c r="AM56" s="104" t="s">
        <v>27</v>
      </c>
      <c r="AN56" s="104" t="s">
        <v>27</v>
      </c>
      <c r="AO56" s="110" t="s">
        <v>27</v>
      </c>
      <c r="AP56" s="127" t="s">
        <v>199</v>
      </c>
      <c r="AQ56" s="24" t="str">
        <f t="shared" si="0"/>
        <v>S</v>
      </c>
      <c r="AR56" s="24" t="str">
        <f t="shared" si="1"/>
        <v>S</v>
      </c>
    </row>
    <row r="57" spans="2:44">
      <c r="B57" s="5" t="s">
        <v>175</v>
      </c>
      <c r="C57" s="145">
        <v>22</v>
      </c>
      <c r="D57" s="6" t="s">
        <v>200</v>
      </c>
      <c r="E57" s="23" t="s">
        <v>137</v>
      </c>
      <c r="F57" s="102" t="s">
        <v>201</v>
      </c>
      <c r="G57" s="103" t="s">
        <v>28</v>
      </c>
      <c r="H57" s="104" t="s">
        <v>28</v>
      </c>
      <c r="I57" s="104">
        <v>5</v>
      </c>
      <c r="J57" s="104">
        <v>2</v>
      </c>
      <c r="K57" s="105">
        <v>1.5</v>
      </c>
      <c r="L57" s="103" t="s">
        <v>26</v>
      </c>
      <c r="M57" s="104" t="s">
        <v>27</v>
      </c>
      <c r="N57" s="104" t="s">
        <v>27</v>
      </c>
      <c r="O57" s="104" t="s">
        <v>27</v>
      </c>
      <c r="P57" s="105" t="s">
        <v>27</v>
      </c>
      <c r="Q57" s="103" t="s">
        <v>26</v>
      </c>
      <c r="R57" s="104" t="s">
        <v>27</v>
      </c>
      <c r="S57" s="104" t="s">
        <v>27</v>
      </c>
      <c r="T57" s="104" t="s">
        <v>27</v>
      </c>
      <c r="U57" s="105" t="s">
        <v>27</v>
      </c>
      <c r="V57" s="103" t="s">
        <v>26</v>
      </c>
      <c r="W57" s="104" t="s">
        <v>27</v>
      </c>
      <c r="X57" s="104" t="s">
        <v>27</v>
      </c>
      <c r="Y57" s="104" t="s">
        <v>27</v>
      </c>
      <c r="Z57" s="105" t="s">
        <v>27</v>
      </c>
      <c r="AA57" s="103" t="s">
        <v>26</v>
      </c>
      <c r="AB57" s="104" t="s">
        <v>27</v>
      </c>
      <c r="AC57" s="104" t="s">
        <v>27</v>
      </c>
      <c r="AD57" s="104" t="s">
        <v>27</v>
      </c>
      <c r="AE57" s="105" t="s">
        <v>27</v>
      </c>
      <c r="AF57" s="103" t="s">
        <v>26</v>
      </c>
      <c r="AG57" s="104" t="s">
        <v>27</v>
      </c>
      <c r="AH57" s="104" t="s">
        <v>27</v>
      </c>
      <c r="AI57" s="104" t="s">
        <v>27</v>
      </c>
      <c r="AJ57" s="106" t="s">
        <v>27</v>
      </c>
      <c r="AK57" s="109" t="s">
        <v>26</v>
      </c>
      <c r="AL57" s="104" t="s">
        <v>27</v>
      </c>
      <c r="AM57" s="104" t="s">
        <v>27</v>
      </c>
      <c r="AN57" s="104" t="s">
        <v>27</v>
      </c>
      <c r="AO57" s="110" t="s">
        <v>27</v>
      </c>
      <c r="AP57" s="127" t="s">
        <v>202</v>
      </c>
      <c r="AQ57" s="24" t="str">
        <f t="shared" si="0"/>
        <v>S</v>
      </c>
      <c r="AR57" s="24" t="str">
        <f t="shared" si="1"/>
        <v>S</v>
      </c>
    </row>
    <row r="58" spans="2:44">
      <c r="B58" s="5" t="s">
        <v>193</v>
      </c>
      <c r="C58" s="145" t="s">
        <v>194</v>
      </c>
      <c r="D58" s="6" t="s">
        <v>203</v>
      </c>
      <c r="E58" s="23" t="s">
        <v>177</v>
      </c>
      <c r="F58" s="102" t="s">
        <v>204</v>
      </c>
      <c r="G58" s="103" t="s">
        <v>26</v>
      </c>
      <c r="H58" s="104" t="s">
        <v>27</v>
      </c>
      <c r="I58" s="104" t="s">
        <v>27</v>
      </c>
      <c r="J58" s="104" t="s">
        <v>27</v>
      </c>
      <c r="K58" s="105" t="s">
        <v>27</v>
      </c>
      <c r="L58" s="103" t="s">
        <v>26</v>
      </c>
      <c r="M58" s="104" t="s">
        <v>27</v>
      </c>
      <c r="N58" s="104" t="s">
        <v>27</v>
      </c>
      <c r="O58" s="104" t="s">
        <v>27</v>
      </c>
      <c r="P58" s="105" t="s">
        <v>27</v>
      </c>
      <c r="Q58" s="103" t="s">
        <v>26</v>
      </c>
      <c r="R58" s="104" t="s">
        <v>27</v>
      </c>
      <c r="S58" s="104" t="s">
        <v>27</v>
      </c>
      <c r="T58" s="104" t="s">
        <v>27</v>
      </c>
      <c r="U58" s="105" t="s">
        <v>27</v>
      </c>
      <c r="V58" s="103" t="s">
        <v>26</v>
      </c>
      <c r="W58" s="104" t="s">
        <v>27</v>
      </c>
      <c r="X58" s="104" t="s">
        <v>27</v>
      </c>
      <c r="Y58" s="104" t="s">
        <v>27</v>
      </c>
      <c r="Z58" s="105" t="s">
        <v>27</v>
      </c>
      <c r="AA58" s="103" t="s">
        <v>26</v>
      </c>
      <c r="AB58" s="104" t="s">
        <v>27</v>
      </c>
      <c r="AC58" s="104" t="s">
        <v>27</v>
      </c>
      <c r="AD58" s="104" t="s">
        <v>27</v>
      </c>
      <c r="AE58" s="105" t="s">
        <v>27</v>
      </c>
      <c r="AF58" s="103" t="s">
        <v>28</v>
      </c>
      <c r="AG58" s="104" t="s">
        <v>28</v>
      </c>
      <c r="AH58" s="104">
        <v>9</v>
      </c>
      <c r="AI58" s="104">
        <v>1</v>
      </c>
      <c r="AJ58" s="106">
        <v>0.2</v>
      </c>
      <c r="AK58" s="109" t="s">
        <v>26</v>
      </c>
      <c r="AL58" s="104" t="s">
        <v>27</v>
      </c>
      <c r="AM58" s="104" t="s">
        <v>27</v>
      </c>
      <c r="AN58" s="104" t="s">
        <v>27</v>
      </c>
      <c r="AO58" s="110" t="s">
        <v>27</v>
      </c>
      <c r="AP58" s="127" t="s">
        <v>205</v>
      </c>
      <c r="AQ58" s="24" t="str">
        <f t="shared" si="0"/>
        <v>S</v>
      </c>
      <c r="AR58" s="24" t="str">
        <f t="shared" si="1"/>
        <v>S</v>
      </c>
    </row>
    <row r="59" spans="2:44">
      <c r="B59" s="5" t="s">
        <v>22</v>
      </c>
      <c r="C59" s="145">
        <v>24</v>
      </c>
      <c r="D59" s="6" t="s">
        <v>206</v>
      </c>
      <c r="E59" s="23" t="s">
        <v>207</v>
      </c>
      <c r="F59" s="102" t="s">
        <v>208</v>
      </c>
      <c r="G59" s="103" t="s">
        <v>26</v>
      </c>
      <c r="H59" s="104" t="s">
        <v>27</v>
      </c>
      <c r="I59" s="104" t="s">
        <v>27</v>
      </c>
      <c r="J59" s="104" t="s">
        <v>27</v>
      </c>
      <c r="K59" s="105" t="s">
        <v>27</v>
      </c>
      <c r="L59" s="103" t="s">
        <v>26</v>
      </c>
      <c r="M59" s="104" t="s">
        <v>27</v>
      </c>
      <c r="N59" s="104" t="s">
        <v>27</v>
      </c>
      <c r="O59" s="104" t="s">
        <v>27</v>
      </c>
      <c r="P59" s="105" t="s">
        <v>27</v>
      </c>
      <c r="Q59" s="103" t="s">
        <v>26</v>
      </c>
      <c r="R59" s="104" t="s">
        <v>27</v>
      </c>
      <c r="S59" s="104" t="s">
        <v>27</v>
      </c>
      <c r="T59" s="104" t="s">
        <v>27</v>
      </c>
      <c r="U59" s="105" t="s">
        <v>27</v>
      </c>
      <c r="V59" s="103" t="s">
        <v>26</v>
      </c>
      <c r="W59" s="104" t="s">
        <v>27</v>
      </c>
      <c r="X59" s="104" t="s">
        <v>27</v>
      </c>
      <c r="Y59" s="104" t="s">
        <v>27</v>
      </c>
      <c r="Z59" s="105" t="s">
        <v>27</v>
      </c>
      <c r="AA59" s="103" t="s">
        <v>26</v>
      </c>
      <c r="AB59" s="104" t="s">
        <v>27</v>
      </c>
      <c r="AC59" s="104" t="s">
        <v>27</v>
      </c>
      <c r="AD59" s="104" t="s">
        <v>27</v>
      </c>
      <c r="AE59" s="105" t="s">
        <v>27</v>
      </c>
      <c r="AF59" s="103" t="s">
        <v>28</v>
      </c>
      <c r="AG59" s="104" t="s">
        <v>28</v>
      </c>
      <c r="AH59" s="104">
        <v>7</v>
      </c>
      <c r="AI59" s="104">
        <v>3</v>
      </c>
      <c r="AJ59" s="106">
        <v>1</v>
      </c>
      <c r="AK59" s="109" t="s">
        <v>26</v>
      </c>
      <c r="AL59" s="104" t="s">
        <v>27</v>
      </c>
      <c r="AM59" s="104" t="s">
        <v>27</v>
      </c>
      <c r="AN59" s="104" t="s">
        <v>27</v>
      </c>
      <c r="AO59" s="110" t="s">
        <v>27</v>
      </c>
      <c r="AP59" s="127" t="s">
        <v>209</v>
      </c>
      <c r="AQ59" s="24" t="str">
        <f t="shared" si="0"/>
        <v>S</v>
      </c>
      <c r="AR59" s="24" t="str">
        <f t="shared" si="1"/>
        <v>S</v>
      </c>
    </row>
    <row r="60" spans="2:44">
      <c r="B60" s="5" t="s">
        <v>210</v>
      </c>
      <c r="C60" s="145">
        <v>4</v>
      </c>
      <c r="D60" s="6" t="s">
        <v>211</v>
      </c>
      <c r="E60" s="23" t="s">
        <v>177</v>
      </c>
      <c r="F60" s="102" t="s">
        <v>212</v>
      </c>
      <c r="G60" s="103" t="s">
        <v>26</v>
      </c>
      <c r="H60" s="104" t="s">
        <v>27</v>
      </c>
      <c r="I60" s="104" t="s">
        <v>27</v>
      </c>
      <c r="J60" s="104" t="s">
        <v>27</v>
      </c>
      <c r="K60" s="105" t="s">
        <v>27</v>
      </c>
      <c r="L60" s="103" t="s">
        <v>26</v>
      </c>
      <c r="M60" s="104" t="s">
        <v>27</v>
      </c>
      <c r="N60" s="104" t="s">
        <v>27</v>
      </c>
      <c r="O60" s="104" t="s">
        <v>27</v>
      </c>
      <c r="P60" s="105" t="s">
        <v>27</v>
      </c>
      <c r="Q60" s="103" t="s">
        <v>26</v>
      </c>
      <c r="R60" s="104" t="s">
        <v>27</v>
      </c>
      <c r="S60" s="104" t="s">
        <v>27</v>
      </c>
      <c r="T60" s="104" t="s">
        <v>27</v>
      </c>
      <c r="U60" s="105" t="s">
        <v>27</v>
      </c>
      <c r="V60" s="103" t="s">
        <v>26</v>
      </c>
      <c r="W60" s="104" t="s">
        <v>27</v>
      </c>
      <c r="X60" s="104" t="s">
        <v>27</v>
      </c>
      <c r="Y60" s="104" t="s">
        <v>27</v>
      </c>
      <c r="Z60" s="105" t="s">
        <v>27</v>
      </c>
      <c r="AA60" s="103" t="s">
        <v>26</v>
      </c>
      <c r="AB60" s="104" t="s">
        <v>27</v>
      </c>
      <c r="AC60" s="104" t="s">
        <v>27</v>
      </c>
      <c r="AD60" s="104" t="s">
        <v>27</v>
      </c>
      <c r="AE60" s="105" t="s">
        <v>27</v>
      </c>
      <c r="AF60" s="103" t="s">
        <v>28</v>
      </c>
      <c r="AG60" s="104" t="s">
        <v>28</v>
      </c>
      <c r="AH60" s="104">
        <v>8</v>
      </c>
      <c r="AI60" s="104">
        <v>2</v>
      </c>
      <c r="AJ60" s="106">
        <v>1</v>
      </c>
      <c r="AK60" s="109" t="s">
        <v>26</v>
      </c>
      <c r="AL60" s="104" t="s">
        <v>27</v>
      </c>
      <c r="AM60" s="104" t="s">
        <v>27</v>
      </c>
      <c r="AN60" s="104" t="s">
        <v>27</v>
      </c>
      <c r="AO60" s="110" t="s">
        <v>27</v>
      </c>
      <c r="AP60" s="127" t="s">
        <v>213</v>
      </c>
      <c r="AQ60" s="24" t="str">
        <f t="shared" si="0"/>
        <v>S</v>
      </c>
      <c r="AR60" s="24" t="str">
        <f t="shared" si="1"/>
        <v>S</v>
      </c>
    </row>
    <row r="61" spans="2:44">
      <c r="B61" s="5" t="s">
        <v>140</v>
      </c>
      <c r="C61" s="145" t="s">
        <v>141</v>
      </c>
      <c r="D61" s="6" t="s">
        <v>214</v>
      </c>
      <c r="E61" s="23" t="s">
        <v>177</v>
      </c>
      <c r="F61" s="102" t="s">
        <v>215</v>
      </c>
      <c r="G61" s="103" t="s">
        <v>26</v>
      </c>
      <c r="H61" s="104" t="s">
        <v>27</v>
      </c>
      <c r="I61" s="104" t="s">
        <v>27</v>
      </c>
      <c r="J61" s="104" t="s">
        <v>27</v>
      </c>
      <c r="K61" s="105" t="s">
        <v>27</v>
      </c>
      <c r="L61" s="103" t="s">
        <v>26</v>
      </c>
      <c r="M61" s="104" t="s">
        <v>27</v>
      </c>
      <c r="N61" s="104" t="s">
        <v>27</v>
      </c>
      <c r="O61" s="104" t="s">
        <v>27</v>
      </c>
      <c r="P61" s="105" t="s">
        <v>27</v>
      </c>
      <c r="Q61" s="103" t="s">
        <v>26</v>
      </c>
      <c r="R61" s="104" t="s">
        <v>27</v>
      </c>
      <c r="S61" s="104" t="s">
        <v>27</v>
      </c>
      <c r="T61" s="104" t="s">
        <v>27</v>
      </c>
      <c r="U61" s="105" t="s">
        <v>27</v>
      </c>
      <c r="V61" s="103" t="s">
        <v>26</v>
      </c>
      <c r="W61" s="104" t="s">
        <v>27</v>
      </c>
      <c r="X61" s="104" t="s">
        <v>27</v>
      </c>
      <c r="Y61" s="104" t="s">
        <v>27</v>
      </c>
      <c r="Z61" s="105" t="s">
        <v>27</v>
      </c>
      <c r="AA61" s="103" t="s">
        <v>26</v>
      </c>
      <c r="AB61" s="104" t="s">
        <v>27</v>
      </c>
      <c r="AC61" s="104" t="s">
        <v>27</v>
      </c>
      <c r="AD61" s="104" t="s">
        <v>27</v>
      </c>
      <c r="AE61" s="105" t="s">
        <v>27</v>
      </c>
      <c r="AF61" s="103" t="s">
        <v>28</v>
      </c>
      <c r="AG61" s="104" t="s">
        <v>28</v>
      </c>
      <c r="AH61" s="104">
        <v>7</v>
      </c>
      <c r="AI61" s="104">
        <v>3</v>
      </c>
      <c r="AJ61" s="106">
        <v>2</v>
      </c>
      <c r="AK61" s="109" t="s">
        <v>26</v>
      </c>
      <c r="AL61" s="104" t="s">
        <v>27</v>
      </c>
      <c r="AM61" s="104" t="s">
        <v>27</v>
      </c>
      <c r="AN61" s="104" t="s">
        <v>27</v>
      </c>
      <c r="AO61" s="110" t="s">
        <v>27</v>
      </c>
      <c r="AP61" s="127" t="s">
        <v>216</v>
      </c>
      <c r="AQ61" s="24" t="str">
        <f t="shared" si="0"/>
        <v>S</v>
      </c>
      <c r="AR61" s="24" t="str">
        <f t="shared" si="1"/>
        <v>S</v>
      </c>
    </row>
    <row r="62" spans="2:44">
      <c r="B62" s="5" t="s">
        <v>140</v>
      </c>
      <c r="C62" s="145" t="s">
        <v>217</v>
      </c>
      <c r="D62" s="6" t="s">
        <v>218</v>
      </c>
      <c r="E62" s="23" t="s">
        <v>219</v>
      </c>
      <c r="F62" s="102" t="s">
        <v>220</v>
      </c>
      <c r="G62" s="103" t="s">
        <v>28</v>
      </c>
      <c r="H62" s="104" t="s">
        <v>28</v>
      </c>
      <c r="I62" s="104">
        <v>7</v>
      </c>
      <c r="J62" s="104">
        <v>8.5</v>
      </c>
      <c r="K62" s="105">
        <v>8</v>
      </c>
      <c r="L62" s="103" t="s">
        <v>28</v>
      </c>
      <c r="M62" s="104" t="s">
        <v>28</v>
      </c>
      <c r="N62" s="104">
        <v>6</v>
      </c>
      <c r="O62" s="104">
        <v>3</v>
      </c>
      <c r="P62" s="105">
        <v>5</v>
      </c>
      <c r="Q62" s="103" t="s">
        <v>26</v>
      </c>
      <c r="R62" s="104" t="s">
        <v>27</v>
      </c>
      <c r="S62" s="104" t="s">
        <v>27</v>
      </c>
      <c r="T62" s="104" t="s">
        <v>27</v>
      </c>
      <c r="U62" s="105" t="s">
        <v>27</v>
      </c>
      <c r="V62" s="103" t="s">
        <v>26</v>
      </c>
      <c r="W62" s="104" t="s">
        <v>27</v>
      </c>
      <c r="X62" s="104" t="s">
        <v>27</v>
      </c>
      <c r="Y62" s="104" t="s">
        <v>27</v>
      </c>
      <c r="Z62" s="105" t="s">
        <v>27</v>
      </c>
      <c r="AA62" s="103" t="s">
        <v>26</v>
      </c>
      <c r="AB62" s="104" t="s">
        <v>27</v>
      </c>
      <c r="AC62" s="104" t="s">
        <v>27</v>
      </c>
      <c r="AD62" s="104" t="s">
        <v>27</v>
      </c>
      <c r="AE62" s="105" t="s">
        <v>27</v>
      </c>
      <c r="AF62" s="103" t="s">
        <v>26</v>
      </c>
      <c r="AG62" s="104" t="s">
        <v>27</v>
      </c>
      <c r="AH62" s="104" t="s">
        <v>27</v>
      </c>
      <c r="AI62" s="104" t="s">
        <v>27</v>
      </c>
      <c r="AJ62" s="106" t="s">
        <v>27</v>
      </c>
      <c r="AK62" s="109" t="s">
        <v>26</v>
      </c>
      <c r="AL62" s="104" t="s">
        <v>27</v>
      </c>
      <c r="AM62" s="104" t="s">
        <v>27</v>
      </c>
      <c r="AN62" s="104" t="s">
        <v>27</v>
      </c>
      <c r="AO62" s="110" t="s">
        <v>27</v>
      </c>
      <c r="AP62" s="127" t="s">
        <v>221</v>
      </c>
      <c r="AQ62" s="24" t="str">
        <f t="shared" si="0"/>
        <v>S</v>
      </c>
      <c r="AR62" s="24" t="str">
        <f t="shared" si="1"/>
        <v>S</v>
      </c>
    </row>
    <row r="63" spans="2:44">
      <c r="B63" s="5" t="s">
        <v>140</v>
      </c>
      <c r="C63" s="145" t="s">
        <v>217</v>
      </c>
      <c r="D63" s="6" t="s">
        <v>222</v>
      </c>
      <c r="E63" s="23" t="s">
        <v>223</v>
      </c>
      <c r="F63" s="102" t="s">
        <v>220</v>
      </c>
      <c r="G63" s="103" t="s">
        <v>28</v>
      </c>
      <c r="H63" s="104" t="s">
        <v>28</v>
      </c>
      <c r="I63" s="104">
        <v>7</v>
      </c>
      <c r="J63" s="104">
        <v>2.5</v>
      </c>
      <c r="K63" s="105">
        <v>3</v>
      </c>
      <c r="L63" s="103" t="s">
        <v>28</v>
      </c>
      <c r="M63" s="104" t="s">
        <v>28</v>
      </c>
      <c r="N63" s="104">
        <v>7</v>
      </c>
      <c r="O63" s="104">
        <v>5</v>
      </c>
      <c r="P63" s="105">
        <v>3</v>
      </c>
      <c r="Q63" s="103" t="s">
        <v>26</v>
      </c>
      <c r="R63" s="104" t="s">
        <v>27</v>
      </c>
      <c r="S63" s="104" t="s">
        <v>27</v>
      </c>
      <c r="T63" s="104" t="s">
        <v>27</v>
      </c>
      <c r="U63" s="105" t="s">
        <v>27</v>
      </c>
      <c r="V63" s="103" t="s">
        <v>26</v>
      </c>
      <c r="W63" s="104" t="s">
        <v>27</v>
      </c>
      <c r="X63" s="104" t="s">
        <v>27</v>
      </c>
      <c r="Y63" s="104" t="s">
        <v>27</v>
      </c>
      <c r="Z63" s="105" t="s">
        <v>27</v>
      </c>
      <c r="AA63" s="103" t="s">
        <v>26</v>
      </c>
      <c r="AB63" s="104" t="s">
        <v>27</v>
      </c>
      <c r="AC63" s="104" t="s">
        <v>27</v>
      </c>
      <c r="AD63" s="104" t="s">
        <v>27</v>
      </c>
      <c r="AE63" s="105" t="s">
        <v>27</v>
      </c>
      <c r="AF63" s="103" t="s">
        <v>26</v>
      </c>
      <c r="AG63" s="104" t="s">
        <v>27</v>
      </c>
      <c r="AH63" s="104" t="s">
        <v>27</v>
      </c>
      <c r="AI63" s="104" t="s">
        <v>27</v>
      </c>
      <c r="AJ63" s="106" t="s">
        <v>27</v>
      </c>
      <c r="AK63" s="109" t="s">
        <v>26</v>
      </c>
      <c r="AL63" s="104" t="s">
        <v>27</v>
      </c>
      <c r="AM63" s="104" t="s">
        <v>27</v>
      </c>
      <c r="AN63" s="104" t="s">
        <v>27</v>
      </c>
      <c r="AO63" s="110" t="s">
        <v>27</v>
      </c>
      <c r="AP63" s="127" t="s">
        <v>224</v>
      </c>
      <c r="AQ63" s="24" t="str">
        <f t="shared" si="0"/>
        <v>S</v>
      </c>
      <c r="AR63" s="24" t="str">
        <f t="shared" si="1"/>
        <v>S</v>
      </c>
    </row>
    <row r="64" spans="2:44">
      <c r="B64" s="5" t="s">
        <v>146</v>
      </c>
      <c r="C64" s="145" t="s">
        <v>147</v>
      </c>
      <c r="D64" s="6" t="s">
        <v>225</v>
      </c>
      <c r="E64" s="23" t="s">
        <v>173</v>
      </c>
      <c r="F64" s="102" t="s">
        <v>150</v>
      </c>
      <c r="G64" s="103" t="s">
        <v>28</v>
      </c>
      <c r="H64" s="104" t="s">
        <v>28</v>
      </c>
      <c r="I64" s="104">
        <v>3</v>
      </c>
      <c r="J64" s="104">
        <v>3</v>
      </c>
      <c r="K64" s="105">
        <v>4</v>
      </c>
      <c r="L64" s="103" t="s">
        <v>28</v>
      </c>
      <c r="M64" s="104" t="s">
        <v>28</v>
      </c>
      <c r="N64" s="104">
        <v>4</v>
      </c>
      <c r="O64" s="104">
        <v>3</v>
      </c>
      <c r="P64" s="105">
        <v>4</v>
      </c>
      <c r="Q64" s="103" t="s">
        <v>26</v>
      </c>
      <c r="R64" s="104" t="s">
        <v>27</v>
      </c>
      <c r="S64" s="104" t="s">
        <v>27</v>
      </c>
      <c r="T64" s="104" t="s">
        <v>27</v>
      </c>
      <c r="U64" s="105" t="s">
        <v>27</v>
      </c>
      <c r="V64" s="103" t="s">
        <v>26</v>
      </c>
      <c r="W64" s="104" t="s">
        <v>27</v>
      </c>
      <c r="X64" s="104" t="s">
        <v>27</v>
      </c>
      <c r="Y64" s="104" t="s">
        <v>27</v>
      </c>
      <c r="Z64" s="105" t="s">
        <v>27</v>
      </c>
      <c r="AA64" s="103" t="s">
        <v>26</v>
      </c>
      <c r="AB64" s="104" t="s">
        <v>27</v>
      </c>
      <c r="AC64" s="104" t="s">
        <v>27</v>
      </c>
      <c r="AD64" s="104" t="s">
        <v>27</v>
      </c>
      <c r="AE64" s="105" t="s">
        <v>27</v>
      </c>
      <c r="AF64" s="103" t="s">
        <v>26</v>
      </c>
      <c r="AG64" s="104" t="s">
        <v>27</v>
      </c>
      <c r="AH64" s="104" t="s">
        <v>27</v>
      </c>
      <c r="AI64" s="104" t="s">
        <v>27</v>
      </c>
      <c r="AJ64" s="106" t="s">
        <v>27</v>
      </c>
      <c r="AK64" s="109" t="s">
        <v>26</v>
      </c>
      <c r="AL64" s="104" t="s">
        <v>27</v>
      </c>
      <c r="AM64" s="104" t="s">
        <v>27</v>
      </c>
      <c r="AN64" s="104" t="s">
        <v>27</v>
      </c>
      <c r="AO64" s="110" t="s">
        <v>27</v>
      </c>
      <c r="AP64" s="127" t="s">
        <v>226</v>
      </c>
      <c r="AQ64" s="24" t="str">
        <f t="shared" si="0"/>
        <v>S</v>
      </c>
      <c r="AR64" s="24" t="str">
        <f t="shared" si="1"/>
        <v>S</v>
      </c>
    </row>
    <row r="65" spans="2:44">
      <c r="B65" s="5" t="s">
        <v>40</v>
      </c>
      <c r="C65" s="145">
        <v>27</v>
      </c>
      <c r="D65" s="6" t="s">
        <v>227</v>
      </c>
      <c r="E65" s="23" t="s">
        <v>137</v>
      </c>
      <c r="F65" s="102" t="s">
        <v>138</v>
      </c>
      <c r="G65" s="103" t="s">
        <v>28</v>
      </c>
      <c r="H65" s="104" t="s">
        <v>28</v>
      </c>
      <c r="I65" s="104">
        <v>7</v>
      </c>
      <c r="J65" s="104">
        <v>2.5</v>
      </c>
      <c r="K65" s="105">
        <v>1</v>
      </c>
      <c r="L65" s="103" t="s">
        <v>26</v>
      </c>
      <c r="M65" s="104" t="s">
        <v>27</v>
      </c>
      <c r="N65" s="104" t="s">
        <v>27</v>
      </c>
      <c r="O65" s="104" t="s">
        <v>27</v>
      </c>
      <c r="P65" s="105" t="s">
        <v>27</v>
      </c>
      <c r="Q65" s="103" t="s">
        <v>26</v>
      </c>
      <c r="R65" s="104" t="s">
        <v>27</v>
      </c>
      <c r="S65" s="104" t="s">
        <v>27</v>
      </c>
      <c r="T65" s="104" t="s">
        <v>27</v>
      </c>
      <c r="U65" s="105" t="s">
        <v>27</v>
      </c>
      <c r="V65" s="103" t="s">
        <v>26</v>
      </c>
      <c r="W65" s="104" t="s">
        <v>27</v>
      </c>
      <c r="X65" s="104" t="s">
        <v>27</v>
      </c>
      <c r="Y65" s="104" t="s">
        <v>27</v>
      </c>
      <c r="Z65" s="105" t="s">
        <v>27</v>
      </c>
      <c r="AA65" s="103" t="s">
        <v>26</v>
      </c>
      <c r="AB65" s="104" t="s">
        <v>27</v>
      </c>
      <c r="AC65" s="104" t="s">
        <v>27</v>
      </c>
      <c r="AD65" s="104" t="s">
        <v>27</v>
      </c>
      <c r="AE65" s="105" t="s">
        <v>27</v>
      </c>
      <c r="AF65" s="103" t="s">
        <v>26</v>
      </c>
      <c r="AG65" s="104" t="s">
        <v>27</v>
      </c>
      <c r="AH65" s="104" t="s">
        <v>27</v>
      </c>
      <c r="AI65" s="104" t="s">
        <v>27</v>
      </c>
      <c r="AJ65" s="106" t="s">
        <v>27</v>
      </c>
      <c r="AK65" s="109" t="s">
        <v>26</v>
      </c>
      <c r="AL65" s="104" t="s">
        <v>27</v>
      </c>
      <c r="AM65" s="104" t="s">
        <v>27</v>
      </c>
      <c r="AN65" s="104" t="s">
        <v>27</v>
      </c>
      <c r="AO65" s="110" t="s">
        <v>27</v>
      </c>
      <c r="AP65" s="127" t="s">
        <v>228</v>
      </c>
      <c r="AQ65" s="24" t="str">
        <f t="shared" si="0"/>
        <v>S</v>
      </c>
      <c r="AR65" s="24" t="str">
        <f t="shared" si="1"/>
        <v>S</v>
      </c>
    </row>
    <row r="66" spans="2:44">
      <c r="B66" s="5" t="s">
        <v>146</v>
      </c>
      <c r="C66" s="145" t="s">
        <v>147</v>
      </c>
      <c r="D66" s="6" t="s">
        <v>229</v>
      </c>
      <c r="E66" s="23" t="s">
        <v>230</v>
      </c>
      <c r="F66" s="102" t="s">
        <v>150</v>
      </c>
      <c r="G66" s="103" t="s">
        <v>28</v>
      </c>
      <c r="H66" s="104" t="s">
        <v>28</v>
      </c>
      <c r="I66" s="104">
        <v>5</v>
      </c>
      <c r="J66" s="104">
        <v>1</v>
      </c>
      <c r="K66" s="105">
        <v>2</v>
      </c>
      <c r="L66" s="103" t="s">
        <v>28</v>
      </c>
      <c r="M66" s="104" t="s">
        <v>28</v>
      </c>
      <c r="N66" s="104">
        <v>4</v>
      </c>
      <c r="O66" s="104">
        <v>1</v>
      </c>
      <c r="P66" s="105">
        <v>2</v>
      </c>
      <c r="Q66" s="103" t="s">
        <v>26</v>
      </c>
      <c r="R66" s="104" t="s">
        <v>27</v>
      </c>
      <c r="S66" s="104" t="s">
        <v>27</v>
      </c>
      <c r="T66" s="104" t="s">
        <v>27</v>
      </c>
      <c r="U66" s="105" t="s">
        <v>27</v>
      </c>
      <c r="V66" s="103" t="s">
        <v>26</v>
      </c>
      <c r="W66" s="104" t="s">
        <v>27</v>
      </c>
      <c r="X66" s="104" t="s">
        <v>27</v>
      </c>
      <c r="Y66" s="104" t="s">
        <v>27</v>
      </c>
      <c r="Z66" s="105" t="s">
        <v>27</v>
      </c>
      <c r="AA66" s="103" t="s">
        <v>26</v>
      </c>
      <c r="AB66" s="104" t="s">
        <v>27</v>
      </c>
      <c r="AC66" s="104" t="s">
        <v>27</v>
      </c>
      <c r="AD66" s="104" t="s">
        <v>27</v>
      </c>
      <c r="AE66" s="105" t="s">
        <v>27</v>
      </c>
      <c r="AF66" s="103" t="s">
        <v>26</v>
      </c>
      <c r="AG66" s="104" t="s">
        <v>27</v>
      </c>
      <c r="AH66" s="104" t="s">
        <v>27</v>
      </c>
      <c r="AI66" s="104" t="s">
        <v>27</v>
      </c>
      <c r="AJ66" s="106" t="s">
        <v>27</v>
      </c>
      <c r="AK66" s="109" t="s">
        <v>26</v>
      </c>
      <c r="AL66" s="104" t="s">
        <v>27</v>
      </c>
      <c r="AM66" s="104" t="s">
        <v>27</v>
      </c>
      <c r="AN66" s="104" t="s">
        <v>27</v>
      </c>
      <c r="AO66" s="110" t="s">
        <v>27</v>
      </c>
      <c r="AP66" s="127" t="s">
        <v>231</v>
      </c>
      <c r="AQ66" s="24" t="str">
        <f t="shared" si="0"/>
        <v>S</v>
      </c>
      <c r="AR66" s="24" t="str">
        <f t="shared" si="1"/>
        <v>S</v>
      </c>
    </row>
    <row r="67" spans="2:44">
      <c r="B67" s="5" t="s">
        <v>146</v>
      </c>
      <c r="C67" s="145" t="s">
        <v>232</v>
      </c>
      <c r="D67" s="6" t="s">
        <v>233</v>
      </c>
      <c r="E67" s="23" t="s">
        <v>234</v>
      </c>
      <c r="F67" s="102" t="s">
        <v>150</v>
      </c>
      <c r="G67" s="103" t="s">
        <v>28</v>
      </c>
      <c r="H67" s="104" t="s">
        <v>28</v>
      </c>
      <c r="I67" s="104">
        <v>5</v>
      </c>
      <c r="J67" s="104">
        <v>1</v>
      </c>
      <c r="K67" s="105">
        <v>2</v>
      </c>
      <c r="L67" s="103" t="s">
        <v>28</v>
      </c>
      <c r="M67" s="104" t="s">
        <v>28</v>
      </c>
      <c r="N67" s="104">
        <v>5</v>
      </c>
      <c r="O67" s="104">
        <v>2</v>
      </c>
      <c r="P67" s="105">
        <v>3</v>
      </c>
      <c r="Q67" s="103" t="s">
        <v>26</v>
      </c>
      <c r="R67" s="104" t="s">
        <v>27</v>
      </c>
      <c r="S67" s="104" t="s">
        <v>27</v>
      </c>
      <c r="T67" s="104" t="s">
        <v>27</v>
      </c>
      <c r="U67" s="105" t="s">
        <v>27</v>
      </c>
      <c r="V67" s="103" t="s">
        <v>26</v>
      </c>
      <c r="W67" s="104" t="s">
        <v>27</v>
      </c>
      <c r="X67" s="104" t="s">
        <v>27</v>
      </c>
      <c r="Y67" s="104" t="s">
        <v>27</v>
      </c>
      <c r="Z67" s="105" t="s">
        <v>27</v>
      </c>
      <c r="AA67" s="103" t="s">
        <v>26</v>
      </c>
      <c r="AB67" s="104" t="s">
        <v>27</v>
      </c>
      <c r="AC67" s="104" t="s">
        <v>27</v>
      </c>
      <c r="AD67" s="104" t="s">
        <v>27</v>
      </c>
      <c r="AE67" s="105" t="s">
        <v>27</v>
      </c>
      <c r="AF67" s="103" t="s">
        <v>26</v>
      </c>
      <c r="AG67" s="104" t="s">
        <v>27</v>
      </c>
      <c r="AH67" s="104" t="s">
        <v>27</v>
      </c>
      <c r="AI67" s="104" t="s">
        <v>27</v>
      </c>
      <c r="AJ67" s="106" t="s">
        <v>27</v>
      </c>
      <c r="AK67" s="109" t="s">
        <v>26</v>
      </c>
      <c r="AL67" s="104" t="s">
        <v>27</v>
      </c>
      <c r="AM67" s="104" t="s">
        <v>27</v>
      </c>
      <c r="AN67" s="104" t="s">
        <v>27</v>
      </c>
      <c r="AO67" s="110" t="s">
        <v>27</v>
      </c>
      <c r="AP67" s="127" t="s">
        <v>235</v>
      </c>
      <c r="AQ67" s="24" t="str">
        <f t="shared" si="0"/>
        <v>S</v>
      </c>
      <c r="AR67" s="24" t="str">
        <f t="shared" si="1"/>
        <v>S</v>
      </c>
    </row>
    <row r="68" spans="2:44">
      <c r="B68" s="5" t="s">
        <v>22</v>
      </c>
      <c r="C68" s="145">
        <v>24</v>
      </c>
      <c r="D68" s="6" t="s">
        <v>236</v>
      </c>
      <c r="E68" s="23" t="s">
        <v>237</v>
      </c>
      <c r="F68" s="102" t="s">
        <v>25</v>
      </c>
      <c r="G68" s="103" t="s">
        <v>28</v>
      </c>
      <c r="H68" s="104" t="s">
        <v>28</v>
      </c>
      <c r="I68" s="104">
        <v>6</v>
      </c>
      <c r="J68" s="104">
        <v>2</v>
      </c>
      <c r="K68" s="105">
        <v>1</v>
      </c>
      <c r="L68" s="103" t="s">
        <v>28</v>
      </c>
      <c r="M68" s="104" t="s">
        <v>28</v>
      </c>
      <c r="N68" s="104">
        <v>6</v>
      </c>
      <c r="O68" s="104">
        <v>2</v>
      </c>
      <c r="P68" s="105">
        <v>1</v>
      </c>
      <c r="Q68" s="103" t="s">
        <v>26</v>
      </c>
      <c r="R68" s="104" t="s">
        <v>27</v>
      </c>
      <c r="S68" s="104" t="s">
        <v>27</v>
      </c>
      <c r="T68" s="104" t="s">
        <v>27</v>
      </c>
      <c r="U68" s="105" t="s">
        <v>27</v>
      </c>
      <c r="V68" s="103" t="s">
        <v>26</v>
      </c>
      <c r="W68" s="104" t="s">
        <v>27</v>
      </c>
      <c r="X68" s="104" t="s">
        <v>27</v>
      </c>
      <c r="Y68" s="104" t="s">
        <v>27</v>
      </c>
      <c r="Z68" s="105" t="s">
        <v>27</v>
      </c>
      <c r="AA68" s="103" t="s">
        <v>26</v>
      </c>
      <c r="AB68" s="104" t="s">
        <v>27</v>
      </c>
      <c r="AC68" s="104" t="s">
        <v>27</v>
      </c>
      <c r="AD68" s="104" t="s">
        <v>27</v>
      </c>
      <c r="AE68" s="105" t="s">
        <v>27</v>
      </c>
      <c r="AF68" s="103" t="s">
        <v>26</v>
      </c>
      <c r="AG68" s="104" t="s">
        <v>27</v>
      </c>
      <c r="AH68" s="104" t="s">
        <v>27</v>
      </c>
      <c r="AI68" s="104" t="s">
        <v>27</v>
      </c>
      <c r="AJ68" s="106" t="s">
        <v>27</v>
      </c>
      <c r="AK68" s="109" t="s">
        <v>28</v>
      </c>
      <c r="AL68" s="104" t="s">
        <v>28</v>
      </c>
      <c r="AM68" s="104">
        <v>7</v>
      </c>
      <c r="AN68" s="104">
        <v>4</v>
      </c>
      <c r="AO68" s="110">
        <v>2</v>
      </c>
      <c r="AP68" s="127" t="s">
        <v>238</v>
      </c>
      <c r="AQ68" s="24" t="str">
        <f t="shared" si="0"/>
        <v>S</v>
      </c>
      <c r="AR68" s="24" t="str">
        <f t="shared" si="1"/>
        <v>S</v>
      </c>
    </row>
    <row r="69" spans="2:44">
      <c r="B69" s="5" t="s">
        <v>22</v>
      </c>
      <c r="C69" s="145">
        <v>24</v>
      </c>
      <c r="D69" s="6" t="s">
        <v>239</v>
      </c>
      <c r="E69" s="23" t="s">
        <v>240</v>
      </c>
      <c r="F69" s="102" t="s">
        <v>25</v>
      </c>
      <c r="G69" s="103" t="s">
        <v>28</v>
      </c>
      <c r="H69" s="104" t="s">
        <v>28</v>
      </c>
      <c r="I69" s="104">
        <v>7</v>
      </c>
      <c r="J69" s="104">
        <v>2</v>
      </c>
      <c r="K69" s="105">
        <v>1</v>
      </c>
      <c r="L69" s="103" t="s">
        <v>28</v>
      </c>
      <c r="M69" s="104" t="s">
        <v>28</v>
      </c>
      <c r="N69" s="104">
        <v>6</v>
      </c>
      <c r="O69" s="104">
        <v>2</v>
      </c>
      <c r="P69" s="105">
        <v>1</v>
      </c>
      <c r="Q69" s="103" t="s">
        <v>26</v>
      </c>
      <c r="R69" s="104" t="s">
        <v>27</v>
      </c>
      <c r="S69" s="104" t="s">
        <v>27</v>
      </c>
      <c r="T69" s="104" t="s">
        <v>27</v>
      </c>
      <c r="U69" s="105" t="s">
        <v>27</v>
      </c>
      <c r="V69" s="103" t="s">
        <v>26</v>
      </c>
      <c r="W69" s="104" t="s">
        <v>27</v>
      </c>
      <c r="X69" s="104" t="s">
        <v>27</v>
      </c>
      <c r="Y69" s="104" t="s">
        <v>27</v>
      </c>
      <c r="Z69" s="105" t="s">
        <v>27</v>
      </c>
      <c r="AA69" s="103" t="s">
        <v>26</v>
      </c>
      <c r="AB69" s="104" t="s">
        <v>27</v>
      </c>
      <c r="AC69" s="104" t="s">
        <v>27</v>
      </c>
      <c r="AD69" s="104" t="s">
        <v>27</v>
      </c>
      <c r="AE69" s="105" t="s">
        <v>27</v>
      </c>
      <c r="AF69" s="103" t="s">
        <v>26</v>
      </c>
      <c r="AG69" s="104" t="s">
        <v>27</v>
      </c>
      <c r="AH69" s="104" t="s">
        <v>27</v>
      </c>
      <c r="AI69" s="104" t="s">
        <v>27</v>
      </c>
      <c r="AJ69" s="106" t="s">
        <v>27</v>
      </c>
      <c r="AK69" s="109" t="s">
        <v>28</v>
      </c>
      <c r="AL69" s="104" t="s">
        <v>28</v>
      </c>
      <c r="AM69" s="104">
        <v>7</v>
      </c>
      <c r="AN69" s="104">
        <v>4</v>
      </c>
      <c r="AO69" s="110">
        <v>2</v>
      </c>
      <c r="AP69" s="127" t="s">
        <v>238</v>
      </c>
      <c r="AQ69" s="24" t="str">
        <f t="shared" si="0"/>
        <v>S</v>
      </c>
      <c r="AR69" s="24" t="str">
        <f t="shared" si="1"/>
        <v>S</v>
      </c>
    </row>
    <row r="70" spans="2:44">
      <c r="B70" s="5" t="s">
        <v>22</v>
      </c>
      <c r="C70" s="145">
        <v>24</v>
      </c>
      <c r="D70" s="6" t="s">
        <v>206</v>
      </c>
      <c r="E70" s="23" t="s">
        <v>207</v>
      </c>
      <c r="F70" s="102" t="s">
        <v>208</v>
      </c>
      <c r="G70" s="103" t="s">
        <v>26</v>
      </c>
      <c r="H70" s="104" t="s">
        <v>27</v>
      </c>
      <c r="I70" s="104" t="s">
        <v>27</v>
      </c>
      <c r="J70" s="104" t="s">
        <v>27</v>
      </c>
      <c r="K70" s="105" t="s">
        <v>27</v>
      </c>
      <c r="L70" s="103" t="s">
        <v>26</v>
      </c>
      <c r="M70" s="104" t="s">
        <v>27</v>
      </c>
      <c r="N70" s="104" t="s">
        <v>27</v>
      </c>
      <c r="O70" s="104" t="s">
        <v>27</v>
      </c>
      <c r="P70" s="105" t="s">
        <v>27</v>
      </c>
      <c r="Q70" s="103" t="s">
        <v>26</v>
      </c>
      <c r="R70" s="104" t="s">
        <v>27</v>
      </c>
      <c r="S70" s="104" t="s">
        <v>27</v>
      </c>
      <c r="T70" s="104" t="s">
        <v>27</v>
      </c>
      <c r="U70" s="105" t="s">
        <v>27</v>
      </c>
      <c r="V70" s="103" t="s">
        <v>26</v>
      </c>
      <c r="W70" s="104" t="s">
        <v>27</v>
      </c>
      <c r="X70" s="104" t="s">
        <v>27</v>
      </c>
      <c r="Y70" s="104" t="s">
        <v>27</v>
      </c>
      <c r="Z70" s="105" t="s">
        <v>27</v>
      </c>
      <c r="AA70" s="103" t="s">
        <v>26</v>
      </c>
      <c r="AB70" s="104" t="s">
        <v>27</v>
      </c>
      <c r="AC70" s="104" t="s">
        <v>27</v>
      </c>
      <c r="AD70" s="104" t="s">
        <v>27</v>
      </c>
      <c r="AE70" s="105" t="s">
        <v>27</v>
      </c>
      <c r="AF70" s="103" t="s">
        <v>28</v>
      </c>
      <c r="AG70" s="104" t="s">
        <v>28</v>
      </c>
      <c r="AH70" s="104">
        <v>7</v>
      </c>
      <c r="AI70" s="104">
        <v>3</v>
      </c>
      <c r="AJ70" s="106">
        <v>1</v>
      </c>
      <c r="AK70" s="109" t="s">
        <v>26</v>
      </c>
      <c r="AL70" s="104" t="s">
        <v>27</v>
      </c>
      <c r="AM70" s="104" t="s">
        <v>27</v>
      </c>
      <c r="AN70" s="104" t="s">
        <v>27</v>
      </c>
      <c r="AO70" s="110" t="s">
        <v>27</v>
      </c>
      <c r="AP70" s="127" t="s">
        <v>241</v>
      </c>
      <c r="AQ70" s="24" t="str">
        <f t="shared" si="0"/>
        <v>S</v>
      </c>
      <c r="AR70" s="24" t="str">
        <f t="shared" si="1"/>
        <v>S</v>
      </c>
    </row>
    <row r="71" spans="2:44">
      <c r="B71" s="5" t="s">
        <v>186</v>
      </c>
      <c r="C71" s="145">
        <v>25</v>
      </c>
      <c r="D71" s="6" t="s">
        <v>242</v>
      </c>
      <c r="E71" s="23" t="s">
        <v>243</v>
      </c>
      <c r="F71" s="102" t="s">
        <v>100</v>
      </c>
      <c r="G71" s="103" t="s">
        <v>26</v>
      </c>
      <c r="H71" s="104" t="s">
        <v>27</v>
      </c>
      <c r="I71" s="104" t="s">
        <v>27</v>
      </c>
      <c r="J71" s="104" t="s">
        <v>27</v>
      </c>
      <c r="K71" s="105" t="s">
        <v>27</v>
      </c>
      <c r="L71" s="103" t="s">
        <v>28</v>
      </c>
      <c r="M71" s="104" t="s">
        <v>28</v>
      </c>
      <c r="N71" s="104">
        <v>6</v>
      </c>
      <c r="O71" s="104">
        <v>2</v>
      </c>
      <c r="P71" s="105">
        <v>1.5</v>
      </c>
      <c r="Q71" s="103" t="s">
        <v>26</v>
      </c>
      <c r="R71" s="104" t="s">
        <v>27</v>
      </c>
      <c r="S71" s="104" t="s">
        <v>27</v>
      </c>
      <c r="T71" s="104" t="s">
        <v>27</v>
      </c>
      <c r="U71" s="105" t="s">
        <v>27</v>
      </c>
      <c r="V71" s="103" t="s">
        <v>26</v>
      </c>
      <c r="W71" s="104" t="s">
        <v>27</v>
      </c>
      <c r="X71" s="104" t="s">
        <v>27</v>
      </c>
      <c r="Y71" s="104" t="s">
        <v>27</v>
      </c>
      <c r="Z71" s="105" t="s">
        <v>27</v>
      </c>
      <c r="AA71" s="103" t="s">
        <v>26</v>
      </c>
      <c r="AB71" s="104" t="s">
        <v>27</v>
      </c>
      <c r="AC71" s="104" t="s">
        <v>27</v>
      </c>
      <c r="AD71" s="104" t="s">
        <v>27</v>
      </c>
      <c r="AE71" s="105" t="s">
        <v>27</v>
      </c>
      <c r="AF71" s="103" t="s">
        <v>26</v>
      </c>
      <c r="AG71" s="104" t="s">
        <v>27</v>
      </c>
      <c r="AH71" s="104" t="s">
        <v>27</v>
      </c>
      <c r="AI71" s="104" t="s">
        <v>27</v>
      </c>
      <c r="AJ71" s="106" t="s">
        <v>27</v>
      </c>
      <c r="AK71" s="109" t="s">
        <v>26</v>
      </c>
      <c r="AL71" s="104" t="s">
        <v>27</v>
      </c>
      <c r="AM71" s="104" t="s">
        <v>27</v>
      </c>
      <c r="AN71" s="104" t="s">
        <v>27</v>
      </c>
      <c r="AO71" s="110" t="s">
        <v>27</v>
      </c>
      <c r="AP71" s="127" t="s">
        <v>244</v>
      </c>
      <c r="AQ71" s="24" t="str">
        <f t="shared" ref="AQ71:AQ134" si="2">(IF(B71="","",IF(OR(G71="S",L71="S",Q71="S",V71="S",AA71="S",AF71="S",AK71="S"),"S","N")))</f>
        <v>S</v>
      </c>
      <c r="AR71" s="24" t="str">
        <f t="shared" ref="AR71:AR134" si="3">IF(B71="","",IF(OR(H71="S",M71="S",R71="S",W71="S",AB71="S",AG71="S",AL71="S"),"S","N"))</f>
        <v>S</v>
      </c>
    </row>
    <row r="72" spans="2:44">
      <c r="B72" s="5" t="s">
        <v>210</v>
      </c>
      <c r="C72" s="145">
        <v>4</v>
      </c>
      <c r="D72" s="6" t="s">
        <v>211</v>
      </c>
      <c r="E72" s="23" t="s">
        <v>177</v>
      </c>
      <c r="F72" s="102" t="s">
        <v>212</v>
      </c>
      <c r="G72" s="103" t="s">
        <v>26</v>
      </c>
      <c r="H72" s="104" t="s">
        <v>27</v>
      </c>
      <c r="I72" s="104" t="s">
        <v>27</v>
      </c>
      <c r="J72" s="104" t="s">
        <v>27</v>
      </c>
      <c r="K72" s="105" t="s">
        <v>27</v>
      </c>
      <c r="L72" s="103" t="s">
        <v>26</v>
      </c>
      <c r="M72" s="104" t="s">
        <v>27</v>
      </c>
      <c r="N72" s="104" t="s">
        <v>27</v>
      </c>
      <c r="O72" s="104" t="s">
        <v>27</v>
      </c>
      <c r="P72" s="105" t="s">
        <v>27</v>
      </c>
      <c r="Q72" s="103" t="s">
        <v>26</v>
      </c>
      <c r="R72" s="104" t="s">
        <v>27</v>
      </c>
      <c r="S72" s="104" t="s">
        <v>27</v>
      </c>
      <c r="T72" s="104" t="s">
        <v>27</v>
      </c>
      <c r="U72" s="105" t="s">
        <v>27</v>
      </c>
      <c r="V72" s="103" t="s">
        <v>26</v>
      </c>
      <c r="W72" s="104" t="s">
        <v>27</v>
      </c>
      <c r="X72" s="104" t="s">
        <v>27</v>
      </c>
      <c r="Y72" s="104" t="s">
        <v>27</v>
      </c>
      <c r="Z72" s="105" t="s">
        <v>27</v>
      </c>
      <c r="AA72" s="103" t="s">
        <v>26</v>
      </c>
      <c r="AB72" s="104" t="s">
        <v>27</v>
      </c>
      <c r="AC72" s="104" t="s">
        <v>27</v>
      </c>
      <c r="AD72" s="104" t="s">
        <v>27</v>
      </c>
      <c r="AE72" s="105" t="s">
        <v>27</v>
      </c>
      <c r="AF72" s="103" t="s">
        <v>28</v>
      </c>
      <c r="AG72" s="104" t="s">
        <v>28</v>
      </c>
      <c r="AH72" s="104">
        <v>8</v>
      </c>
      <c r="AI72" s="104">
        <v>2</v>
      </c>
      <c r="AJ72" s="106">
        <v>1</v>
      </c>
      <c r="AK72" s="109" t="s">
        <v>26</v>
      </c>
      <c r="AL72" s="104" t="s">
        <v>27</v>
      </c>
      <c r="AM72" s="104" t="s">
        <v>27</v>
      </c>
      <c r="AN72" s="104" t="s">
        <v>27</v>
      </c>
      <c r="AO72" s="110" t="s">
        <v>27</v>
      </c>
      <c r="AP72" s="127" t="s">
        <v>245</v>
      </c>
      <c r="AQ72" s="24" t="str">
        <f t="shared" si="2"/>
        <v>S</v>
      </c>
      <c r="AR72" s="24" t="str">
        <f t="shared" si="3"/>
        <v>S</v>
      </c>
    </row>
    <row r="73" spans="2:44">
      <c r="B73" s="5" t="s">
        <v>122</v>
      </c>
      <c r="C73" s="145">
        <v>20</v>
      </c>
      <c r="D73" s="6" t="s">
        <v>246</v>
      </c>
      <c r="E73" s="23" t="s">
        <v>137</v>
      </c>
      <c r="F73" s="102" t="s">
        <v>247</v>
      </c>
      <c r="G73" s="103" t="s">
        <v>28</v>
      </c>
      <c r="H73" s="104" t="s">
        <v>28</v>
      </c>
      <c r="I73" s="104">
        <v>6</v>
      </c>
      <c r="J73" s="104">
        <v>2</v>
      </c>
      <c r="K73" s="105">
        <v>1</v>
      </c>
      <c r="L73" s="103" t="s">
        <v>26</v>
      </c>
      <c r="M73" s="104" t="s">
        <v>27</v>
      </c>
      <c r="N73" s="104" t="s">
        <v>27</v>
      </c>
      <c r="O73" s="104" t="s">
        <v>27</v>
      </c>
      <c r="P73" s="105" t="s">
        <v>27</v>
      </c>
      <c r="Q73" s="103" t="s">
        <v>26</v>
      </c>
      <c r="R73" s="104" t="s">
        <v>27</v>
      </c>
      <c r="S73" s="104" t="s">
        <v>27</v>
      </c>
      <c r="T73" s="104" t="s">
        <v>27</v>
      </c>
      <c r="U73" s="105" t="s">
        <v>27</v>
      </c>
      <c r="V73" s="103" t="s">
        <v>26</v>
      </c>
      <c r="W73" s="104" t="s">
        <v>27</v>
      </c>
      <c r="X73" s="104" t="s">
        <v>27</v>
      </c>
      <c r="Y73" s="104" t="s">
        <v>27</v>
      </c>
      <c r="Z73" s="105" t="s">
        <v>27</v>
      </c>
      <c r="AA73" s="103" t="s">
        <v>26</v>
      </c>
      <c r="AB73" s="104" t="s">
        <v>27</v>
      </c>
      <c r="AC73" s="104" t="s">
        <v>27</v>
      </c>
      <c r="AD73" s="104" t="s">
        <v>27</v>
      </c>
      <c r="AE73" s="105" t="s">
        <v>27</v>
      </c>
      <c r="AF73" s="103" t="s">
        <v>26</v>
      </c>
      <c r="AG73" s="104" t="s">
        <v>27</v>
      </c>
      <c r="AH73" s="104" t="s">
        <v>27</v>
      </c>
      <c r="AI73" s="104" t="s">
        <v>27</v>
      </c>
      <c r="AJ73" s="106" t="s">
        <v>27</v>
      </c>
      <c r="AK73" s="109" t="s">
        <v>26</v>
      </c>
      <c r="AL73" s="104" t="s">
        <v>27</v>
      </c>
      <c r="AM73" s="104" t="s">
        <v>27</v>
      </c>
      <c r="AN73" s="104" t="s">
        <v>27</v>
      </c>
      <c r="AO73" s="110" t="s">
        <v>27</v>
      </c>
      <c r="AP73" s="127" t="s">
        <v>248</v>
      </c>
      <c r="AQ73" s="24" t="str">
        <f t="shared" si="2"/>
        <v>S</v>
      </c>
      <c r="AR73" s="24" t="str">
        <f t="shared" si="3"/>
        <v>S</v>
      </c>
    </row>
    <row r="74" spans="2:44">
      <c r="B74" s="5" t="s">
        <v>40</v>
      </c>
      <c r="C74" s="145">
        <v>27</v>
      </c>
      <c r="D74" s="6" t="s">
        <v>249</v>
      </c>
      <c r="E74" s="23" t="s">
        <v>137</v>
      </c>
      <c r="F74" s="102" t="s">
        <v>250</v>
      </c>
      <c r="G74" s="103" t="s">
        <v>28</v>
      </c>
      <c r="H74" s="104" t="s">
        <v>28</v>
      </c>
      <c r="I74" s="104">
        <v>6</v>
      </c>
      <c r="J74" s="104">
        <v>2.5</v>
      </c>
      <c r="K74" s="105">
        <v>2</v>
      </c>
      <c r="L74" s="103" t="s">
        <v>26</v>
      </c>
      <c r="M74" s="104" t="s">
        <v>27</v>
      </c>
      <c r="N74" s="104" t="s">
        <v>27</v>
      </c>
      <c r="O74" s="104" t="s">
        <v>27</v>
      </c>
      <c r="P74" s="105" t="s">
        <v>27</v>
      </c>
      <c r="Q74" s="103" t="s">
        <v>26</v>
      </c>
      <c r="R74" s="104" t="s">
        <v>27</v>
      </c>
      <c r="S74" s="104" t="s">
        <v>27</v>
      </c>
      <c r="T74" s="104" t="s">
        <v>27</v>
      </c>
      <c r="U74" s="105" t="s">
        <v>27</v>
      </c>
      <c r="V74" s="103" t="s">
        <v>26</v>
      </c>
      <c r="W74" s="104" t="s">
        <v>27</v>
      </c>
      <c r="X74" s="104" t="s">
        <v>27</v>
      </c>
      <c r="Y74" s="104" t="s">
        <v>27</v>
      </c>
      <c r="Z74" s="105" t="s">
        <v>27</v>
      </c>
      <c r="AA74" s="103" t="s">
        <v>26</v>
      </c>
      <c r="AB74" s="104" t="s">
        <v>27</v>
      </c>
      <c r="AC74" s="104" t="s">
        <v>27</v>
      </c>
      <c r="AD74" s="104" t="s">
        <v>27</v>
      </c>
      <c r="AE74" s="105" t="s">
        <v>27</v>
      </c>
      <c r="AF74" s="103" t="s">
        <v>26</v>
      </c>
      <c r="AG74" s="104" t="s">
        <v>27</v>
      </c>
      <c r="AH74" s="104" t="s">
        <v>27</v>
      </c>
      <c r="AI74" s="104" t="s">
        <v>27</v>
      </c>
      <c r="AJ74" s="106" t="s">
        <v>27</v>
      </c>
      <c r="AK74" s="109" t="s">
        <v>26</v>
      </c>
      <c r="AL74" s="104" t="s">
        <v>27</v>
      </c>
      <c r="AM74" s="104" t="s">
        <v>27</v>
      </c>
      <c r="AN74" s="104" t="s">
        <v>27</v>
      </c>
      <c r="AO74" s="110" t="s">
        <v>27</v>
      </c>
      <c r="AP74" s="127" t="s">
        <v>251</v>
      </c>
      <c r="AQ74" s="24" t="str">
        <f t="shared" si="2"/>
        <v>S</v>
      </c>
      <c r="AR74" s="24" t="str">
        <f t="shared" si="3"/>
        <v>S</v>
      </c>
    </row>
    <row r="75" spans="2:44">
      <c r="B75" s="5"/>
      <c r="C75" s="145"/>
      <c r="D75" s="6"/>
      <c r="E75" s="23"/>
      <c r="F75" s="102"/>
      <c r="G75" s="103"/>
      <c r="H75" s="104"/>
      <c r="I75" s="104"/>
      <c r="J75" s="104"/>
      <c r="K75" s="105"/>
      <c r="L75" s="103"/>
      <c r="M75" s="104"/>
      <c r="N75" s="104"/>
      <c r="O75" s="104"/>
      <c r="P75" s="105"/>
      <c r="Q75" s="103"/>
      <c r="R75" s="104"/>
      <c r="S75" s="104"/>
      <c r="T75" s="104"/>
      <c r="U75" s="105"/>
      <c r="V75" s="103"/>
      <c r="W75" s="104"/>
      <c r="X75" s="104"/>
      <c r="Y75" s="104"/>
      <c r="Z75" s="105"/>
      <c r="AA75" s="103"/>
      <c r="AB75" s="104"/>
      <c r="AC75" s="104"/>
      <c r="AD75" s="104"/>
      <c r="AE75" s="105"/>
      <c r="AF75" s="103"/>
      <c r="AG75" s="104"/>
      <c r="AH75" s="104"/>
      <c r="AI75" s="104"/>
      <c r="AJ75" s="106"/>
      <c r="AK75" s="109"/>
      <c r="AL75" s="104"/>
      <c r="AM75" s="104"/>
      <c r="AN75" s="104"/>
      <c r="AO75" s="110"/>
      <c r="AP75" s="128"/>
      <c r="AQ75" s="24" t="str">
        <f t="shared" si="2"/>
        <v/>
      </c>
      <c r="AR75" s="24" t="str">
        <f t="shared" si="3"/>
        <v/>
      </c>
    </row>
    <row r="76" spans="2:44">
      <c r="B76" s="5"/>
      <c r="C76" s="145"/>
      <c r="D76" s="6"/>
      <c r="E76" s="23"/>
      <c r="L76" s="103"/>
      <c r="M76" s="104"/>
      <c r="N76" s="104"/>
      <c r="O76" s="104"/>
      <c r="P76" s="105"/>
      <c r="Q76" s="103"/>
      <c r="R76" s="104"/>
      <c r="S76" s="104"/>
      <c r="T76" s="104"/>
      <c r="U76" s="105"/>
      <c r="V76" s="103"/>
      <c r="W76" s="104"/>
      <c r="X76" s="104"/>
      <c r="Y76" s="104"/>
      <c r="Z76" s="105"/>
      <c r="AA76" s="103"/>
      <c r="AB76" s="104"/>
      <c r="AC76" s="104"/>
      <c r="AD76" s="104"/>
      <c r="AE76" s="105"/>
      <c r="AF76" s="103"/>
      <c r="AG76" s="104"/>
      <c r="AH76" s="104"/>
      <c r="AI76" s="104"/>
      <c r="AJ76" s="106"/>
      <c r="AK76" s="109"/>
      <c r="AL76" s="104"/>
      <c r="AM76" s="104"/>
      <c r="AN76" s="104"/>
      <c r="AO76" s="110"/>
      <c r="AP76" s="127"/>
      <c r="AQ76" s="24" t="str">
        <f t="shared" si="2"/>
        <v/>
      </c>
      <c r="AR76" s="24" t="str">
        <f t="shared" si="3"/>
        <v/>
      </c>
    </row>
    <row r="77" spans="2:44">
      <c r="B77" s="5"/>
      <c r="C77" s="145"/>
      <c r="D77" s="6"/>
      <c r="E77" s="23"/>
      <c r="F77" s="102"/>
      <c r="G77" s="103"/>
      <c r="H77" s="104"/>
      <c r="I77" s="104"/>
      <c r="J77" s="104"/>
      <c r="K77" s="105"/>
      <c r="L77" s="103"/>
      <c r="M77" s="104"/>
      <c r="N77" s="104"/>
      <c r="O77" s="104"/>
      <c r="P77" s="105"/>
      <c r="Q77" s="103"/>
      <c r="R77" s="104"/>
      <c r="S77" s="104"/>
      <c r="T77" s="104"/>
      <c r="U77" s="111"/>
      <c r="V77" s="103"/>
      <c r="W77" s="104"/>
      <c r="X77" s="104"/>
      <c r="Y77" s="104"/>
      <c r="Z77" s="105"/>
      <c r="AA77" s="103"/>
      <c r="AB77" s="104"/>
      <c r="AC77" s="104"/>
      <c r="AD77" s="104"/>
      <c r="AE77" s="105"/>
      <c r="AF77" s="103"/>
      <c r="AG77" s="104"/>
      <c r="AH77" s="104"/>
      <c r="AI77" s="104"/>
      <c r="AJ77" s="112"/>
      <c r="AK77" s="109"/>
      <c r="AL77" s="104"/>
      <c r="AM77" s="104"/>
      <c r="AN77" s="104"/>
      <c r="AO77" s="110"/>
      <c r="AP77" s="127"/>
      <c r="AQ77" s="24" t="str">
        <f t="shared" si="2"/>
        <v/>
      </c>
      <c r="AR77" s="24" t="str">
        <f t="shared" si="3"/>
        <v/>
      </c>
    </row>
    <row r="78" spans="2:44">
      <c r="B78" s="5"/>
      <c r="C78" s="145"/>
      <c r="D78" s="6"/>
      <c r="E78" s="23"/>
      <c r="F78" s="102"/>
      <c r="G78" s="103"/>
      <c r="H78" s="103"/>
      <c r="I78" s="104"/>
      <c r="J78" s="104"/>
      <c r="K78" s="105"/>
      <c r="L78" s="103"/>
      <c r="M78" s="104"/>
      <c r="N78" s="104"/>
      <c r="O78" s="104"/>
      <c r="P78" s="105"/>
      <c r="Q78" s="103"/>
      <c r="R78" s="104"/>
      <c r="S78" s="104"/>
      <c r="T78" s="104"/>
      <c r="U78" s="105"/>
      <c r="V78" s="103"/>
      <c r="W78" s="104"/>
      <c r="X78" s="104"/>
      <c r="Y78" s="104"/>
      <c r="Z78" s="105"/>
      <c r="AA78" s="103"/>
      <c r="AB78" s="104"/>
      <c r="AC78" s="104"/>
      <c r="AD78" s="104"/>
      <c r="AE78" s="105"/>
      <c r="AF78" s="103"/>
      <c r="AG78" s="104"/>
      <c r="AH78" s="104"/>
      <c r="AI78" s="104"/>
      <c r="AJ78" s="106"/>
      <c r="AK78" s="103"/>
      <c r="AL78" s="104"/>
      <c r="AM78" s="104"/>
      <c r="AN78" s="104"/>
      <c r="AO78" s="110"/>
      <c r="AP78" s="127"/>
      <c r="AQ78" s="24" t="str">
        <f t="shared" si="2"/>
        <v/>
      </c>
      <c r="AR78" s="24" t="str">
        <f t="shared" si="3"/>
        <v/>
      </c>
    </row>
    <row r="79" spans="2:44">
      <c r="B79" s="5"/>
      <c r="C79" s="145"/>
      <c r="D79" s="6"/>
      <c r="E79" s="23"/>
      <c r="F79" s="102"/>
      <c r="G79" s="103"/>
      <c r="H79" s="104"/>
      <c r="I79" s="104"/>
      <c r="J79" s="104"/>
      <c r="K79" s="105"/>
      <c r="L79" s="103"/>
      <c r="M79" s="104"/>
      <c r="N79" s="104"/>
      <c r="O79" s="104"/>
      <c r="P79" s="105"/>
      <c r="Q79" s="103"/>
      <c r="R79" s="104"/>
      <c r="S79" s="104"/>
      <c r="T79" s="104"/>
      <c r="U79" s="105"/>
      <c r="V79" s="103"/>
      <c r="W79" s="104"/>
      <c r="X79" s="104"/>
      <c r="Y79" s="104"/>
      <c r="Z79" s="105"/>
      <c r="AA79" s="103"/>
      <c r="AB79" s="104"/>
      <c r="AC79" s="104"/>
      <c r="AD79" s="104"/>
      <c r="AE79" s="105"/>
      <c r="AF79" s="103"/>
      <c r="AG79" s="104"/>
      <c r="AH79" s="104"/>
      <c r="AI79" s="104"/>
      <c r="AJ79" s="106"/>
      <c r="AK79" s="109"/>
      <c r="AL79" s="104"/>
      <c r="AM79" s="104"/>
      <c r="AN79" s="104"/>
      <c r="AO79" s="110"/>
      <c r="AP79" s="127"/>
      <c r="AQ79" s="24" t="str">
        <f t="shared" si="2"/>
        <v/>
      </c>
      <c r="AR79" s="24" t="str">
        <f t="shared" si="3"/>
        <v/>
      </c>
    </row>
    <row r="80" spans="2:44">
      <c r="B80" s="5"/>
      <c r="C80" s="145"/>
      <c r="D80" s="6"/>
      <c r="E80" s="23"/>
      <c r="F80" s="102"/>
      <c r="G80" s="103"/>
      <c r="H80" s="104"/>
      <c r="I80" s="104"/>
      <c r="J80" s="104"/>
      <c r="K80" s="105"/>
      <c r="L80" s="103"/>
      <c r="M80" s="104"/>
      <c r="N80" s="104"/>
      <c r="O80" s="104"/>
      <c r="P80" s="105"/>
      <c r="Q80" s="103"/>
      <c r="R80" s="104"/>
      <c r="S80" s="104"/>
      <c r="T80" s="104"/>
      <c r="U80" s="111"/>
      <c r="V80" s="103"/>
      <c r="W80" s="104"/>
      <c r="X80" s="104"/>
      <c r="Y80" s="104"/>
      <c r="Z80" s="105"/>
      <c r="AA80" s="103"/>
      <c r="AB80" s="104"/>
      <c r="AC80" s="104"/>
      <c r="AD80" s="104"/>
      <c r="AE80" s="105"/>
      <c r="AF80" s="103"/>
      <c r="AG80" s="104"/>
      <c r="AH80" s="104"/>
      <c r="AI80" s="104"/>
      <c r="AJ80" s="106"/>
      <c r="AK80" s="109"/>
      <c r="AL80" s="104"/>
      <c r="AM80" s="104"/>
      <c r="AN80" s="104"/>
      <c r="AO80" s="110"/>
      <c r="AP80" s="127"/>
      <c r="AQ80" s="24" t="str">
        <f t="shared" si="2"/>
        <v/>
      </c>
      <c r="AR80" s="24" t="str">
        <f t="shared" si="3"/>
        <v/>
      </c>
    </row>
    <row r="81" spans="2:44">
      <c r="B81" s="5"/>
      <c r="C81" s="145"/>
      <c r="D81" s="6"/>
      <c r="E81" s="23"/>
      <c r="F81" s="102"/>
      <c r="G81" s="103"/>
      <c r="H81" s="104"/>
      <c r="I81" s="104"/>
      <c r="J81" s="104"/>
      <c r="K81" s="105"/>
      <c r="L81" s="103"/>
      <c r="M81" s="104"/>
      <c r="N81" s="104"/>
      <c r="O81" s="104"/>
      <c r="P81" s="105"/>
      <c r="Q81" s="103"/>
      <c r="R81" s="104"/>
      <c r="S81" s="104"/>
      <c r="T81" s="104"/>
      <c r="U81" s="105"/>
      <c r="V81" s="103"/>
      <c r="W81" s="104"/>
      <c r="X81" s="104"/>
      <c r="Y81" s="104"/>
      <c r="Z81" s="105"/>
      <c r="AA81" s="103"/>
      <c r="AB81" s="104"/>
      <c r="AC81" s="104"/>
      <c r="AD81" s="104"/>
      <c r="AE81" s="105"/>
      <c r="AF81" s="103"/>
      <c r="AG81" s="104"/>
      <c r="AH81" s="104"/>
      <c r="AI81" s="104"/>
      <c r="AJ81" s="106"/>
      <c r="AK81" s="109"/>
      <c r="AL81" s="104"/>
      <c r="AM81" s="104"/>
      <c r="AN81" s="104"/>
      <c r="AO81" s="110"/>
      <c r="AP81" s="127"/>
      <c r="AQ81" s="24" t="str">
        <f t="shared" si="2"/>
        <v/>
      </c>
      <c r="AR81" s="24" t="str">
        <f t="shared" si="3"/>
        <v/>
      </c>
    </row>
    <row r="82" spans="2:44">
      <c r="B82" s="5"/>
      <c r="C82" s="145"/>
      <c r="D82" s="6"/>
      <c r="E82" s="23"/>
      <c r="F82" s="102"/>
      <c r="G82" s="103"/>
      <c r="H82" s="104"/>
      <c r="I82" s="104"/>
      <c r="J82" s="104"/>
      <c r="K82" s="105"/>
      <c r="L82" s="103"/>
      <c r="M82" s="104"/>
      <c r="N82" s="104"/>
      <c r="O82" s="104"/>
      <c r="P82" s="105"/>
      <c r="Q82" s="103"/>
      <c r="R82" s="104"/>
      <c r="S82" s="104"/>
      <c r="T82" s="104"/>
      <c r="U82" s="105"/>
      <c r="V82" s="103"/>
      <c r="W82" s="104"/>
      <c r="X82" s="104"/>
      <c r="Y82" s="104"/>
      <c r="Z82" s="105"/>
      <c r="AA82" s="103"/>
      <c r="AB82" s="104"/>
      <c r="AC82" s="104"/>
      <c r="AD82" s="104"/>
      <c r="AE82" s="105"/>
      <c r="AF82" s="103"/>
      <c r="AG82" s="104"/>
      <c r="AH82" s="104"/>
      <c r="AI82" s="104"/>
      <c r="AJ82" s="106"/>
      <c r="AK82" s="109"/>
      <c r="AL82" s="104"/>
      <c r="AM82" s="104"/>
      <c r="AN82" s="104"/>
      <c r="AO82" s="110"/>
      <c r="AP82" s="127"/>
      <c r="AQ82" s="24" t="str">
        <f t="shared" si="2"/>
        <v/>
      </c>
      <c r="AR82" s="24" t="str">
        <f t="shared" si="3"/>
        <v/>
      </c>
    </row>
    <row r="83" spans="2:44">
      <c r="B83" s="5"/>
      <c r="C83" s="145"/>
      <c r="D83" s="6"/>
      <c r="E83" s="23"/>
      <c r="F83" s="102"/>
      <c r="G83" s="103"/>
      <c r="H83" s="104"/>
      <c r="I83" s="104"/>
      <c r="J83" s="104"/>
      <c r="K83" s="105"/>
      <c r="L83" s="103"/>
      <c r="M83" s="104"/>
      <c r="N83" s="104"/>
      <c r="O83" s="104"/>
      <c r="P83" s="105"/>
      <c r="Q83" s="103"/>
      <c r="R83" s="104"/>
      <c r="S83" s="104"/>
      <c r="T83" s="104"/>
      <c r="U83" s="105"/>
      <c r="V83" s="103"/>
      <c r="W83" s="104"/>
      <c r="X83" s="104"/>
      <c r="Y83" s="104"/>
      <c r="Z83" s="105"/>
      <c r="AA83" s="103"/>
      <c r="AB83" s="104"/>
      <c r="AC83" s="104"/>
      <c r="AD83" s="104"/>
      <c r="AE83" s="105"/>
      <c r="AF83" s="103"/>
      <c r="AG83" s="104"/>
      <c r="AH83" s="104"/>
      <c r="AI83" s="104"/>
      <c r="AJ83" s="106"/>
      <c r="AK83" s="109"/>
      <c r="AL83" s="104"/>
      <c r="AM83" s="104"/>
      <c r="AN83" s="104"/>
      <c r="AO83" s="110"/>
      <c r="AP83" s="127"/>
      <c r="AQ83" s="24" t="str">
        <f t="shared" si="2"/>
        <v/>
      </c>
      <c r="AR83" s="24" t="str">
        <f t="shared" si="3"/>
        <v/>
      </c>
    </row>
    <row r="84" spans="2:44">
      <c r="B84" s="5"/>
      <c r="C84" s="145"/>
      <c r="D84" s="6"/>
      <c r="E84" s="23"/>
      <c r="F84" s="102"/>
      <c r="G84" s="103"/>
      <c r="H84" s="104"/>
      <c r="I84" s="104"/>
      <c r="J84" s="104"/>
      <c r="K84" s="105"/>
      <c r="L84" s="103"/>
      <c r="M84" s="104"/>
      <c r="N84" s="104"/>
      <c r="O84" s="104"/>
      <c r="P84" s="105"/>
      <c r="Q84" s="103"/>
      <c r="R84" s="104"/>
      <c r="S84" s="104"/>
      <c r="T84" s="104"/>
      <c r="U84" s="105"/>
      <c r="V84" s="103"/>
      <c r="W84" s="104"/>
      <c r="X84" s="104"/>
      <c r="Y84" s="104"/>
      <c r="Z84" s="105"/>
      <c r="AA84" s="103"/>
      <c r="AB84" s="104"/>
      <c r="AC84" s="104"/>
      <c r="AD84" s="104"/>
      <c r="AE84" s="105"/>
      <c r="AF84" s="103"/>
      <c r="AG84" s="104"/>
      <c r="AH84" s="104"/>
      <c r="AI84" s="104"/>
      <c r="AJ84" s="106"/>
      <c r="AK84" s="109"/>
      <c r="AL84" s="104"/>
      <c r="AM84" s="104"/>
      <c r="AN84" s="104"/>
      <c r="AO84" s="110"/>
      <c r="AP84" s="127"/>
      <c r="AQ84" s="24" t="str">
        <f t="shared" si="2"/>
        <v/>
      </c>
      <c r="AR84" s="24" t="str">
        <f t="shared" si="3"/>
        <v/>
      </c>
    </row>
    <row r="85" spans="2:44">
      <c r="B85" s="5"/>
      <c r="C85" s="145"/>
      <c r="D85" s="6"/>
      <c r="E85" s="23"/>
      <c r="F85" s="102"/>
      <c r="G85" s="103"/>
      <c r="H85" s="104"/>
      <c r="I85" s="104"/>
      <c r="J85" s="104"/>
      <c r="K85" s="105"/>
      <c r="L85" s="103"/>
      <c r="M85" s="104"/>
      <c r="N85" s="104"/>
      <c r="O85" s="104"/>
      <c r="P85" s="105"/>
      <c r="Q85" s="103"/>
      <c r="R85" s="104"/>
      <c r="S85" s="104"/>
      <c r="T85" s="104"/>
      <c r="U85" s="105"/>
      <c r="V85" s="103"/>
      <c r="W85" s="104"/>
      <c r="X85" s="104"/>
      <c r="Y85" s="104"/>
      <c r="Z85" s="105"/>
      <c r="AA85" s="103"/>
      <c r="AB85" s="104"/>
      <c r="AC85" s="104"/>
      <c r="AD85" s="104"/>
      <c r="AE85" s="105"/>
      <c r="AF85" s="103"/>
      <c r="AG85" s="104"/>
      <c r="AH85" s="104"/>
      <c r="AI85" s="104"/>
      <c r="AJ85" s="106"/>
      <c r="AK85" s="109"/>
      <c r="AL85" s="104"/>
      <c r="AM85" s="104"/>
      <c r="AN85" s="104"/>
      <c r="AO85" s="110"/>
      <c r="AP85" s="127"/>
      <c r="AQ85" s="24" t="str">
        <f t="shared" si="2"/>
        <v/>
      </c>
      <c r="AR85" s="24" t="str">
        <f t="shared" si="3"/>
        <v/>
      </c>
    </row>
    <row r="86" spans="2:44">
      <c r="B86" s="5"/>
      <c r="C86" s="145"/>
      <c r="D86" s="6"/>
      <c r="E86" s="23"/>
      <c r="F86" s="102"/>
      <c r="G86" s="103"/>
      <c r="H86" s="104"/>
      <c r="I86" s="104"/>
      <c r="J86" s="104"/>
      <c r="K86" s="105"/>
      <c r="L86" s="103"/>
      <c r="M86" s="104"/>
      <c r="N86" s="104"/>
      <c r="O86" s="104"/>
      <c r="P86" s="105"/>
      <c r="Q86" s="103"/>
      <c r="R86" s="104"/>
      <c r="S86" s="104"/>
      <c r="T86" s="104"/>
      <c r="U86" s="105"/>
      <c r="V86" s="103"/>
      <c r="W86" s="104"/>
      <c r="X86" s="104"/>
      <c r="Y86" s="104"/>
      <c r="Z86" s="105"/>
      <c r="AA86" s="103"/>
      <c r="AB86" s="104"/>
      <c r="AC86" s="104"/>
      <c r="AD86" s="104"/>
      <c r="AE86" s="105"/>
      <c r="AF86" s="103"/>
      <c r="AG86" s="104"/>
      <c r="AH86" s="104"/>
      <c r="AI86" s="104"/>
      <c r="AJ86" s="106"/>
      <c r="AK86" s="109"/>
      <c r="AL86" s="104"/>
      <c r="AM86" s="104"/>
      <c r="AN86" s="104"/>
      <c r="AO86" s="110"/>
      <c r="AP86" s="127"/>
      <c r="AQ86" s="24" t="str">
        <f t="shared" si="2"/>
        <v/>
      </c>
      <c r="AR86" s="24" t="str">
        <f t="shared" si="3"/>
        <v/>
      </c>
    </row>
    <row r="87" spans="2:44">
      <c r="B87" s="5"/>
      <c r="C87" s="145"/>
      <c r="D87" s="6"/>
      <c r="E87" s="23"/>
      <c r="F87" s="102"/>
      <c r="G87" s="103"/>
      <c r="H87" s="104"/>
      <c r="I87" s="104"/>
      <c r="J87" s="104"/>
      <c r="K87" s="105"/>
      <c r="L87" s="103"/>
      <c r="M87" s="104"/>
      <c r="N87" s="104"/>
      <c r="O87" s="104"/>
      <c r="P87" s="105"/>
      <c r="Q87" s="103"/>
      <c r="R87" s="104"/>
      <c r="S87" s="104"/>
      <c r="T87" s="104"/>
      <c r="U87" s="111"/>
      <c r="V87" s="103"/>
      <c r="W87" s="104"/>
      <c r="X87" s="104"/>
      <c r="Y87" s="104"/>
      <c r="Z87" s="105"/>
      <c r="AA87" s="103"/>
      <c r="AB87" s="104"/>
      <c r="AC87" s="104"/>
      <c r="AD87" s="104"/>
      <c r="AE87" s="105"/>
      <c r="AF87" s="113"/>
      <c r="AG87" s="104"/>
      <c r="AH87" s="104"/>
      <c r="AI87" s="104"/>
      <c r="AJ87" s="106"/>
      <c r="AK87" s="109"/>
      <c r="AL87" s="104"/>
      <c r="AM87" s="104"/>
      <c r="AN87" s="104"/>
      <c r="AO87" s="110"/>
      <c r="AP87" s="127"/>
      <c r="AQ87" s="24" t="str">
        <f t="shared" si="2"/>
        <v/>
      </c>
      <c r="AR87" s="24" t="str">
        <f t="shared" si="3"/>
        <v/>
      </c>
    </row>
    <row r="88" spans="2:44">
      <c r="B88" s="5"/>
      <c r="C88" s="145"/>
      <c r="D88" s="6"/>
      <c r="E88" s="23"/>
      <c r="F88" s="102"/>
      <c r="G88" s="103"/>
      <c r="H88" s="104"/>
      <c r="I88" s="104"/>
      <c r="J88" s="104"/>
      <c r="K88" s="105"/>
      <c r="L88" s="103"/>
      <c r="M88" s="104"/>
      <c r="N88" s="104"/>
      <c r="O88" s="104"/>
      <c r="P88" s="105"/>
      <c r="Q88" s="103"/>
      <c r="R88" s="104"/>
      <c r="S88" s="104"/>
      <c r="T88" s="104"/>
      <c r="U88" s="105"/>
      <c r="V88" s="103"/>
      <c r="W88" s="104"/>
      <c r="X88" s="104"/>
      <c r="Y88" s="104"/>
      <c r="Z88" s="105"/>
      <c r="AA88" s="103"/>
      <c r="AB88" s="104"/>
      <c r="AC88" s="104"/>
      <c r="AD88" s="104"/>
      <c r="AE88" s="105"/>
      <c r="AF88" s="103"/>
      <c r="AG88" s="104"/>
      <c r="AH88" s="104"/>
      <c r="AI88" s="104"/>
      <c r="AJ88" s="106"/>
      <c r="AK88" s="109"/>
      <c r="AL88" s="104"/>
      <c r="AM88" s="104"/>
      <c r="AN88" s="104"/>
      <c r="AO88" s="110"/>
      <c r="AP88" s="127"/>
      <c r="AQ88" s="24" t="str">
        <f t="shared" si="2"/>
        <v/>
      </c>
      <c r="AR88" s="24" t="str">
        <f t="shared" si="3"/>
        <v/>
      </c>
    </row>
    <row r="89" spans="2:44">
      <c r="B89" s="5"/>
      <c r="C89" s="145"/>
      <c r="D89" s="6"/>
      <c r="E89" s="23"/>
      <c r="F89" s="102"/>
      <c r="G89" s="103"/>
      <c r="H89" s="104"/>
      <c r="I89" s="104"/>
      <c r="J89" s="104"/>
      <c r="K89" s="105"/>
      <c r="L89" s="103"/>
      <c r="M89" s="104"/>
      <c r="N89" s="104"/>
      <c r="O89" s="104"/>
      <c r="P89" s="105"/>
      <c r="Q89" s="103"/>
      <c r="R89" s="104"/>
      <c r="S89" s="104"/>
      <c r="T89" s="104"/>
      <c r="U89" s="105"/>
      <c r="V89" s="103"/>
      <c r="W89" s="104"/>
      <c r="X89" s="104"/>
      <c r="Y89" s="104"/>
      <c r="Z89" s="105"/>
      <c r="AA89" s="103"/>
      <c r="AB89" s="104"/>
      <c r="AC89" s="104"/>
      <c r="AD89" s="104"/>
      <c r="AE89" s="105"/>
      <c r="AF89" s="103"/>
      <c r="AG89" s="104"/>
      <c r="AH89" s="104"/>
      <c r="AI89" s="104"/>
      <c r="AJ89" s="106"/>
      <c r="AK89" s="109"/>
      <c r="AL89" s="104"/>
      <c r="AM89" s="104"/>
      <c r="AN89" s="104"/>
      <c r="AO89" s="110"/>
      <c r="AP89" s="127"/>
      <c r="AQ89" s="24" t="str">
        <f t="shared" si="2"/>
        <v/>
      </c>
      <c r="AR89" s="24" t="str">
        <f t="shared" si="3"/>
        <v/>
      </c>
    </row>
    <row r="90" spans="2:44">
      <c r="B90" s="5"/>
      <c r="C90" s="145"/>
      <c r="D90" s="6"/>
      <c r="E90" s="23"/>
      <c r="F90" s="102"/>
      <c r="G90" s="103"/>
      <c r="H90" s="104"/>
      <c r="I90" s="104"/>
      <c r="J90" s="104"/>
      <c r="K90" s="105"/>
      <c r="L90" s="103"/>
      <c r="M90" s="104"/>
      <c r="N90" s="104"/>
      <c r="O90" s="104"/>
      <c r="P90" s="105"/>
      <c r="Q90" s="103"/>
      <c r="R90" s="104"/>
      <c r="S90" s="104"/>
      <c r="T90" s="104"/>
      <c r="U90" s="105"/>
      <c r="V90" s="103"/>
      <c r="W90" s="104"/>
      <c r="X90" s="104"/>
      <c r="Y90" s="104"/>
      <c r="Z90" s="105"/>
      <c r="AA90" s="103"/>
      <c r="AB90" s="104"/>
      <c r="AC90" s="104"/>
      <c r="AD90" s="104"/>
      <c r="AE90" s="105"/>
      <c r="AF90" s="103"/>
      <c r="AG90" s="104"/>
      <c r="AH90" s="104"/>
      <c r="AI90" s="104"/>
      <c r="AJ90" s="106"/>
      <c r="AK90" s="109"/>
      <c r="AL90" s="104"/>
      <c r="AM90" s="104"/>
      <c r="AN90" s="104"/>
      <c r="AO90" s="110"/>
      <c r="AP90" s="127"/>
      <c r="AQ90" s="24" t="str">
        <f t="shared" si="2"/>
        <v/>
      </c>
      <c r="AR90" s="24" t="str">
        <f t="shared" si="3"/>
        <v/>
      </c>
    </row>
    <row r="91" spans="2:44">
      <c r="B91" s="5"/>
      <c r="C91" s="145"/>
      <c r="D91" s="6"/>
      <c r="E91" s="23"/>
      <c r="F91" s="102"/>
      <c r="G91" s="103"/>
      <c r="H91" s="104"/>
      <c r="I91" s="104"/>
      <c r="J91" s="104"/>
      <c r="K91" s="105"/>
      <c r="L91" s="103"/>
      <c r="M91" s="104"/>
      <c r="N91" s="104"/>
      <c r="O91" s="104"/>
      <c r="P91" s="105"/>
      <c r="Q91" s="103"/>
      <c r="R91" s="104"/>
      <c r="S91" s="104"/>
      <c r="T91" s="104"/>
      <c r="U91" s="105"/>
      <c r="V91" s="103"/>
      <c r="W91" s="104"/>
      <c r="X91" s="104"/>
      <c r="Y91" s="104"/>
      <c r="Z91" s="105"/>
      <c r="AA91" s="103"/>
      <c r="AB91" s="104"/>
      <c r="AC91" s="104"/>
      <c r="AD91" s="104"/>
      <c r="AE91" s="105"/>
      <c r="AF91" s="103"/>
      <c r="AG91" s="104"/>
      <c r="AH91" s="104"/>
      <c r="AI91" s="104"/>
      <c r="AJ91" s="106"/>
      <c r="AK91" s="109"/>
      <c r="AL91" s="104"/>
      <c r="AM91" s="104"/>
      <c r="AN91" s="104"/>
      <c r="AO91" s="110"/>
      <c r="AP91" s="127"/>
      <c r="AQ91" s="24" t="str">
        <f t="shared" si="2"/>
        <v/>
      </c>
      <c r="AR91" s="24" t="str">
        <f t="shared" si="3"/>
        <v/>
      </c>
    </row>
    <row r="92" spans="2:44">
      <c r="B92" s="5"/>
      <c r="C92" s="145"/>
      <c r="D92" s="6"/>
      <c r="E92" s="23"/>
      <c r="F92" s="102"/>
      <c r="G92" s="103"/>
      <c r="H92" s="104"/>
      <c r="I92" s="104"/>
      <c r="J92" s="104"/>
      <c r="K92" s="105"/>
      <c r="L92" s="103"/>
      <c r="M92" s="104"/>
      <c r="N92" s="104"/>
      <c r="O92" s="104"/>
      <c r="P92" s="105"/>
      <c r="Q92" s="103"/>
      <c r="R92" s="104"/>
      <c r="S92" s="104"/>
      <c r="T92" s="104"/>
      <c r="U92" s="105"/>
      <c r="V92" s="103"/>
      <c r="W92" s="104"/>
      <c r="X92" s="104"/>
      <c r="Y92" s="104"/>
      <c r="Z92" s="105"/>
      <c r="AA92" s="103"/>
      <c r="AB92" s="104"/>
      <c r="AC92" s="104"/>
      <c r="AD92" s="104"/>
      <c r="AE92" s="105"/>
      <c r="AF92" s="103"/>
      <c r="AG92" s="104"/>
      <c r="AH92" s="104"/>
      <c r="AI92" s="104"/>
      <c r="AJ92" s="106"/>
      <c r="AK92" s="109"/>
      <c r="AL92" s="104"/>
      <c r="AM92" s="104"/>
      <c r="AN92" s="104"/>
      <c r="AO92" s="110"/>
      <c r="AP92" s="127"/>
      <c r="AQ92" s="24" t="str">
        <f t="shared" si="2"/>
        <v/>
      </c>
      <c r="AR92" s="24" t="str">
        <f t="shared" si="3"/>
        <v/>
      </c>
    </row>
    <row r="93" spans="2:44">
      <c r="B93" s="5"/>
      <c r="C93" s="145"/>
      <c r="D93" s="6"/>
      <c r="E93" s="23"/>
      <c r="F93" s="102"/>
      <c r="G93" s="103"/>
      <c r="H93" s="104"/>
      <c r="I93" s="104"/>
      <c r="J93" s="104"/>
      <c r="K93" s="105"/>
      <c r="L93" s="103"/>
      <c r="M93" s="104"/>
      <c r="N93" s="104"/>
      <c r="O93" s="104"/>
      <c r="P93" s="105"/>
      <c r="Q93" s="103"/>
      <c r="R93" s="104"/>
      <c r="S93" s="104"/>
      <c r="T93" s="114"/>
      <c r="U93" s="111"/>
      <c r="V93" s="103"/>
      <c r="W93" s="104"/>
      <c r="X93" s="104"/>
      <c r="Y93" s="104"/>
      <c r="Z93" s="111"/>
      <c r="AA93" s="103"/>
      <c r="AB93" s="104"/>
      <c r="AC93" s="104"/>
      <c r="AD93" s="104"/>
      <c r="AE93" s="105"/>
      <c r="AF93" s="103"/>
      <c r="AG93" s="104"/>
      <c r="AH93" s="104"/>
      <c r="AI93" s="104"/>
      <c r="AJ93" s="106"/>
      <c r="AK93" s="109"/>
      <c r="AL93" s="104"/>
      <c r="AM93" s="104"/>
      <c r="AN93" s="104"/>
      <c r="AO93" s="110"/>
      <c r="AP93" s="127"/>
      <c r="AQ93" s="24" t="str">
        <f t="shared" si="2"/>
        <v/>
      </c>
      <c r="AR93" s="24" t="str">
        <f t="shared" si="3"/>
        <v/>
      </c>
    </row>
    <row r="94" spans="2:44">
      <c r="B94" s="5"/>
      <c r="C94" s="145"/>
      <c r="D94" s="6"/>
      <c r="E94" s="115"/>
      <c r="F94" s="102"/>
      <c r="G94" s="103"/>
      <c r="H94" s="104"/>
      <c r="I94" s="104"/>
      <c r="J94" s="104"/>
      <c r="K94" s="105"/>
      <c r="L94" s="103"/>
      <c r="M94" s="104"/>
      <c r="N94" s="104"/>
      <c r="O94" s="104"/>
      <c r="P94" s="105"/>
      <c r="Q94" s="103"/>
      <c r="R94" s="104"/>
      <c r="S94" s="104"/>
      <c r="T94" s="104"/>
      <c r="U94" s="111"/>
      <c r="V94" s="103"/>
      <c r="W94" s="104"/>
      <c r="X94" s="104"/>
      <c r="Y94" s="104"/>
      <c r="Z94" s="105"/>
      <c r="AA94" s="103"/>
      <c r="AB94" s="104"/>
      <c r="AC94" s="104"/>
      <c r="AD94" s="104"/>
      <c r="AE94" s="105"/>
      <c r="AF94" s="103"/>
      <c r="AG94" s="104"/>
      <c r="AH94" s="104"/>
      <c r="AI94" s="104"/>
      <c r="AJ94" s="106"/>
      <c r="AK94" s="109"/>
      <c r="AL94" s="104"/>
      <c r="AM94" s="104"/>
      <c r="AN94" s="104"/>
      <c r="AO94" s="110"/>
      <c r="AP94" s="127"/>
      <c r="AQ94" s="24" t="str">
        <f t="shared" si="2"/>
        <v/>
      </c>
      <c r="AR94" s="24" t="str">
        <f t="shared" si="3"/>
        <v/>
      </c>
    </row>
    <row r="95" spans="2:44" ht="15">
      <c r="B95" s="5"/>
      <c r="C95" s="145"/>
      <c r="D95" s="6"/>
      <c r="E95"/>
      <c r="F95" s="102"/>
      <c r="G95" s="103"/>
      <c r="H95" s="104"/>
      <c r="I95" s="104"/>
      <c r="J95" s="104"/>
      <c r="K95" s="105"/>
      <c r="L95" s="103"/>
      <c r="M95" s="104"/>
      <c r="N95" s="104"/>
      <c r="O95" s="104"/>
      <c r="P95" s="105"/>
      <c r="Q95" s="103"/>
      <c r="R95" s="104"/>
      <c r="S95" s="104"/>
      <c r="T95" s="104"/>
      <c r="U95" s="105"/>
      <c r="V95" s="103"/>
      <c r="W95" s="104"/>
      <c r="X95" s="104"/>
      <c r="Y95" s="104"/>
      <c r="Z95" s="105"/>
      <c r="AA95" s="103"/>
      <c r="AB95" s="104"/>
      <c r="AC95" s="104"/>
      <c r="AD95" s="104"/>
      <c r="AE95" s="105"/>
      <c r="AF95" s="103"/>
      <c r="AG95" s="104"/>
      <c r="AH95" s="104"/>
      <c r="AI95" s="104"/>
      <c r="AJ95" s="106"/>
      <c r="AK95" s="109"/>
      <c r="AL95" s="104"/>
      <c r="AM95" s="104"/>
      <c r="AN95" s="104"/>
      <c r="AO95" s="110"/>
      <c r="AP95" s="128"/>
      <c r="AQ95" s="24" t="str">
        <f t="shared" si="2"/>
        <v/>
      </c>
      <c r="AR95" s="24" t="str">
        <f t="shared" si="3"/>
        <v/>
      </c>
    </row>
    <row r="96" spans="2:44" ht="15">
      <c r="B96" s="5"/>
      <c r="C96" s="145"/>
      <c r="D96" s="6"/>
      <c r="E96" s="117"/>
      <c r="F96" s="102"/>
      <c r="G96" s="103"/>
      <c r="H96" s="103"/>
      <c r="I96" s="104"/>
      <c r="J96" s="104"/>
      <c r="K96" s="105"/>
      <c r="L96" s="103"/>
      <c r="M96" s="104"/>
      <c r="N96" s="104"/>
      <c r="O96" s="104"/>
      <c r="P96" s="105"/>
      <c r="Q96" s="103"/>
      <c r="R96" s="104"/>
      <c r="S96" s="104"/>
      <c r="T96" s="104"/>
      <c r="U96" s="105"/>
      <c r="V96" s="103"/>
      <c r="W96" s="104"/>
      <c r="X96" s="104"/>
      <c r="Y96" s="104"/>
      <c r="Z96" s="105"/>
      <c r="AA96" s="103"/>
      <c r="AB96" s="104"/>
      <c r="AC96" s="104"/>
      <c r="AD96" s="104"/>
      <c r="AE96" s="105"/>
      <c r="AF96" s="103"/>
      <c r="AG96" s="104"/>
      <c r="AH96" s="104"/>
      <c r="AI96" s="104"/>
      <c r="AJ96" s="106"/>
      <c r="AK96" s="109"/>
      <c r="AL96" s="104"/>
      <c r="AM96" s="104"/>
      <c r="AN96" s="104"/>
      <c r="AO96" s="110"/>
      <c r="AP96" s="128"/>
      <c r="AQ96" s="24" t="str">
        <f t="shared" si="2"/>
        <v/>
      </c>
      <c r="AR96" s="24" t="str">
        <f t="shared" si="3"/>
        <v/>
      </c>
    </row>
    <row r="97" spans="2:44">
      <c r="B97" s="5"/>
      <c r="C97" s="145"/>
      <c r="D97" s="6"/>
      <c r="E97" s="116"/>
      <c r="F97" s="102"/>
      <c r="G97" s="103"/>
      <c r="H97" s="104"/>
      <c r="I97" s="104"/>
      <c r="J97" s="104"/>
      <c r="K97" s="105"/>
      <c r="L97" s="103"/>
      <c r="M97" s="104"/>
      <c r="N97" s="104"/>
      <c r="O97" s="104"/>
      <c r="P97" s="105"/>
      <c r="Q97" s="103"/>
      <c r="R97" s="104"/>
      <c r="S97" s="104"/>
      <c r="T97" s="104"/>
      <c r="U97" s="105"/>
      <c r="V97" s="103"/>
      <c r="W97" s="104"/>
      <c r="X97" s="104"/>
      <c r="Y97" s="104"/>
      <c r="Z97" s="105"/>
      <c r="AA97" s="103"/>
      <c r="AB97" s="104"/>
      <c r="AC97" s="104"/>
      <c r="AD97" s="104"/>
      <c r="AE97" s="105"/>
      <c r="AF97" s="103"/>
      <c r="AG97" s="104"/>
      <c r="AH97" s="104"/>
      <c r="AI97" s="104"/>
      <c r="AJ97" s="106"/>
      <c r="AK97" s="109"/>
      <c r="AL97" s="104"/>
      <c r="AM97" s="104"/>
      <c r="AN97" s="104"/>
      <c r="AO97" s="110"/>
      <c r="AP97" s="127"/>
      <c r="AQ97" s="24" t="str">
        <f t="shared" si="2"/>
        <v/>
      </c>
      <c r="AR97" s="24" t="str">
        <f t="shared" si="3"/>
        <v/>
      </c>
    </row>
    <row r="98" spans="2:44">
      <c r="B98" s="5"/>
      <c r="C98" s="145"/>
      <c r="D98" s="6"/>
      <c r="E98" s="23"/>
      <c r="F98" s="102"/>
      <c r="G98" s="103"/>
      <c r="H98" s="104"/>
      <c r="I98" s="104"/>
      <c r="J98" s="104"/>
      <c r="K98" s="105"/>
      <c r="L98" s="103"/>
      <c r="M98" s="104"/>
      <c r="N98" s="104"/>
      <c r="O98" s="104"/>
      <c r="P98" s="105"/>
      <c r="Q98" s="103"/>
      <c r="R98" s="104"/>
      <c r="S98" s="104"/>
      <c r="T98" s="104"/>
      <c r="U98" s="105"/>
      <c r="V98" s="103"/>
      <c r="W98" s="104"/>
      <c r="X98" s="104"/>
      <c r="Y98" s="104"/>
      <c r="Z98" s="105"/>
      <c r="AA98" s="103"/>
      <c r="AB98" s="104"/>
      <c r="AC98" s="104"/>
      <c r="AD98" s="104"/>
      <c r="AE98" s="105"/>
      <c r="AF98" s="103"/>
      <c r="AG98" s="104"/>
      <c r="AH98" s="104"/>
      <c r="AI98" s="104"/>
      <c r="AJ98" s="106"/>
      <c r="AK98" s="109"/>
      <c r="AL98" s="104"/>
      <c r="AM98" s="104"/>
      <c r="AN98" s="104"/>
      <c r="AO98" s="110"/>
      <c r="AP98" s="127"/>
      <c r="AQ98" s="24" t="str">
        <f t="shared" si="2"/>
        <v/>
      </c>
      <c r="AR98" s="24" t="str">
        <f t="shared" si="3"/>
        <v/>
      </c>
    </row>
    <row r="99" spans="2:44">
      <c r="B99" s="5"/>
      <c r="C99" s="145"/>
      <c r="D99" s="6"/>
      <c r="E99" s="23"/>
      <c r="F99" s="102"/>
      <c r="G99" s="103"/>
      <c r="H99" s="104"/>
      <c r="I99" s="104"/>
      <c r="J99" s="104"/>
      <c r="K99" s="105"/>
      <c r="L99" s="103"/>
      <c r="M99" s="104"/>
      <c r="N99" s="104"/>
      <c r="O99" s="104"/>
      <c r="P99" s="105"/>
      <c r="Q99" s="103"/>
      <c r="R99" s="104"/>
      <c r="S99" s="104"/>
      <c r="T99" s="104"/>
      <c r="U99" s="105"/>
      <c r="V99" s="103"/>
      <c r="W99" s="104"/>
      <c r="X99" s="104"/>
      <c r="Y99" s="104"/>
      <c r="Z99" s="105"/>
      <c r="AA99" s="103"/>
      <c r="AB99" s="104"/>
      <c r="AC99" s="104"/>
      <c r="AD99" s="104"/>
      <c r="AE99" s="105"/>
      <c r="AF99" s="103"/>
      <c r="AG99" s="104"/>
      <c r="AH99" s="104"/>
      <c r="AI99" s="104"/>
      <c r="AJ99" s="106"/>
      <c r="AK99" s="109"/>
      <c r="AL99" s="104"/>
      <c r="AM99" s="104"/>
      <c r="AN99" s="104"/>
      <c r="AO99" s="110"/>
      <c r="AP99" s="127"/>
      <c r="AQ99" s="24" t="str">
        <f t="shared" si="2"/>
        <v/>
      </c>
      <c r="AR99" s="24" t="str">
        <f t="shared" si="3"/>
        <v/>
      </c>
    </row>
    <row r="100" spans="2:44">
      <c r="B100" s="5"/>
      <c r="C100" s="145"/>
      <c r="D100" s="6"/>
      <c r="E100" s="23"/>
      <c r="F100" s="102"/>
      <c r="G100" s="103"/>
      <c r="H100" s="104"/>
      <c r="I100" s="104"/>
      <c r="J100" s="104"/>
      <c r="K100" s="105"/>
      <c r="L100" s="103"/>
      <c r="M100" s="104"/>
      <c r="N100" s="104"/>
      <c r="O100" s="104"/>
      <c r="P100" s="105"/>
      <c r="Q100" s="103"/>
      <c r="R100" s="104"/>
      <c r="S100" s="104"/>
      <c r="T100" s="104"/>
      <c r="U100" s="105"/>
      <c r="V100" s="103"/>
      <c r="W100" s="104"/>
      <c r="X100" s="104"/>
      <c r="Y100" s="104"/>
      <c r="Z100" s="105"/>
      <c r="AA100" s="103"/>
      <c r="AB100" s="104"/>
      <c r="AC100" s="104"/>
      <c r="AD100" s="104"/>
      <c r="AE100" s="105"/>
      <c r="AF100" s="103"/>
      <c r="AG100" s="104"/>
      <c r="AH100" s="104"/>
      <c r="AI100" s="104"/>
      <c r="AJ100" s="106"/>
      <c r="AK100" s="109"/>
      <c r="AL100" s="104"/>
      <c r="AM100" s="104"/>
      <c r="AN100" s="104"/>
      <c r="AO100" s="110"/>
      <c r="AP100" s="127"/>
      <c r="AQ100" s="24" t="str">
        <f t="shared" si="2"/>
        <v/>
      </c>
      <c r="AR100" s="24" t="str">
        <f t="shared" si="3"/>
        <v/>
      </c>
    </row>
    <row r="101" spans="2:44" ht="45.75" customHeight="1">
      <c r="B101" s="5"/>
      <c r="C101" s="145"/>
      <c r="D101" s="6"/>
      <c r="E101" s="23"/>
      <c r="F101" s="102"/>
      <c r="G101" s="103"/>
      <c r="H101" s="104"/>
      <c r="I101" s="104"/>
      <c r="J101" s="104"/>
      <c r="K101" s="105"/>
      <c r="L101" s="103"/>
      <c r="M101" s="104"/>
      <c r="N101" s="104"/>
      <c r="O101" s="104"/>
      <c r="P101" s="105"/>
      <c r="Q101" s="103"/>
      <c r="R101" s="104"/>
      <c r="S101" s="104"/>
      <c r="T101" s="104"/>
      <c r="U101" s="105"/>
      <c r="V101" s="103"/>
      <c r="W101" s="104"/>
      <c r="X101" s="104"/>
      <c r="Y101" s="104"/>
      <c r="Z101" s="105"/>
      <c r="AA101" s="103"/>
      <c r="AB101" s="104"/>
      <c r="AC101" s="104"/>
      <c r="AD101" s="104"/>
      <c r="AE101" s="105"/>
      <c r="AF101" s="103"/>
      <c r="AG101" s="104"/>
      <c r="AH101" s="104"/>
      <c r="AI101" s="104"/>
      <c r="AJ101" s="106"/>
      <c r="AK101" s="109"/>
      <c r="AL101" s="104"/>
      <c r="AM101" s="104"/>
      <c r="AN101" s="104"/>
      <c r="AO101" s="110"/>
      <c r="AP101" s="128"/>
      <c r="AQ101" s="24" t="str">
        <f t="shared" si="2"/>
        <v/>
      </c>
      <c r="AR101" s="24" t="str">
        <f t="shared" si="3"/>
        <v/>
      </c>
    </row>
    <row r="102" spans="2:44">
      <c r="B102" s="5"/>
      <c r="C102" s="145"/>
      <c r="D102" s="6"/>
      <c r="E102" s="23"/>
      <c r="F102" s="98"/>
      <c r="G102" s="100"/>
      <c r="H102" s="99"/>
      <c r="I102" s="99"/>
      <c r="J102" s="99"/>
      <c r="K102" s="101"/>
      <c r="L102" s="100"/>
      <c r="M102" s="99"/>
      <c r="N102" s="99"/>
      <c r="O102" s="99"/>
      <c r="P102" s="101"/>
      <c r="Q102" s="100"/>
      <c r="R102" s="99"/>
      <c r="S102" s="99"/>
      <c r="T102" s="99"/>
      <c r="U102" s="101"/>
      <c r="V102" s="100"/>
      <c r="W102" s="99"/>
      <c r="X102" s="99"/>
      <c r="Y102" s="99"/>
      <c r="Z102" s="101"/>
      <c r="AA102" s="100"/>
      <c r="AB102" s="99"/>
      <c r="AC102" s="99"/>
      <c r="AD102" s="99"/>
      <c r="AE102" s="101"/>
      <c r="AF102" s="100"/>
      <c r="AG102" s="99"/>
      <c r="AH102" s="99"/>
      <c r="AI102" s="99"/>
      <c r="AJ102" s="101"/>
      <c r="AK102" s="100"/>
      <c r="AL102" s="99"/>
      <c r="AM102" s="99"/>
      <c r="AN102" s="99"/>
      <c r="AO102" s="101"/>
      <c r="AP102" s="129"/>
      <c r="AQ102" s="24" t="str">
        <f t="shared" si="2"/>
        <v/>
      </c>
      <c r="AR102" s="24" t="str">
        <f t="shared" si="3"/>
        <v/>
      </c>
    </row>
    <row r="103" spans="2:44">
      <c r="B103" s="5"/>
      <c r="C103" s="145"/>
      <c r="D103" s="6"/>
      <c r="E103" s="23"/>
      <c r="F103" s="98"/>
      <c r="G103" s="100"/>
      <c r="H103" s="99"/>
      <c r="I103" s="99"/>
      <c r="J103" s="99"/>
      <c r="K103" s="101"/>
      <c r="L103" s="100"/>
      <c r="M103" s="99"/>
      <c r="N103" s="99"/>
      <c r="O103" s="99"/>
      <c r="P103" s="101"/>
      <c r="Q103" s="100"/>
      <c r="R103" s="99"/>
      <c r="S103" s="99"/>
      <c r="T103" s="99"/>
      <c r="U103" s="101"/>
      <c r="V103" s="100"/>
      <c r="W103" s="99"/>
      <c r="X103" s="99"/>
      <c r="Y103" s="99"/>
      <c r="Z103" s="101"/>
      <c r="AA103" s="100"/>
      <c r="AB103" s="99"/>
      <c r="AC103" s="99"/>
      <c r="AD103" s="99"/>
      <c r="AE103" s="101"/>
      <c r="AF103" s="100"/>
      <c r="AG103" s="99"/>
      <c r="AH103" s="99"/>
      <c r="AI103" s="99"/>
      <c r="AJ103" s="101"/>
      <c r="AK103" s="100"/>
      <c r="AL103" s="99"/>
      <c r="AM103" s="99"/>
      <c r="AN103" s="99"/>
      <c r="AO103" s="101"/>
      <c r="AP103" s="129"/>
      <c r="AQ103" s="24" t="str">
        <f t="shared" si="2"/>
        <v/>
      </c>
      <c r="AR103" s="24" t="str">
        <f t="shared" si="3"/>
        <v/>
      </c>
    </row>
    <row r="104" spans="2:44">
      <c r="B104" s="5"/>
      <c r="C104" s="145"/>
      <c r="D104" s="6"/>
      <c r="E104" s="23"/>
      <c r="F104" s="98"/>
      <c r="G104" s="100"/>
      <c r="H104" s="99"/>
      <c r="I104" s="99"/>
      <c r="J104" s="99"/>
      <c r="K104" s="101"/>
      <c r="L104" s="100"/>
      <c r="M104" s="99"/>
      <c r="N104" s="99"/>
      <c r="O104" s="99"/>
      <c r="P104" s="101"/>
      <c r="Q104" s="100"/>
      <c r="R104" s="99"/>
      <c r="S104" s="99"/>
      <c r="T104" s="99"/>
      <c r="U104" s="101"/>
      <c r="V104" s="100"/>
      <c r="W104" s="99"/>
      <c r="X104" s="99"/>
      <c r="Y104" s="99"/>
      <c r="Z104" s="101"/>
      <c r="AA104" s="100"/>
      <c r="AB104" s="99"/>
      <c r="AC104" s="99"/>
      <c r="AD104" s="99"/>
      <c r="AE104" s="101"/>
      <c r="AF104" s="100"/>
      <c r="AG104" s="99"/>
      <c r="AH104" s="99"/>
      <c r="AI104" s="99"/>
      <c r="AJ104" s="101"/>
      <c r="AK104" s="100"/>
      <c r="AL104" s="99"/>
      <c r="AM104" s="99"/>
      <c r="AN104" s="99"/>
      <c r="AO104" s="101"/>
      <c r="AP104" s="129"/>
      <c r="AQ104" s="24" t="str">
        <f t="shared" si="2"/>
        <v/>
      </c>
      <c r="AR104" s="24" t="str">
        <f t="shared" si="3"/>
        <v/>
      </c>
    </row>
    <row r="105" spans="2:44">
      <c r="B105" s="5"/>
      <c r="C105" s="145"/>
      <c r="D105" s="6"/>
      <c r="E105" s="23"/>
      <c r="F105" s="98"/>
      <c r="G105" s="100"/>
      <c r="H105" s="99"/>
      <c r="I105" s="99"/>
      <c r="J105" s="99"/>
      <c r="K105" s="101"/>
      <c r="L105" s="100"/>
      <c r="M105" s="99"/>
      <c r="N105" s="99"/>
      <c r="O105" s="99"/>
      <c r="P105" s="101"/>
      <c r="Q105" s="100"/>
      <c r="R105" s="99"/>
      <c r="S105" s="99"/>
      <c r="T105" s="99"/>
      <c r="U105" s="101"/>
      <c r="V105" s="100"/>
      <c r="W105" s="99"/>
      <c r="X105" s="99"/>
      <c r="Y105" s="99"/>
      <c r="Z105" s="101"/>
      <c r="AA105" s="100"/>
      <c r="AB105" s="99"/>
      <c r="AC105" s="99"/>
      <c r="AD105" s="99"/>
      <c r="AE105" s="101"/>
      <c r="AF105" s="100"/>
      <c r="AG105" s="99"/>
      <c r="AH105" s="99"/>
      <c r="AI105" s="99"/>
      <c r="AJ105" s="101"/>
      <c r="AK105" s="100"/>
      <c r="AL105" s="99"/>
      <c r="AM105" s="99"/>
      <c r="AN105" s="99"/>
      <c r="AO105" s="101"/>
      <c r="AP105" s="129"/>
      <c r="AQ105" s="24" t="str">
        <f t="shared" si="2"/>
        <v/>
      </c>
      <c r="AR105" s="24" t="str">
        <f t="shared" si="3"/>
        <v/>
      </c>
    </row>
    <row r="106" spans="2:44">
      <c r="B106" s="5"/>
      <c r="C106" s="145"/>
      <c r="D106" s="6"/>
      <c r="E106" s="23"/>
      <c r="F106" s="98"/>
      <c r="G106" s="100"/>
      <c r="H106" s="99"/>
      <c r="I106" s="99"/>
      <c r="J106" s="99"/>
      <c r="K106" s="101"/>
      <c r="L106" s="100"/>
      <c r="M106" s="99"/>
      <c r="N106" s="99"/>
      <c r="O106" s="99"/>
      <c r="P106" s="101"/>
      <c r="Q106" s="100"/>
      <c r="R106" s="99"/>
      <c r="S106" s="99"/>
      <c r="T106" s="99"/>
      <c r="U106" s="101"/>
      <c r="V106" s="100"/>
      <c r="W106" s="99"/>
      <c r="X106" s="99"/>
      <c r="Y106" s="99"/>
      <c r="Z106" s="101"/>
      <c r="AA106" s="100"/>
      <c r="AB106" s="99"/>
      <c r="AC106" s="99"/>
      <c r="AD106" s="99"/>
      <c r="AE106" s="101"/>
      <c r="AF106" s="100"/>
      <c r="AG106" s="99"/>
      <c r="AH106" s="99"/>
      <c r="AI106" s="99"/>
      <c r="AJ106" s="101"/>
      <c r="AK106" s="100"/>
      <c r="AL106" s="99"/>
      <c r="AM106" s="99"/>
      <c r="AN106" s="99"/>
      <c r="AO106" s="101"/>
      <c r="AP106" s="129"/>
      <c r="AQ106" s="24" t="str">
        <f t="shared" si="2"/>
        <v/>
      </c>
      <c r="AR106" s="24" t="str">
        <f t="shared" si="3"/>
        <v/>
      </c>
    </row>
    <row r="107" spans="2:44">
      <c r="B107" s="5"/>
      <c r="C107" s="145"/>
      <c r="D107" s="6"/>
      <c r="E107" s="23"/>
      <c r="F107" s="98"/>
      <c r="G107" s="100"/>
      <c r="H107" s="99"/>
      <c r="I107" s="99"/>
      <c r="J107" s="99"/>
      <c r="K107" s="101"/>
      <c r="L107" s="100"/>
      <c r="M107" s="99"/>
      <c r="N107" s="99"/>
      <c r="O107" s="99"/>
      <c r="P107" s="101"/>
      <c r="Q107" s="100"/>
      <c r="R107" s="99"/>
      <c r="S107" s="99"/>
      <c r="T107" s="99"/>
      <c r="U107" s="101"/>
      <c r="V107" s="100"/>
      <c r="W107" s="99"/>
      <c r="X107" s="99"/>
      <c r="Y107" s="99"/>
      <c r="Z107" s="101"/>
      <c r="AA107" s="100"/>
      <c r="AB107" s="99"/>
      <c r="AC107" s="99"/>
      <c r="AD107" s="99"/>
      <c r="AE107" s="101"/>
      <c r="AF107" s="100"/>
      <c r="AG107" s="99"/>
      <c r="AH107" s="99"/>
      <c r="AI107" s="99"/>
      <c r="AJ107" s="101"/>
      <c r="AK107" s="100"/>
      <c r="AL107" s="99"/>
      <c r="AM107" s="99"/>
      <c r="AN107" s="99"/>
      <c r="AO107" s="101"/>
      <c r="AP107" s="129"/>
      <c r="AQ107" s="24" t="str">
        <f t="shared" si="2"/>
        <v/>
      </c>
      <c r="AR107" s="24" t="str">
        <f t="shared" si="3"/>
        <v/>
      </c>
    </row>
    <row r="108" spans="2:44">
      <c r="B108" s="5"/>
      <c r="C108" s="145"/>
      <c r="D108" s="6"/>
      <c r="E108" s="23"/>
      <c r="F108" s="98"/>
      <c r="G108" s="100"/>
      <c r="H108" s="99"/>
      <c r="I108" s="99"/>
      <c r="J108" s="99"/>
      <c r="K108" s="101"/>
      <c r="L108" s="100"/>
      <c r="M108" s="99"/>
      <c r="N108" s="99"/>
      <c r="O108" s="99"/>
      <c r="P108" s="101"/>
      <c r="Q108" s="100"/>
      <c r="R108" s="99"/>
      <c r="S108" s="99"/>
      <c r="T108" s="99"/>
      <c r="U108" s="101"/>
      <c r="V108" s="100"/>
      <c r="W108" s="99"/>
      <c r="X108" s="99"/>
      <c r="Y108" s="99"/>
      <c r="Z108" s="101"/>
      <c r="AA108" s="100"/>
      <c r="AB108" s="99"/>
      <c r="AC108" s="99"/>
      <c r="AD108" s="99"/>
      <c r="AE108" s="101"/>
      <c r="AF108" s="100"/>
      <c r="AG108" s="99"/>
      <c r="AH108" s="99"/>
      <c r="AI108" s="99"/>
      <c r="AJ108" s="101"/>
      <c r="AK108" s="100"/>
      <c r="AL108" s="99"/>
      <c r="AM108" s="99"/>
      <c r="AN108" s="99"/>
      <c r="AO108" s="101"/>
      <c r="AP108" s="129"/>
      <c r="AQ108" s="24" t="str">
        <f t="shared" si="2"/>
        <v/>
      </c>
      <c r="AR108" s="24" t="str">
        <f t="shared" si="3"/>
        <v/>
      </c>
    </row>
    <row r="109" spans="2:44" ht="12.75" customHeight="1">
      <c r="B109" s="5"/>
      <c r="C109" s="145"/>
      <c r="D109" s="6"/>
      <c r="E109" s="23"/>
      <c r="F109" s="98"/>
      <c r="G109" s="100"/>
      <c r="H109" s="99"/>
      <c r="I109" s="99"/>
      <c r="J109" s="99"/>
      <c r="K109" s="101"/>
      <c r="L109" s="100"/>
      <c r="M109" s="99"/>
      <c r="N109" s="99"/>
      <c r="O109" s="99"/>
      <c r="P109" s="101"/>
      <c r="Q109" s="100"/>
      <c r="R109" s="99"/>
      <c r="S109" s="99"/>
      <c r="T109" s="99"/>
      <c r="U109" s="101"/>
      <c r="V109" s="100"/>
      <c r="W109" s="99"/>
      <c r="X109" s="99"/>
      <c r="Y109" s="99"/>
      <c r="Z109" s="101"/>
      <c r="AA109" s="100"/>
      <c r="AB109" s="99"/>
      <c r="AC109" s="99"/>
      <c r="AD109" s="99"/>
      <c r="AE109" s="101"/>
      <c r="AF109" s="100"/>
      <c r="AG109" s="99"/>
      <c r="AH109" s="99"/>
      <c r="AI109" s="99"/>
      <c r="AJ109" s="101"/>
      <c r="AK109" s="100"/>
      <c r="AL109" s="99"/>
      <c r="AM109" s="99"/>
      <c r="AN109" s="99"/>
      <c r="AO109" s="101"/>
      <c r="AP109" s="129"/>
      <c r="AQ109" s="24" t="str">
        <f t="shared" si="2"/>
        <v/>
      </c>
      <c r="AR109" s="24" t="str">
        <f t="shared" si="3"/>
        <v/>
      </c>
    </row>
    <row r="110" spans="2:44" ht="12.75" customHeight="1">
      <c r="B110" s="5"/>
      <c r="C110" s="145"/>
      <c r="D110" s="6"/>
      <c r="E110" s="23"/>
      <c r="F110" s="98"/>
      <c r="G110" s="100"/>
      <c r="H110" s="99"/>
      <c r="I110" s="99"/>
      <c r="J110" s="99"/>
      <c r="K110" s="101"/>
      <c r="L110" s="100"/>
      <c r="M110" s="99"/>
      <c r="N110" s="99"/>
      <c r="O110" s="99"/>
      <c r="P110" s="101"/>
      <c r="Q110" s="100"/>
      <c r="R110" s="99"/>
      <c r="S110" s="99"/>
      <c r="T110" s="99"/>
      <c r="U110" s="101"/>
      <c r="V110" s="100"/>
      <c r="W110" s="99"/>
      <c r="X110" s="99"/>
      <c r="Y110" s="99"/>
      <c r="Z110" s="101"/>
      <c r="AA110" s="100"/>
      <c r="AB110" s="99"/>
      <c r="AC110" s="99"/>
      <c r="AD110" s="99"/>
      <c r="AE110" s="101"/>
      <c r="AF110" s="100"/>
      <c r="AG110" s="99"/>
      <c r="AH110" s="99"/>
      <c r="AI110" s="99"/>
      <c r="AJ110" s="101"/>
      <c r="AK110" s="100"/>
      <c r="AL110" s="99"/>
      <c r="AM110" s="99"/>
      <c r="AN110" s="99"/>
      <c r="AO110" s="101"/>
      <c r="AP110" s="129"/>
      <c r="AQ110" s="24" t="str">
        <f t="shared" si="2"/>
        <v/>
      </c>
      <c r="AR110" s="24" t="str">
        <f t="shared" si="3"/>
        <v/>
      </c>
    </row>
    <row r="111" spans="2:44" ht="12.75" customHeight="1">
      <c r="B111" s="5"/>
      <c r="C111" s="145"/>
      <c r="D111" s="6"/>
      <c r="E111" s="23"/>
      <c r="F111" s="98"/>
      <c r="G111" s="100"/>
      <c r="H111" s="99"/>
      <c r="I111" s="99"/>
      <c r="J111" s="99"/>
      <c r="K111" s="101"/>
      <c r="L111" s="100"/>
      <c r="M111" s="99"/>
      <c r="N111" s="99"/>
      <c r="O111" s="99"/>
      <c r="P111" s="101"/>
      <c r="Q111" s="100"/>
      <c r="R111" s="99"/>
      <c r="S111" s="99"/>
      <c r="T111" s="99"/>
      <c r="U111" s="101"/>
      <c r="V111" s="100"/>
      <c r="W111" s="99"/>
      <c r="X111" s="99"/>
      <c r="Y111" s="99"/>
      <c r="Z111" s="101"/>
      <c r="AA111" s="100"/>
      <c r="AB111" s="99"/>
      <c r="AC111" s="99"/>
      <c r="AD111" s="99"/>
      <c r="AE111" s="101"/>
      <c r="AF111" s="100"/>
      <c r="AG111" s="99"/>
      <c r="AH111" s="99"/>
      <c r="AI111" s="99"/>
      <c r="AJ111" s="101"/>
      <c r="AK111" s="100"/>
      <c r="AL111" s="99"/>
      <c r="AM111" s="99"/>
      <c r="AN111" s="99"/>
      <c r="AO111" s="101"/>
      <c r="AP111" s="129"/>
      <c r="AQ111" s="24" t="str">
        <f t="shared" si="2"/>
        <v/>
      </c>
      <c r="AR111" s="24" t="str">
        <f t="shared" si="3"/>
        <v/>
      </c>
    </row>
    <row r="112" spans="2:44" ht="28.5" customHeight="1">
      <c r="B112" s="5"/>
      <c r="C112" s="145"/>
      <c r="D112" s="6"/>
      <c r="E112" s="23"/>
      <c r="F112" s="98"/>
      <c r="G112" s="100"/>
      <c r="H112" s="99"/>
      <c r="I112" s="99"/>
      <c r="J112" s="99"/>
      <c r="K112" s="101"/>
      <c r="L112" s="100"/>
      <c r="M112" s="99"/>
      <c r="N112" s="99"/>
      <c r="O112" s="99"/>
      <c r="P112" s="101"/>
      <c r="Q112" s="100"/>
      <c r="R112" s="99"/>
      <c r="S112" s="99"/>
      <c r="T112" s="99"/>
      <c r="U112" s="101"/>
      <c r="V112" s="100"/>
      <c r="W112" s="99"/>
      <c r="X112" s="99"/>
      <c r="Y112" s="99"/>
      <c r="Z112" s="101"/>
      <c r="AA112" s="100"/>
      <c r="AB112" s="99"/>
      <c r="AC112" s="99"/>
      <c r="AD112" s="99"/>
      <c r="AE112" s="101"/>
      <c r="AF112" s="100"/>
      <c r="AG112" s="99"/>
      <c r="AH112" s="99"/>
      <c r="AI112" s="99"/>
      <c r="AJ112" s="101"/>
      <c r="AK112" s="100"/>
      <c r="AL112" s="99"/>
      <c r="AM112" s="99"/>
      <c r="AN112" s="99"/>
      <c r="AO112" s="101"/>
      <c r="AP112" s="130"/>
      <c r="AQ112" s="24" t="str">
        <f t="shared" si="2"/>
        <v/>
      </c>
      <c r="AR112" s="24" t="str">
        <f t="shared" si="3"/>
        <v/>
      </c>
    </row>
    <row r="113" spans="2:70" ht="12.75" customHeight="1">
      <c r="B113" s="5"/>
      <c r="C113" s="145"/>
      <c r="D113" s="6"/>
      <c r="E113" s="23"/>
      <c r="F113" s="98"/>
      <c r="G113" s="100"/>
      <c r="H113" s="99"/>
      <c r="I113" s="99"/>
      <c r="J113" s="99"/>
      <c r="K113" s="101"/>
      <c r="L113" s="100"/>
      <c r="M113" s="99"/>
      <c r="N113" s="99"/>
      <c r="O113" s="99"/>
      <c r="P113" s="101"/>
      <c r="Q113" s="100"/>
      <c r="R113" s="99"/>
      <c r="S113" s="99"/>
      <c r="T113" s="99"/>
      <c r="U113" s="101"/>
      <c r="V113" s="100"/>
      <c r="W113" s="99"/>
      <c r="X113" s="99"/>
      <c r="Y113" s="99"/>
      <c r="Z113" s="101"/>
      <c r="AA113" s="100"/>
      <c r="AB113" s="99"/>
      <c r="AC113" s="99"/>
      <c r="AD113" s="99"/>
      <c r="AE113" s="101"/>
      <c r="AF113" s="100"/>
      <c r="AG113" s="99"/>
      <c r="AH113" s="99"/>
      <c r="AI113" s="99"/>
      <c r="AJ113" s="101"/>
      <c r="AK113" s="100"/>
      <c r="AL113" s="99"/>
      <c r="AM113" s="99"/>
      <c r="AN113" s="99"/>
      <c r="AO113" s="101"/>
      <c r="AP113" s="129"/>
      <c r="AQ113" s="24" t="str">
        <f t="shared" si="2"/>
        <v/>
      </c>
      <c r="AR113" s="24" t="str">
        <f t="shared" si="3"/>
        <v/>
      </c>
    </row>
    <row r="114" spans="2:70" ht="12.75" customHeight="1">
      <c r="B114" s="5"/>
      <c r="C114" s="145"/>
      <c r="D114" s="6"/>
      <c r="E114" s="23"/>
      <c r="F114" s="98"/>
      <c r="G114" s="100"/>
      <c r="H114" s="99"/>
      <c r="I114" s="99"/>
      <c r="J114" s="99"/>
      <c r="K114" s="101"/>
      <c r="L114" s="100"/>
      <c r="M114" s="99"/>
      <c r="N114" s="99"/>
      <c r="O114" s="99"/>
      <c r="P114" s="101"/>
      <c r="Q114" s="100"/>
      <c r="R114" s="99"/>
      <c r="S114" s="99"/>
      <c r="T114" s="99"/>
      <c r="U114" s="101"/>
      <c r="V114" s="100"/>
      <c r="W114" s="99"/>
      <c r="X114" s="99"/>
      <c r="Y114" s="99"/>
      <c r="Z114" s="101"/>
      <c r="AA114" s="100"/>
      <c r="AB114" s="99"/>
      <c r="AC114" s="99"/>
      <c r="AD114" s="99"/>
      <c r="AE114" s="101"/>
      <c r="AF114" s="100"/>
      <c r="AG114" s="99"/>
      <c r="AH114" s="99"/>
      <c r="AI114" s="99"/>
      <c r="AJ114" s="101"/>
      <c r="AK114" s="100"/>
      <c r="AL114" s="99"/>
      <c r="AM114" s="99"/>
      <c r="AN114" s="99"/>
      <c r="AO114" s="101"/>
      <c r="AP114" s="129"/>
      <c r="AQ114" s="24" t="str">
        <f t="shared" si="2"/>
        <v/>
      </c>
      <c r="AR114" s="24" t="str">
        <f t="shared" si="3"/>
        <v/>
      </c>
    </row>
    <row r="115" spans="2:70" ht="12.75" customHeight="1">
      <c r="B115" s="5"/>
      <c r="C115" s="145"/>
      <c r="D115" s="6"/>
      <c r="E115" s="23"/>
      <c r="F115" s="98"/>
      <c r="G115" s="100"/>
      <c r="H115" s="99"/>
      <c r="I115" s="99"/>
      <c r="J115" s="99"/>
      <c r="K115" s="101"/>
      <c r="L115" s="100"/>
      <c r="M115" s="99"/>
      <c r="N115" s="99"/>
      <c r="O115" s="99"/>
      <c r="P115" s="101"/>
      <c r="Q115" s="100"/>
      <c r="R115" s="99"/>
      <c r="S115" s="99"/>
      <c r="T115" s="99"/>
      <c r="U115" s="101"/>
      <c r="V115" s="100"/>
      <c r="W115" s="99"/>
      <c r="X115" s="99"/>
      <c r="Y115" s="99"/>
      <c r="Z115" s="101"/>
      <c r="AA115" s="100"/>
      <c r="AB115" s="99"/>
      <c r="AC115" s="99"/>
      <c r="AD115" s="99"/>
      <c r="AE115" s="101"/>
      <c r="AF115" s="100"/>
      <c r="AG115" s="99"/>
      <c r="AH115" s="99"/>
      <c r="AI115" s="99"/>
      <c r="AJ115" s="101"/>
      <c r="AK115" s="100"/>
      <c r="AL115" s="99"/>
      <c r="AM115" s="99"/>
      <c r="AN115" s="99"/>
      <c r="AO115" s="101"/>
      <c r="AP115" s="129"/>
      <c r="AQ115" s="24" t="str">
        <f t="shared" si="2"/>
        <v/>
      </c>
      <c r="AR115" s="24" t="str">
        <f t="shared" si="3"/>
        <v/>
      </c>
    </row>
    <row r="116" spans="2:70" ht="12.75" customHeight="1">
      <c r="B116" s="5"/>
      <c r="C116" s="145"/>
      <c r="D116" s="6"/>
      <c r="E116" s="23"/>
      <c r="F116" s="98"/>
      <c r="G116" s="100"/>
      <c r="H116" s="99"/>
      <c r="I116" s="99"/>
      <c r="J116" s="99"/>
      <c r="K116" s="101"/>
      <c r="L116" s="100"/>
      <c r="M116" s="99"/>
      <c r="N116" s="99"/>
      <c r="O116" s="99"/>
      <c r="P116" s="101"/>
      <c r="Q116" s="100"/>
      <c r="R116" s="99"/>
      <c r="S116" s="99"/>
      <c r="T116" s="99"/>
      <c r="U116" s="101"/>
      <c r="V116" s="100"/>
      <c r="W116" s="99"/>
      <c r="X116" s="99"/>
      <c r="Y116" s="99"/>
      <c r="Z116" s="101"/>
      <c r="AA116" s="100"/>
      <c r="AB116" s="99"/>
      <c r="AC116" s="99"/>
      <c r="AD116" s="99"/>
      <c r="AE116" s="101"/>
      <c r="AF116" s="100"/>
      <c r="AG116" s="99"/>
      <c r="AH116" s="99"/>
      <c r="AI116" s="99"/>
      <c r="AJ116" s="101"/>
      <c r="AK116" s="100"/>
      <c r="AL116" s="99"/>
      <c r="AM116" s="99"/>
      <c r="AN116" s="99"/>
      <c r="AO116" s="101"/>
      <c r="AP116" s="129"/>
      <c r="AQ116" s="24" t="str">
        <f t="shared" si="2"/>
        <v/>
      </c>
      <c r="AR116" s="24" t="str">
        <f t="shared" si="3"/>
        <v/>
      </c>
    </row>
    <row r="117" spans="2:70" ht="12.75" customHeight="1">
      <c r="B117" s="5"/>
      <c r="C117" s="145"/>
      <c r="D117" s="6"/>
      <c r="E117" s="23"/>
      <c r="F117" s="98"/>
      <c r="G117" s="100"/>
      <c r="H117" s="99"/>
      <c r="I117" s="99"/>
      <c r="J117" s="99"/>
      <c r="K117" s="101"/>
      <c r="L117" s="100"/>
      <c r="M117" s="99"/>
      <c r="N117" s="99"/>
      <c r="O117" s="99"/>
      <c r="P117" s="101"/>
      <c r="Q117" s="100"/>
      <c r="R117" s="99"/>
      <c r="S117" s="99"/>
      <c r="T117" s="99"/>
      <c r="U117" s="101"/>
      <c r="V117" s="100"/>
      <c r="W117" s="99"/>
      <c r="X117" s="99"/>
      <c r="Y117" s="99"/>
      <c r="Z117" s="101"/>
      <c r="AA117" s="100"/>
      <c r="AB117" s="99"/>
      <c r="AC117" s="99"/>
      <c r="AD117" s="99"/>
      <c r="AE117" s="101"/>
      <c r="AF117" s="100"/>
      <c r="AG117" s="99"/>
      <c r="AH117" s="99"/>
      <c r="AI117" s="99"/>
      <c r="AJ117" s="101"/>
      <c r="AK117" s="100"/>
      <c r="AL117" s="99"/>
      <c r="AM117" s="99"/>
      <c r="AN117" s="99"/>
      <c r="AO117" s="101"/>
      <c r="AP117" s="129"/>
      <c r="AQ117" s="24" t="str">
        <f t="shared" si="2"/>
        <v/>
      </c>
      <c r="AR117" s="24" t="str">
        <f t="shared" si="3"/>
        <v/>
      </c>
    </row>
    <row r="118" spans="2:70" ht="12.75" customHeight="1">
      <c r="B118" s="5"/>
      <c r="C118" s="145"/>
      <c r="D118" s="6"/>
      <c r="E118" s="23"/>
      <c r="F118" s="98"/>
      <c r="G118" s="100"/>
      <c r="H118" s="99"/>
      <c r="I118" s="99"/>
      <c r="J118" s="99"/>
      <c r="K118" s="101"/>
      <c r="L118" s="100"/>
      <c r="M118" s="99"/>
      <c r="N118" s="99"/>
      <c r="O118" s="99"/>
      <c r="P118" s="101"/>
      <c r="Q118" s="100"/>
      <c r="R118" s="99"/>
      <c r="S118" s="99"/>
      <c r="T118" s="99"/>
      <c r="U118" s="101"/>
      <c r="V118" s="100"/>
      <c r="W118" s="99"/>
      <c r="X118" s="99"/>
      <c r="Y118" s="99"/>
      <c r="Z118" s="101"/>
      <c r="AA118" s="100"/>
      <c r="AB118" s="99"/>
      <c r="AC118" s="99"/>
      <c r="AD118" s="99"/>
      <c r="AE118" s="101"/>
      <c r="AF118" s="100"/>
      <c r="AG118" s="99"/>
      <c r="AH118" s="99"/>
      <c r="AI118" s="99"/>
      <c r="AJ118" s="101"/>
      <c r="AK118" s="100"/>
      <c r="AL118" s="99"/>
      <c r="AM118" s="99"/>
      <c r="AN118" s="99"/>
      <c r="AO118" s="101"/>
      <c r="AP118" s="129"/>
      <c r="AQ118" s="24" t="str">
        <f t="shared" si="2"/>
        <v/>
      </c>
      <c r="AR118" s="24" t="str">
        <f t="shared" si="3"/>
        <v/>
      </c>
    </row>
    <row r="119" spans="2:70" ht="12.75" customHeight="1">
      <c r="B119" s="5"/>
      <c r="C119" s="145"/>
      <c r="D119" s="6"/>
      <c r="E119" s="23"/>
      <c r="F119" s="98"/>
      <c r="G119" s="100"/>
      <c r="H119" s="99"/>
      <c r="I119" s="99"/>
      <c r="J119" s="99"/>
      <c r="K119" s="101"/>
      <c r="L119" s="100"/>
      <c r="M119" s="99"/>
      <c r="N119" s="99"/>
      <c r="O119" s="99"/>
      <c r="P119" s="101"/>
      <c r="Q119" s="100"/>
      <c r="R119" s="99"/>
      <c r="S119" s="99"/>
      <c r="T119" s="99"/>
      <c r="U119" s="101"/>
      <c r="V119" s="100"/>
      <c r="W119" s="99"/>
      <c r="X119" s="99"/>
      <c r="Y119" s="99"/>
      <c r="Z119" s="101"/>
      <c r="AA119" s="100"/>
      <c r="AB119" s="99"/>
      <c r="AC119" s="99"/>
      <c r="AD119" s="99"/>
      <c r="AE119" s="101"/>
      <c r="AF119" s="100"/>
      <c r="AG119" s="99"/>
      <c r="AH119" s="99"/>
      <c r="AI119" s="99"/>
      <c r="AJ119" s="101"/>
      <c r="AK119" s="100"/>
      <c r="AL119" s="99"/>
      <c r="AM119" s="99"/>
      <c r="AN119" s="99"/>
      <c r="AO119" s="101"/>
      <c r="AP119" s="129"/>
      <c r="AQ119" s="24" t="str">
        <f t="shared" si="2"/>
        <v/>
      </c>
      <c r="AR119" s="24" t="str">
        <f t="shared" si="3"/>
        <v/>
      </c>
    </row>
    <row r="120" spans="2:70" ht="12.75" customHeight="1">
      <c r="B120" s="5"/>
      <c r="C120" s="145"/>
      <c r="D120" s="6"/>
      <c r="E120" s="118"/>
      <c r="F120" s="98"/>
      <c r="G120" s="100"/>
      <c r="H120" s="99"/>
      <c r="I120" s="99"/>
      <c r="J120" s="99"/>
      <c r="K120" s="101"/>
      <c r="L120" s="100"/>
      <c r="M120" s="99"/>
      <c r="N120" s="99"/>
      <c r="O120" s="99"/>
      <c r="P120" s="101"/>
      <c r="Q120" s="100"/>
      <c r="R120" s="99"/>
      <c r="S120" s="99"/>
      <c r="T120" s="99"/>
      <c r="U120" s="101"/>
      <c r="V120" s="100"/>
      <c r="W120" s="99"/>
      <c r="X120" s="99"/>
      <c r="Y120" s="99"/>
      <c r="Z120" s="101"/>
      <c r="AA120" s="100"/>
      <c r="AB120" s="99"/>
      <c r="AC120" s="99"/>
      <c r="AD120" s="99"/>
      <c r="AE120" s="101"/>
      <c r="AF120" s="100"/>
      <c r="AG120" s="99"/>
      <c r="AH120" s="99"/>
      <c r="AI120" s="99"/>
      <c r="AJ120" s="101"/>
      <c r="AK120" s="100"/>
      <c r="AL120" s="99"/>
      <c r="AM120" s="99"/>
      <c r="AN120" s="99"/>
      <c r="AO120" s="101"/>
      <c r="AP120" s="129"/>
      <c r="AQ120" s="24" t="str">
        <f t="shared" si="2"/>
        <v/>
      </c>
      <c r="AR120" s="24" t="str">
        <f t="shared" si="3"/>
        <v/>
      </c>
    </row>
    <row r="121" spans="2:70" ht="42.75" customHeight="1">
      <c r="B121" s="5"/>
      <c r="C121" s="145"/>
      <c r="D121" s="6"/>
      <c r="E121" s="23"/>
      <c r="F121" s="98"/>
      <c r="G121" s="100"/>
      <c r="H121" s="99"/>
      <c r="I121" s="99"/>
      <c r="J121" s="99"/>
      <c r="K121" s="101"/>
      <c r="L121" s="100"/>
      <c r="M121" s="99"/>
      <c r="N121" s="99"/>
      <c r="O121" s="99"/>
      <c r="P121" s="101"/>
      <c r="Q121" s="100"/>
      <c r="R121" s="99"/>
      <c r="S121" s="99"/>
      <c r="T121" s="99"/>
      <c r="U121" s="101"/>
      <c r="V121" s="100"/>
      <c r="W121" s="99"/>
      <c r="X121" s="99"/>
      <c r="Y121" s="99"/>
      <c r="Z121" s="101"/>
      <c r="AA121" s="100"/>
      <c r="AB121" s="99"/>
      <c r="AC121" s="99"/>
      <c r="AD121" s="99"/>
      <c r="AE121" s="101"/>
      <c r="AF121" s="100"/>
      <c r="AG121" s="99"/>
      <c r="AH121" s="99"/>
      <c r="AI121" s="99"/>
      <c r="AJ121" s="101"/>
      <c r="AK121" s="100"/>
      <c r="AL121" s="99"/>
      <c r="AM121" s="99"/>
      <c r="AN121" s="99"/>
      <c r="AO121" s="101"/>
      <c r="AP121" s="130"/>
      <c r="AQ121" s="24" t="str">
        <f t="shared" si="2"/>
        <v/>
      </c>
      <c r="AR121" s="24" t="str">
        <f t="shared" si="3"/>
        <v/>
      </c>
    </row>
    <row r="122" spans="2:70" ht="12.75" customHeight="1">
      <c r="B122" s="5"/>
      <c r="C122" s="145"/>
      <c r="D122" s="6"/>
      <c r="E122" s="23"/>
      <c r="F122" s="98"/>
      <c r="G122" s="100"/>
      <c r="H122" s="99"/>
      <c r="I122" s="99"/>
      <c r="J122" s="99"/>
      <c r="K122" s="101"/>
      <c r="L122" s="100"/>
      <c r="M122" s="99"/>
      <c r="N122" s="99"/>
      <c r="O122" s="99"/>
      <c r="P122" s="101"/>
      <c r="Q122" s="100"/>
      <c r="R122" s="99"/>
      <c r="S122" s="99"/>
      <c r="T122" s="99"/>
      <c r="U122" s="101"/>
      <c r="V122" s="100"/>
      <c r="W122" s="99"/>
      <c r="X122" s="99"/>
      <c r="Y122" s="99"/>
      <c r="Z122" s="101"/>
      <c r="AA122" s="100"/>
      <c r="AB122" s="99"/>
      <c r="AC122" s="99"/>
      <c r="AD122" s="99"/>
      <c r="AE122" s="101"/>
      <c r="AF122" s="100"/>
      <c r="AG122" s="99"/>
      <c r="AH122" s="99"/>
      <c r="AI122" s="99"/>
      <c r="AJ122" s="101"/>
      <c r="AK122" s="100"/>
      <c r="AL122" s="99"/>
      <c r="AM122" s="99"/>
      <c r="AN122" s="99"/>
      <c r="AO122" s="101"/>
      <c r="AP122" s="129"/>
      <c r="AQ122" s="24" t="str">
        <f t="shared" si="2"/>
        <v/>
      </c>
      <c r="AR122" s="24" t="str">
        <f t="shared" si="3"/>
        <v/>
      </c>
    </row>
    <row r="123" spans="2:70" ht="12.75" customHeight="1">
      <c r="B123" s="5"/>
      <c r="C123" s="145"/>
      <c r="D123" s="6"/>
      <c r="E123" s="23"/>
      <c r="F123" s="98"/>
      <c r="G123" s="100"/>
      <c r="H123" s="99"/>
      <c r="I123" s="99"/>
      <c r="J123" s="99"/>
      <c r="K123" s="101"/>
      <c r="L123" s="100"/>
      <c r="M123" s="99"/>
      <c r="N123" s="99"/>
      <c r="O123" s="99"/>
      <c r="P123" s="101"/>
      <c r="Q123" s="100"/>
      <c r="R123" s="99"/>
      <c r="S123" s="99"/>
      <c r="T123" s="99"/>
      <c r="U123" s="101"/>
      <c r="V123" s="100"/>
      <c r="W123" s="99"/>
      <c r="X123" s="99"/>
      <c r="Y123" s="99"/>
      <c r="Z123" s="101"/>
      <c r="AA123" s="100"/>
      <c r="AB123" s="99"/>
      <c r="AC123" s="99"/>
      <c r="AD123" s="99"/>
      <c r="AE123" s="101"/>
      <c r="AF123" s="100"/>
      <c r="AG123" s="99"/>
      <c r="AH123" s="99"/>
      <c r="AI123" s="99"/>
      <c r="AJ123" s="101"/>
      <c r="AK123" s="101"/>
      <c r="AL123" s="100"/>
      <c r="AM123" s="99"/>
      <c r="AN123" s="99"/>
      <c r="AO123" s="99"/>
      <c r="AP123" s="123"/>
      <c r="AQ123" s="24" t="str">
        <f t="shared" si="2"/>
        <v/>
      </c>
      <c r="AR123" s="24" t="str">
        <f t="shared" si="3"/>
        <v/>
      </c>
      <c r="AS123" s="99"/>
      <c r="AT123" s="99"/>
      <c r="AU123" s="101"/>
      <c r="AV123" s="101"/>
      <c r="AW123" s="100"/>
      <c r="AX123" s="99"/>
      <c r="AY123" s="99"/>
      <c r="AZ123" s="99"/>
      <c r="BA123" s="101"/>
      <c r="BB123" s="100"/>
      <c r="BC123" s="99"/>
      <c r="BD123" s="99"/>
      <c r="BE123" s="99"/>
      <c r="BF123" s="101"/>
      <c r="BG123" s="101"/>
      <c r="BH123" s="100"/>
      <c r="BI123" s="99"/>
      <c r="BJ123" s="99"/>
      <c r="BK123" s="99"/>
      <c r="BL123" s="101"/>
      <c r="BM123" s="100"/>
      <c r="BN123" s="99"/>
      <c r="BO123" s="99"/>
      <c r="BP123" s="99"/>
      <c r="BQ123" s="101"/>
      <c r="BR123" s="101"/>
    </row>
    <row r="124" spans="2:70" ht="12.75" customHeight="1">
      <c r="B124" s="5"/>
      <c r="C124" s="145"/>
      <c r="D124" s="6"/>
      <c r="E124" s="23"/>
      <c r="F124" s="98"/>
      <c r="G124" s="100"/>
      <c r="H124" s="99"/>
      <c r="I124" s="99"/>
      <c r="J124" s="99"/>
      <c r="K124" s="101"/>
      <c r="L124" s="100"/>
      <c r="M124" s="99"/>
      <c r="N124" s="99"/>
      <c r="O124" s="99"/>
      <c r="P124" s="101"/>
      <c r="Q124" s="100"/>
      <c r="R124" s="99"/>
      <c r="S124" s="99"/>
      <c r="T124" s="99"/>
      <c r="U124" s="101"/>
      <c r="V124" s="100"/>
      <c r="W124" s="99"/>
      <c r="X124" s="99"/>
      <c r="Y124" s="99"/>
      <c r="Z124" s="101"/>
      <c r="AA124" s="100"/>
      <c r="AB124" s="99"/>
      <c r="AC124" s="99"/>
      <c r="AD124" s="99"/>
      <c r="AE124" s="101"/>
      <c r="AF124" s="100"/>
      <c r="AG124" s="99"/>
      <c r="AH124" s="99"/>
      <c r="AI124" s="99"/>
      <c r="AJ124" s="101"/>
      <c r="AK124" s="101"/>
      <c r="AL124" s="100"/>
      <c r="AM124" s="99"/>
      <c r="AN124" s="99"/>
      <c r="AO124" s="99"/>
      <c r="AP124" s="123"/>
      <c r="AQ124" s="24" t="str">
        <f t="shared" si="2"/>
        <v/>
      </c>
      <c r="AR124" s="24" t="str">
        <f t="shared" si="3"/>
        <v/>
      </c>
    </row>
    <row r="125" spans="2:70" ht="12.75" customHeight="1">
      <c r="B125" s="5"/>
      <c r="C125" s="145"/>
      <c r="D125" s="6"/>
      <c r="E125" s="121"/>
      <c r="F125" s="98"/>
      <c r="G125" s="100"/>
      <c r="H125" s="99"/>
      <c r="I125" s="99"/>
      <c r="J125" s="99"/>
      <c r="K125" s="101"/>
      <c r="L125" s="100"/>
      <c r="M125" s="99"/>
      <c r="N125" s="99"/>
      <c r="O125" s="99"/>
      <c r="P125" s="101"/>
      <c r="Q125" s="100"/>
      <c r="R125" s="99"/>
      <c r="S125" s="99"/>
      <c r="T125" s="99"/>
      <c r="U125" s="101"/>
      <c r="V125" s="100"/>
      <c r="W125" s="99"/>
      <c r="X125" s="99"/>
      <c r="Y125" s="99"/>
      <c r="Z125" s="101"/>
      <c r="AA125" s="100"/>
      <c r="AB125" s="99"/>
      <c r="AC125" s="99"/>
      <c r="AD125" s="99"/>
      <c r="AE125" s="101"/>
      <c r="AF125" s="100"/>
      <c r="AG125" s="99"/>
      <c r="AH125" s="99"/>
      <c r="AI125" s="99"/>
      <c r="AJ125" s="101"/>
      <c r="AK125" s="101"/>
      <c r="AL125" s="100"/>
      <c r="AM125" s="99"/>
      <c r="AN125" s="99"/>
      <c r="AO125" s="99"/>
      <c r="AP125" s="123"/>
      <c r="AQ125" s="24" t="str">
        <f t="shared" si="2"/>
        <v/>
      </c>
      <c r="AR125" s="24" t="str">
        <f t="shared" si="3"/>
        <v/>
      </c>
    </row>
    <row r="126" spans="2:70" ht="12.75" customHeight="1">
      <c r="B126" s="5"/>
      <c r="C126" s="145"/>
      <c r="D126" s="6"/>
      <c r="E126" s="119"/>
      <c r="F126" s="120"/>
      <c r="G126" s="100"/>
      <c r="H126" s="99"/>
      <c r="I126" s="99"/>
      <c r="J126" s="99"/>
      <c r="K126" s="101"/>
      <c r="L126" s="100"/>
      <c r="M126" s="99"/>
      <c r="N126" s="99"/>
      <c r="O126" s="99"/>
      <c r="P126" s="101"/>
      <c r="Q126" s="100"/>
      <c r="R126" s="99"/>
      <c r="S126" s="99"/>
      <c r="T126" s="99"/>
      <c r="U126" s="101"/>
      <c r="V126" s="100"/>
      <c r="W126" s="99"/>
      <c r="X126" s="99"/>
      <c r="Y126" s="99"/>
      <c r="Z126" s="101"/>
      <c r="AA126" s="100"/>
      <c r="AB126" s="99"/>
      <c r="AC126" s="99"/>
      <c r="AD126" s="99"/>
      <c r="AE126" s="101"/>
      <c r="AF126" s="100"/>
      <c r="AG126" s="99"/>
      <c r="AH126" s="99"/>
      <c r="AI126" s="99"/>
      <c r="AJ126" s="101"/>
      <c r="AK126" s="101"/>
      <c r="AL126" s="100"/>
      <c r="AM126" s="99"/>
      <c r="AN126" s="99"/>
      <c r="AO126" s="99"/>
      <c r="AP126" s="123"/>
      <c r="AQ126" s="24" t="str">
        <f t="shared" si="2"/>
        <v/>
      </c>
      <c r="AR126" s="24" t="str">
        <f t="shared" si="3"/>
        <v/>
      </c>
    </row>
    <row r="127" spans="2:70" ht="12.75" customHeight="1">
      <c r="B127" s="5"/>
      <c r="C127" s="145"/>
      <c r="D127" s="6"/>
      <c r="E127" s="119"/>
      <c r="F127" s="120"/>
      <c r="G127" s="100"/>
      <c r="H127" s="99"/>
      <c r="I127" s="99"/>
      <c r="J127" s="99"/>
      <c r="K127" s="101"/>
      <c r="L127" s="100"/>
      <c r="M127" s="99"/>
      <c r="N127" s="99"/>
      <c r="O127" s="99"/>
      <c r="P127" s="101"/>
      <c r="Q127" s="100"/>
      <c r="R127" s="99"/>
      <c r="S127" s="99"/>
      <c r="T127" s="99"/>
      <c r="U127" s="101"/>
      <c r="V127" s="100"/>
      <c r="W127" s="99"/>
      <c r="X127" s="99"/>
      <c r="Y127" s="99"/>
      <c r="Z127" s="101"/>
      <c r="AA127" s="100"/>
      <c r="AB127" s="99"/>
      <c r="AC127" s="99"/>
      <c r="AD127" s="99"/>
      <c r="AE127" s="101"/>
      <c r="AF127" s="100"/>
      <c r="AG127" s="99"/>
      <c r="AH127" s="99"/>
      <c r="AI127" s="99"/>
      <c r="AJ127" s="101"/>
      <c r="AK127" s="101"/>
      <c r="AL127" s="100"/>
      <c r="AM127" s="99"/>
      <c r="AN127" s="99"/>
      <c r="AO127" s="99"/>
      <c r="AP127" s="123"/>
      <c r="AQ127" s="24" t="str">
        <f t="shared" si="2"/>
        <v/>
      </c>
      <c r="AR127" s="24" t="str">
        <f t="shared" si="3"/>
        <v/>
      </c>
    </row>
    <row r="128" spans="2:70" ht="12.75" customHeight="1">
      <c r="B128" s="5"/>
      <c r="C128" s="145"/>
      <c r="D128" s="6"/>
      <c r="E128" s="119"/>
      <c r="F128" s="120"/>
      <c r="G128" s="100"/>
      <c r="H128" s="99"/>
      <c r="I128" s="99"/>
      <c r="J128" s="99"/>
      <c r="K128" s="101"/>
      <c r="L128" s="100"/>
      <c r="M128" s="99"/>
      <c r="N128" s="99"/>
      <c r="O128" s="99"/>
      <c r="P128" s="101"/>
      <c r="Q128" s="100"/>
      <c r="R128" s="99"/>
      <c r="S128" s="99"/>
      <c r="T128" s="99"/>
      <c r="U128" s="101"/>
      <c r="V128" s="100"/>
      <c r="W128" s="99"/>
      <c r="X128" s="99"/>
      <c r="Y128" s="99"/>
      <c r="Z128" s="101"/>
      <c r="AA128" s="100"/>
      <c r="AB128" s="99"/>
      <c r="AC128" s="99"/>
      <c r="AD128" s="99"/>
      <c r="AE128" s="101"/>
      <c r="AF128" s="100"/>
      <c r="AG128" s="99"/>
      <c r="AH128" s="99"/>
      <c r="AI128" s="99"/>
      <c r="AJ128" s="101"/>
      <c r="AK128" s="101"/>
      <c r="AL128" s="100"/>
      <c r="AM128" s="99"/>
      <c r="AN128" s="99"/>
      <c r="AO128" s="99"/>
      <c r="AP128" s="123"/>
      <c r="AQ128" s="24" t="str">
        <f t="shared" si="2"/>
        <v/>
      </c>
      <c r="AR128" s="24" t="str">
        <f t="shared" si="3"/>
        <v/>
      </c>
    </row>
    <row r="129" spans="2:44" ht="12.75" customHeight="1">
      <c r="B129" s="5"/>
      <c r="C129" s="145"/>
      <c r="D129" s="6"/>
      <c r="E129" s="119"/>
      <c r="F129" s="120"/>
      <c r="G129" s="100"/>
      <c r="H129" s="99"/>
      <c r="I129" s="99"/>
      <c r="J129" s="99"/>
      <c r="K129" s="101"/>
      <c r="L129" s="100"/>
      <c r="M129" s="99"/>
      <c r="N129" s="99"/>
      <c r="O129" s="99"/>
      <c r="P129" s="101"/>
      <c r="Q129" s="100"/>
      <c r="R129" s="99"/>
      <c r="S129" s="99"/>
      <c r="T129" s="99"/>
      <c r="U129" s="101"/>
      <c r="V129" s="100"/>
      <c r="W129" s="99"/>
      <c r="X129" s="99"/>
      <c r="Y129" s="99"/>
      <c r="Z129" s="101"/>
      <c r="AA129" s="100"/>
      <c r="AB129" s="99"/>
      <c r="AC129" s="99"/>
      <c r="AD129" s="99"/>
      <c r="AE129" s="101"/>
      <c r="AF129" s="100"/>
      <c r="AG129" s="99"/>
      <c r="AH129" s="99"/>
      <c r="AI129" s="99"/>
      <c r="AJ129" s="101"/>
      <c r="AK129" s="101"/>
      <c r="AL129" s="100"/>
      <c r="AM129" s="99"/>
      <c r="AN129" s="99"/>
      <c r="AO129" s="99"/>
      <c r="AP129" s="123"/>
      <c r="AQ129" s="24" t="str">
        <f t="shared" si="2"/>
        <v/>
      </c>
      <c r="AR129" s="24" t="str">
        <f t="shared" si="3"/>
        <v/>
      </c>
    </row>
    <row r="130" spans="2:44" ht="27" customHeight="1">
      <c r="B130" s="5"/>
      <c r="C130" s="145"/>
      <c r="D130" s="6"/>
      <c r="E130" s="119"/>
      <c r="F130" s="120"/>
      <c r="G130" s="100"/>
      <c r="H130" s="99"/>
      <c r="I130" s="99"/>
      <c r="J130" s="99"/>
      <c r="K130" s="101"/>
      <c r="L130" s="100"/>
      <c r="M130" s="99"/>
      <c r="N130" s="99"/>
      <c r="O130" s="99"/>
      <c r="P130" s="101"/>
      <c r="Q130" s="100"/>
      <c r="R130" s="99"/>
      <c r="S130" s="99"/>
      <c r="T130" s="99"/>
      <c r="U130" s="101"/>
      <c r="V130" s="100"/>
      <c r="W130" s="99"/>
      <c r="X130" s="99"/>
      <c r="Y130" s="99"/>
      <c r="Z130" s="101"/>
      <c r="AA130" s="100"/>
      <c r="AB130" s="99"/>
      <c r="AC130" s="99"/>
      <c r="AD130" s="99"/>
      <c r="AE130" s="101"/>
      <c r="AF130" s="100"/>
      <c r="AG130" s="99"/>
      <c r="AH130" s="99"/>
      <c r="AI130" s="99"/>
      <c r="AJ130" s="101"/>
      <c r="AK130" s="101"/>
      <c r="AL130" s="100"/>
      <c r="AM130" s="99"/>
      <c r="AN130" s="99"/>
      <c r="AO130" s="99"/>
      <c r="AP130" s="131"/>
      <c r="AQ130" s="24" t="str">
        <f t="shared" si="2"/>
        <v/>
      </c>
      <c r="AR130" s="24" t="str">
        <f t="shared" si="3"/>
        <v/>
      </c>
    </row>
    <row r="131" spans="2:44" ht="12.75" customHeight="1">
      <c r="B131" s="5"/>
      <c r="C131" s="145"/>
      <c r="D131" s="6"/>
      <c r="E131" s="119"/>
      <c r="F131" s="120"/>
      <c r="G131" s="100"/>
      <c r="H131" s="99"/>
      <c r="I131" s="99"/>
      <c r="J131" s="99"/>
      <c r="K131" s="101"/>
      <c r="L131" s="100"/>
      <c r="M131" s="99"/>
      <c r="N131" s="99"/>
      <c r="O131" s="99"/>
      <c r="P131" s="101"/>
      <c r="Q131" s="100"/>
      <c r="R131" s="99"/>
      <c r="S131" s="99"/>
      <c r="T131" s="99"/>
      <c r="U131" s="101"/>
      <c r="V131" s="100"/>
      <c r="W131" s="99"/>
      <c r="X131" s="99"/>
      <c r="Y131" s="99"/>
      <c r="Z131" s="101"/>
      <c r="AA131" s="100"/>
      <c r="AB131" s="99"/>
      <c r="AC131" s="99"/>
      <c r="AD131" s="99"/>
      <c r="AE131" s="101"/>
      <c r="AF131" s="100"/>
      <c r="AG131" s="99"/>
      <c r="AH131" s="99"/>
      <c r="AI131" s="99"/>
      <c r="AJ131" s="101"/>
      <c r="AK131" s="101"/>
      <c r="AL131" s="100"/>
      <c r="AM131" s="99"/>
      <c r="AN131" s="99"/>
      <c r="AO131" s="99"/>
      <c r="AP131" s="123"/>
      <c r="AQ131" s="24" t="str">
        <f t="shared" si="2"/>
        <v/>
      </c>
      <c r="AR131" s="24" t="str">
        <f t="shared" si="3"/>
        <v/>
      </c>
    </row>
    <row r="132" spans="2:44" ht="12.75" customHeight="1">
      <c r="B132" s="5"/>
      <c r="C132" s="145"/>
      <c r="D132" s="6"/>
      <c r="E132" s="119"/>
      <c r="F132" s="120"/>
      <c r="G132" s="100"/>
      <c r="H132" s="99"/>
      <c r="I132" s="99"/>
      <c r="J132" s="99"/>
      <c r="K132" s="101"/>
      <c r="L132" s="100"/>
      <c r="M132" s="99"/>
      <c r="N132" s="99"/>
      <c r="O132" s="99"/>
      <c r="P132" s="101"/>
      <c r="Q132" s="100"/>
      <c r="R132" s="99"/>
      <c r="S132" s="99"/>
      <c r="T132" s="99"/>
      <c r="U132" s="101"/>
      <c r="V132" s="100"/>
      <c r="W132" s="99"/>
      <c r="X132" s="99"/>
      <c r="Y132" s="99"/>
      <c r="Z132" s="101"/>
      <c r="AA132" s="100"/>
      <c r="AB132" s="99"/>
      <c r="AC132" s="99"/>
      <c r="AD132" s="99"/>
      <c r="AE132" s="101"/>
      <c r="AF132" s="100"/>
      <c r="AG132" s="99"/>
      <c r="AH132" s="99"/>
      <c r="AI132" s="99"/>
      <c r="AJ132" s="101"/>
      <c r="AK132" s="101"/>
      <c r="AL132" s="100"/>
      <c r="AM132" s="99"/>
      <c r="AN132" s="99"/>
      <c r="AO132" s="99"/>
      <c r="AP132" s="123"/>
      <c r="AQ132" s="24" t="str">
        <f t="shared" si="2"/>
        <v/>
      </c>
      <c r="AR132" s="24" t="str">
        <f t="shared" si="3"/>
        <v/>
      </c>
    </row>
    <row r="133" spans="2:44" ht="12.75" customHeight="1">
      <c r="B133" s="5"/>
      <c r="C133" s="145"/>
      <c r="D133" s="6"/>
      <c r="E133" s="119"/>
      <c r="F133" s="120"/>
      <c r="G133" s="100"/>
      <c r="H133" s="99"/>
      <c r="I133" s="99"/>
      <c r="J133" s="99"/>
      <c r="K133" s="101"/>
      <c r="L133" s="100"/>
      <c r="M133" s="99"/>
      <c r="N133" s="99"/>
      <c r="O133" s="99"/>
      <c r="P133" s="101"/>
      <c r="Q133" s="100"/>
      <c r="R133" s="99"/>
      <c r="S133" s="99"/>
      <c r="T133" s="99"/>
      <c r="U133" s="101"/>
      <c r="V133" s="100"/>
      <c r="W133" s="99"/>
      <c r="X133" s="99"/>
      <c r="Y133" s="99"/>
      <c r="Z133" s="101"/>
      <c r="AA133" s="100"/>
      <c r="AB133" s="99"/>
      <c r="AC133" s="99"/>
      <c r="AD133" s="99"/>
      <c r="AE133" s="101"/>
      <c r="AF133" s="100"/>
      <c r="AG133" s="99"/>
      <c r="AH133" s="99"/>
      <c r="AI133" s="99"/>
      <c r="AJ133" s="101"/>
      <c r="AK133" s="101"/>
      <c r="AL133" s="100"/>
      <c r="AM133" s="99"/>
      <c r="AN133" s="99"/>
      <c r="AO133" s="99"/>
      <c r="AP133" s="123"/>
      <c r="AQ133" s="24" t="str">
        <f t="shared" si="2"/>
        <v/>
      </c>
      <c r="AR133" s="24" t="str">
        <f t="shared" si="3"/>
        <v/>
      </c>
    </row>
    <row r="134" spans="2:44" ht="12.75" customHeight="1">
      <c r="B134" s="5"/>
      <c r="C134" s="145"/>
      <c r="D134" s="6"/>
      <c r="E134" s="119"/>
      <c r="F134" s="120"/>
      <c r="G134" s="100"/>
      <c r="H134" s="99"/>
      <c r="I134" s="99"/>
      <c r="J134" s="99"/>
      <c r="K134" s="101"/>
      <c r="L134" s="100"/>
      <c r="M134" s="99"/>
      <c r="N134" s="99"/>
      <c r="O134" s="99"/>
      <c r="P134" s="101"/>
      <c r="Q134" s="100"/>
      <c r="R134" s="99"/>
      <c r="S134" s="99"/>
      <c r="T134" s="99"/>
      <c r="U134" s="101"/>
      <c r="V134" s="100"/>
      <c r="W134" s="99"/>
      <c r="X134" s="99"/>
      <c r="Y134" s="99"/>
      <c r="Z134" s="101"/>
      <c r="AA134" s="100"/>
      <c r="AB134" s="99"/>
      <c r="AC134" s="99"/>
      <c r="AD134" s="99"/>
      <c r="AE134" s="101"/>
      <c r="AF134" s="100"/>
      <c r="AG134" s="99"/>
      <c r="AH134" s="99"/>
      <c r="AI134" s="99"/>
      <c r="AJ134" s="101"/>
      <c r="AK134" s="101"/>
      <c r="AL134" s="100"/>
      <c r="AM134" s="99"/>
      <c r="AN134" s="99"/>
      <c r="AO134" s="99"/>
      <c r="AP134" s="123"/>
      <c r="AQ134" s="24" t="str">
        <f t="shared" si="2"/>
        <v/>
      </c>
      <c r="AR134" s="24" t="str">
        <f t="shared" si="3"/>
        <v/>
      </c>
    </row>
    <row r="135" spans="2:44" ht="12.75" customHeight="1">
      <c r="B135" s="5"/>
      <c r="C135" s="145"/>
      <c r="D135" s="6"/>
      <c r="E135" s="119"/>
      <c r="F135" s="120"/>
      <c r="G135" s="100"/>
      <c r="H135" s="99"/>
      <c r="I135" s="99"/>
      <c r="J135" s="99"/>
      <c r="K135" s="101"/>
      <c r="L135" s="100"/>
      <c r="M135" s="99"/>
      <c r="N135" s="99"/>
      <c r="O135" s="99"/>
      <c r="P135" s="101"/>
      <c r="Q135" s="100"/>
      <c r="R135" s="99"/>
      <c r="S135" s="99"/>
      <c r="T135" s="99"/>
      <c r="U135" s="101"/>
      <c r="V135" s="100"/>
      <c r="W135" s="99"/>
      <c r="X135" s="99"/>
      <c r="Y135" s="99"/>
      <c r="Z135" s="101"/>
      <c r="AA135" s="100"/>
      <c r="AB135" s="99"/>
      <c r="AC135" s="99"/>
      <c r="AD135" s="99"/>
      <c r="AE135" s="101"/>
      <c r="AF135" s="100"/>
      <c r="AG135" s="99"/>
      <c r="AH135" s="99"/>
      <c r="AI135" s="99"/>
      <c r="AJ135" s="101"/>
      <c r="AK135" s="101"/>
      <c r="AL135" s="100"/>
      <c r="AM135" s="99"/>
      <c r="AN135" s="99"/>
      <c r="AO135" s="99"/>
      <c r="AP135" s="123"/>
      <c r="AQ135" s="24" t="str">
        <f t="shared" ref="AQ135:AQ178" si="4">(IF(B135="","",IF(OR(G135="S",L135="S",Q135="S",V135="S",AA135="S",AF135="S",AK135="S"),"S","N")))</f>
        <v/>
      </c>
      <c r="AR135" s="24" t="str">
        <f t="shared" ref="AR135:AR178" si="5">IF(B135="","",IF(OR(H135="S",M135="S",R135="S",W135="S",AB135="S",AG135="S",AL135="S"),"S","N"))</f>
        <v/>
      </c>
    </row>
    <row r="136" spans="2:44" ht="12.75" customHeight="1">
      <c r="B136" s="5"/>
      <c r="C136" s="145"/>
      <c r="D136" s="6"/>
      <c r="E136" s="119"/>
      <c r="F136" s="120"/>
      <c r="G136" s="100"/>
      <c r="H136" s="99"/>
      <c r="I136" s="99"/>
      <c r="J136" s="99"/>
      <c r="K136" s="101"/>
      <c r="L136" s="100"/>
      <c r="M136" s="99"/>
      <c r="N136" s="99"/>
      <c r="O136" s="99"/>
      <c r="P136" s="101"/>
      <c r="Q136" s="100"/>
      <c r="R136" s="99"/>
      <c r="S136" s="99"/>
      <c r="T136" s="99"/>
      <c r="U136" s="101"/>
      <c r="V136" s="100"/>
      <c r="W136" s="99"/>
      <c r="X136" s="99"/>
      <c r="Y136" s="99"/>
      <c r="Z136" s="101"/>
      <c r="AA136" s="100"/>
      <c r="AB136" s="99"/>
      <c r="AC136" s="99"/>
      <c r="AD136" s="99"/>
      <c r="AE136" s="101"/>
      <c r="AF136" s="100"/>
      <c r="AG136" s="99"/>
      <c r="AH136" s="99"/>
      <c r="AI136" s="99"/>
      <c r="AJ136" s="101"/>
      <c r="AK136" s="101"/>
      <c r="AL136" s="100"/>
      <c r="AM136" s="99"/>
      <c r="AN136" s="99"/>
      <c r="AO136" s="99"/>
      <c r="AP136" s="123"/>
      <c r="AQ136" s="24" t="str">
        <f t="shared" si="4"/>
        <v/>
      </c>
      <c r="AR136" s="24" t="str">
        <f t="shared" si="5"/>
        <v/>
      </c>
    </row>
    <row r="137" spans="2:44" ht="12.75" customHeight="1">
      <c r="B137" s="5"/>
      <c r="C137" s="145"/>
      <c r="D137" s="6"/>
      <c r="E137" s="119"/>
      <c r="F137" s="120"/>
      <c r="G137" s="100"/>
      <c r="H137" s="99"/>
      <c r="I137" s="99"/>
      <c r="J137" s="99"/>
      <c r="K137" s="101"/>
      <c r="L137" s="100"/>
      <c r="M137" s="99"/>
      <c r="N137" s="99"/>
      <c r="O137" s="99"/>
      <c r="P137" s="101"/>
      <c r="Q137" s="100"/>
      <c r="R137" s="99"/>
      <c r="S137" s="99"/>
      <c r="T137" s="99"/>
      <c r="U137" s="101"/>
      <c r="V137" s="100"/>
      <c r="W137" s="99"/>
      <c r="X137" s="99"/>
      <c r="Y137" s="99"/>
      <c r="Z137" s="101"/>
      <c r="AA137" s="100"/>
      <c r="AB137" s="99"/>
      <c r="AC137" s="99"/>
      <c r="AD137" s="99"/>
      <c r="AE137" s="101"/>
      <c r="AF137" s="100"/>
      <c r="AG137" s="99"/>
      <c r="AH137" s="99"/>
      <c r="AI137" s="99"/>
      <c r="AJ137" s="101"/>
      <c r="AK137" s="101"/>
      <c r="AL137" s="100"/>
      <c r="AM137" s="99"/>
      <c r="AN137" s="99"/>
      <c r="AO137" s="99"/>
      <c r="AP137" s="123"/>
      <c r="AQ137" s="24" t="str">
        <f t="shared" si="4"/>
        <v/>
      </c>
      <c r="AR137" s="24" t="str">
        <f t="shared" si="5"/>
        <v/>
      </c>
    </row>
    <row r="138" spans="2:44" ht="12.75" customHeight="1">
      <c r="B138" s="5"/>
      <c r="C138" s="145"/>
      <c r="D138" s="6"/>
      <c r="E138" s="119"/>
      <c r="F138" s="120"/>
      <c r="G138" s="100"/>
      <c r="H138" s="99"/>
      <c r="I138" s="99"/>
      <c r="J138" s="99"/>
      <c r="K138" s="101"/>
      <c r="L138" s="100"/>
      <c r="M138" s="99"/>
      <c r="N138" s="99"/>
      <c r="O138" s="99"/>
      <c r="P138" s="101"/>
      <c r="Q138" s="100"/>
      <c r="R138" s="99"/>
      <c r="S138" s="99"/>
      <c r="T138" s="99"/>
      <c r="U138" s="101"/>
      <c r="V138" s="100"/>
      <c r="W138" s="99"/>
      <c r="X138" s="99"/>
      <c r="Y138" s="99"/>
      <c r="Z138" s="101"/>
      <c r="AA138" s="100"/>
      <c r="AB138" s="99"/>
      <c r="AC138" s="99"/>
      <c r="AD138" s="99"/>
      <c r="AE138" s="101"/>
      <c r="AF138" s="100"/>
      <c r="AG138" s="99"/>
      <c r="AH138" s="99"/>
      <c r="AI138" s="99"/>
      <c r="AJ138" s="101"/>
      <c r="AK138" s="101"/>
      <c r="AL138" s="100"/>
      <c r="AM138" s="99"/>
      <c r="AN138" s="99"/>
      <c r="AO138" s="99"/>
      <c r="AP138" s="123"/>
      <c r="AQ138" s="24" t="str">
        <f t="shared" si="4"/>
        <v/>
      </c>
      <c r="AR138" s="24" t="str">
        <f t="shared" si="5"/>
        <v/>
      </c>
    </row>
    <row r="139" spans="2:44" ht="12.75" customHeight="1">
      <c r="B139" s="5"/>
      <c r="C139" s="145"/>
      <c r="D139" s="6"/>
      <c r="E139" s="119"/>
      <c r="F139" s="120"/>
      <c r="G139" s="100"/>
      <c r="H139" s="99"/>
      <c r="I139" s="99"/>
      <c r="J139" s="99"/>
      <c r="K139" s="101"/>
      <c r="L139" s="100"/>
      <c r="M139" s="99"/>
      <c r="N139" s="99"/>
      <c r="O139" s="99"/>
      <c r="P139" s="101"/>
      <c r="Q139" s="100"/>
      <c r="R139" s="99"/>
      <c r="S139" s="99"/>
      <c r="T139" s="99"/>
      <c r="U139" s="101"/>
      <c r="V139" s="100"/>
      <c r="W139" s="99"/>
      <c r="X139" s="99"/>
      <c r="Y139" s="99"/>
      <c r="Z139" s="101"/>
      <c r="AA139" s="100"/>
      <c r="AB139" s="99"/>
      <c r="AC139" s="99"/>
      <c r="AD139" s="99"/>
      <c r="AE139" s="101"/>
      <c r="AF139" s="100"/>
      <c r="AG139" s="99"/>
      <c r="AH139" s="99"/>
      <c r="AI139" s="99"/>
      <c r="AJ139" s="101"/>
      <c r="AK139" s="101"/>
      <c r="AL139" s="100"/>
      <c r="AM139" s="99"/>
      <c r="AN139" s="99"/>
      <c r="AO139" s="99"/>
      <c r="AP139" s="123"/>
      <c r="AQ139" s="24" t="str">
        <f t="shared" si="4"/>
        <v/>
      </c>
      <c r="AR139" s="24" t="str">
        <f t="shared" si="5"/>
        <v/>
      </c>
    </row>
    <row r="140" spans="2:44" ht="12.75" customHeight="1">
      <c r="B140" s="5"/>
      <c r="C140" s="145"/>
      <c r="D140" s="6"/>
      <c r="E140" s="119"/>
      <c r="F140" s="120"/>
      <c r="G140" s="100"/>
      <c r="H140" s="99"/>
      <c r="I140" s="99"/>
      <c r="J140" s="99"/>
      <c r="K140" s="101"/>
      <c r="L140" s="100"/>
      <c r="M140" s="99"/>
      <c r="N140" s="99"/>
      <c r="O140" s="99"/>
      <c r="P140" s="101"/>
      <c r="Q140" s="100"/>
      <c r="R140" s="99"/>
      <c r="S140" s="99"/>
      <c r="T140" s="99"/>
      <c r="U140" s="101"/>
      <c r="V140" s="100"/>
      <c r="W140" s="99"/>
      <c r="X140" s="99"/>
      <c r="Y140" s="99"/>
      <c r="Z140" s="101"/>
      <c r="AA140" s="100"/>
      <c r="AB140" s="99"/>
      <c r="AC140" s="99"/>
      <c r="AD140" s="99"/>
      <c r="AE140" s="101"/>
      <c r="AF140" s="100"/>
      <c r="AG140" s="99"/>
      <c r="AH140" s="99"/>
      <c r="AI140" s="99"/>
      <c r="AJ140" s="101"/>
      <c r="AK140" s="101"/>
      <c r="AL140" s="100"/>
      <c r="AM140" s="99"/>
      <c r="AN140" s="99"/>
      <c r="AO140" s="99"/>
      <c r="AP140" s="123"/>
      <c r="AQ140" s="24" t="str">
        <f t="shared" si="4"/>
        <v/>
      </c>
      <c r="AR140" s="24" t="str">
        <f t="shared" si="5"/>
        <v/>
      </c>
    </row>
    <row r="141" spans="2:44" ht="12.75" customHeight="1">
      <c r="B141" s="5"/>
      <c r="C141" s="145"/>
      <c r="D141" s="6"/>
      <c r="E141" s="119"/>
      <c r="F141" s="120"/>
      <c r="G141" s="100"/>
      <c r="H141" s="99"/>
      <c r="I141" s="99"/>
      <c r="J141" s="99"/>
      <c r="K141" s="101"/>
      <c r="L141" s="100"/>
      <c r="M141" s="99"/>
      <c r="N141" s="99"/>
      <c r="O141" s="99"/>
      <c r="P141" s="101"/>
      <c r="Q141" s="100"/>
      <c r="R141" s="99"/>
      <c r="S141" s="99"/>
      <c r="T141" s="99"/>
      <c r="U141" s="101"/>
      <c r="V141" s="100"/>
      <c r="W141" s="99"/>
      <c r="X141" s="99"/>
      <c r="Y141" s="99"/>
      <c r="Z141" s="101"/>
      <c r="AA141" s="100"/>
      <c r="AB141" s="99"/>
      <c r="AC141" s="99"/>
      <c r="AD141" s="99"/>
      <c r="AE141" s="101"/>
      <c r="AF141" s="100"/>
      <c r="AG141" s="99"/>
      <c r="AH141" s="99"/>
      <c r="AI141" s="99"/>
      <c r="AJ141" s="101"/>
      <c r="AK141" s="101"/>
      <c r="AL141" s="100"/>
      <c r="AM141" s="99"/>
      <c r="AN141" s="99"/>
      <c r="AO141" s="99"/>
      <c r="AP141" s="123"/>
      <c r="AQ141" s="24" t="str">
        <f t="shared" si="4"/>
        <v/>
      </c>
      <c r="AR141" s="24" t="str">
        <f t="shared" si="5"/>
        <v/>
      </c>
    </row>
    <row r="142" spans="2:44" ht="12.75" customHeight="1">
      <c r="B142" s="5"/>
      <c r="C142" s="145"/>
      <c r="D142" s="6"/>
      <c r="E142" s="119"/>
      <c r="F142" s="120"/>
      <c r="G142" s="100"/>
      <c r="H142" s="99"/>
      <c r="I142" s="99"/>
      <c r="J142" s="99"/>
      <c r="K142" s="101"/>
      <c r="L142" s="100"/>
      <c r="M142" s="99"/>
      <c r="N142" s="99"/>
      <c r="O142" s="99"/>
      <c r="P142" s="101"/>
      <c r="Q142" s="100"/>
      <c r="R142" s="99"/>
      <c r="S142" s="99"/>
      <c r="T142" s="99"/>
      <c r="U142" s="101"/>
      <c r="V142" s="100"/>
      <c r="W142" s="99"/>
      <c r="X142" s="99"/>
      <c r="Y142" s="99"/>
      <c r="Z142" s="101"/>
      <c r="AA142" s="100"/>
      <c r="AB142" s="99"/>
      <c r="AC142" s="99"/>
      <c r="AD142" s="99"/>
      <c r="AE142" s="101"/>
      <c r="AF142" s="100"/>
      <c r="AG142" s="99"/>
      <c r="AH142" s="99"/>
      <c r="AI142" s="99"/>
      <c r="AJ142" s="101"/>
      <c r="AK142" s="101"/>
      <c r="AL142" s="100"/>
      <c r="AM142" s="99"/>
      <c r="AN142" s="99"/>
      <c r="AO142" s="99"/>
      <c r="AP142" s="123"/>
      <c r="AQ142" s="24" t="str">
        <f t="shared" si="4"/>
        <v/>
      </c>
      <c r="AR142" s="24" t="str">
        <f t="shared" si="5"/>
        <v/>
      </c>
    </row>
    <row r="143" spans="2:44" ht="45.75" customHeight="1">
      <c r="B143" s="5"/>
      <c r="C143" s="145"/>
      <c r="D143" s="6"/>
      <c r="E143" s="122"/>
      <c r="F143" s="120"/>
      <c r="G143" s="100"/>
      <c r="H143" s="99"/>
      <c r="I143" s="99"/>
      <c r="J143" s="99"/>
      <c r="K143" s="101"/>
      <c r="L143" s="100"/>
      <c r="M143" s="99"/>
      <c r="N143" s="99"/>
      <c r="O143" s="99"/>
      <c r="P143" s="101"/>
      <c r="Q143" s="100"/>
      <c r="R143" s="99"/>
      <c r="S143" s="99"/>
      <c r="T143" s="99"/>
      <c r="U143" s="101"/>
      <c r="V143" s="100"/>
      <c r="W143" s="99"/>
      <c r="X143" s="99"/>
      <c r="Y143" s="99"/>
      <c r="Z143" s="101"/>
      <c r="AA143" s="100"/>
      <c r="AB143" s="99"/>
      <c r="AC143" s="99"/>
      <c r="AD143" s="99"/>
      <c r="AE143" s="101"/>
      <c r="AF143" s="100"/>
      <c r="AG143" s="99"/>
      <c r="AH143" s="99"/>
      <c r="AI143" s="99"/>
      <c r="AJ143" s="101"/>
      <c r="AK143" s="100"/>
      <c r="AL143" s="99"/>
      <c r="AM143" s="99"/>
      <c r="AN143" s="99"/>
      <c r="AO143" s="101"/>
      <c r="AP143" s="130"/>
      <c r="AQ143" s="24" t="str">
        <f t="shared" si="4"/>
        <v/>
      </c>
      <c r="AR143" s="24" t="str">
        <f t="shared" si="5"/>
        <v/>
      </c>
    </row>
    <row r="144" spans="2:44" ht="12.75" customHeight="1">
      <c r="B144" s="5"/>
      <c r="C144" s="145"/>
      <c r="D144" s="6"/>
      <c r="E144" s="119"/>
      <c r="F144" s="120"/>
      <c r="G144" s="100"/>
      <c r="H144" s="99"/>
      <c r="I144" s="99"/>
      <c r="J144" s="99"/>
      <c r="K144" s="101"/>
      <c r="L144" s="100"/>
      <c r="M144" s="99"/>
      <c r="N144" s="99"/>
      <c r="O144" s="99"/>
      <c r="P144" s="101"/>
      <c r="Q144" s="100"/>
      <c r="R144" s="99"/>
      <c r="S144" s="99"/>
      <c r="T144" s="99"/>
      <c r="U144" s="101"/>
      <c r="V144" s="100"/>
      <c r="W144" s="99"/>
      <c r="X144" s="99"/>
      <c r="Y144" s="99"/>
      <c r="Z144" s="101"/>
      <c r="AA144" s="100"/>
      <c r="AB144" s="99"/>
      <c r="AC144" s="99"/>
      <c r="AD144" s="99"/>
      <c r="AE144" s="101"/>
      <c r="AF144" s="100"/>
      <c r="AG144" s="99"/>
      <c r="AH144" s="99"/>
      <c r="AI144" s="99"/>
      <c r="AJ144" s="101"/>
      <c r="AK144" s="101"/>
      <c r="AL144" s="100"/>
      <c r="AM144" s="99"/>
      <c r="AN144" s="99"/>
      <c r="AO144" s="99"/>
      <c r="AP144" s="123"/>
      <c r="AQ144" s="24" t="str">
        <f t="shared" si="4"/>
        <v/>
      </c>
      <c r="AR144" s="24" t="str">
        <f t="shared" si="5"/>
        <v/>
      </c>
    </row>
    <row r="145" spans="2:44" ht="12.75" customHeight="1">
      <c r="B145" s="5"/>
      <c r="C145" s="145"/>
      <c r="D145" s="6"/>
      <c r="E145" s="119"/>
      <c r="F145" s="120"/>
      <c r="G145" s="100"/>
      <c r="H145" s="99"/>
      <c r="I145" s="99"/>
      <c r="J145" s="99"/>
      <c r="K145" s="101"/>
      <c r="L145" s="100"/>
      <c r="M145" s="99"/>
      <c r="N145" s="99"/>
      <c r="O145" s="99"/>
      <c r="P145" s="101"/>
      <c r="Q145" s="100"/>
      <c r="R145" s="99"/>
      <c r="S145" s="99"/>
      <c r="T145" s="99"/>
      <c r="U145" s="101"/>
      <c r="V145" s="100"/>
      <c r="W145" s="99"/>
      <c r="X145" s="99"/>
      <c r="Y145" s="99"/>
      <c r="Z145" s="101"/>
      <c r="AA145" s="100"/>
      <c r="AB145" s="99"/>
      <c r="AC145" s="99"/>
      <c r="AD145" s="99"/>
      <c r="AE145" s="101"/>
      <c r="AF145" s="100"/>
      <c r="AG145" s="99"/>
      <c r="AH145" s="99"/>
      <c r="AI145" s="99"/>
      <c r="AJ145" s="101"/>
      <c r="AK145" s="101"/>
      <c r="AL145" s="100"/>
      <c r="AM145" s="99"/>
      <c r="AN145" s="99"/>
      <c r="AO145" s="99"/>
      <c r="AP145" s="123"/>
      <c r="AQ145" s="24" t="str">
        <f t="shared" si="4"/>
        <v/>
      </c>
      <c r="AR145" s="24" t="str">
        <f t="shared" si="5"/>
        <v/>
      </c>
    </row>
    <row r="146" spans="2:44" ht="48" customHeight="1">
      <c r="B146" s="5"/>
      <c r="C146" s="145"/>
      <c r="D146" s="6"/>
      <c r="E146" s="22"/>
      <c r="F146" s="120"/>
      <c r="G146" s="100"/>
      <c r="H146" s="99"/>
      <c r="I146" s="99"/>
      <c r="J146" s="99"/>
      <c r="K146" s="101"/>
      <c r="L146" s="100"/>
      <c r="M146" s="99"/>
      <c r="N146" s="99"/>
      <c r="O146" s="99"/>
      <c r="P146" s="101"/>
      <c r="Q146" s="100"/>
      <c r="R146" s="99"/>
      <c r="S146" s="99"/>
      <c r="T146" s="99"/>
      <c r="U146" s="101"/>
      <c r="V146" s="100"/>
      <c r="W146" s="99"/>
      <c r="X146" s="99"/>
      <c r="Y146" s="99"/>
      <c r="Z146" s="101"/>
      <c r="AA146" s="100"/>
      <c r="AB146" s="99"/>
      <c r="AC146" s="99"/>
      <c r="AD146" s="99"/>
      <c r="AE146" s="101"/>
      <c r="AF146" s="100"/>
      <c r="AG146" s="99"/>
      <c r="AH146" s="99"/>
      <c r="AI146" s="99"/>
      <c r="AJ146" s="101"/>
      <c r="AK146" s="101"/>
      <c r="AL146" s="100"/>
      <c r="AM146" s="99"/>
      <c r="AN146" s="99"/>
      <c r="AO146" s="99"/>
      <c r="AP146" s="130"/>
      <c r="AQ146" s="24" t="str">
        <f t="shared" si="4"/>
        <v/>
      </c>
      <c r="AR146" s="24" t="str">
        <f t="shared" si="5"/>
        <v/>
      </c>
    </row>
    <row r="147" spans="2:44" ht="19.5" customHeight="1">
      <c r="B147" s="5"/>
      <c r="C147" s="145"/>
      <c r="D147" s="6"/>
      <c r="E147" s="137"/>
      <c r="F147" s="120"/>
      <c r="G147" s="100"/>
      <c r="H147" s="99"/>
      <c r="I147" s="99"/>
      <c r="J147" s="99"/>
      <c r="K147" s="101"/>
      <c r="L147" s="100"/>
      <c r="M147" s="99"/>
      <c r="N147" s="99"/>
      <c r="O147" s="99"/>
      <c r="P147" s="101"/>
      <c r="Q147" s="100"/>
      <c r="R147" s="99"/>
      <c r="S147" s="99"/>
      <c r="T147" s="99"/>
      <c r="U147" s="101"/>
      <c r="V147" s="100"/>
      <c r="W147" s="99"/>
      <c r="X147" s="99"/>
      <c r="Y147" s="99"/>
      <c r="Z147" s="101"/>
      <c r="AA147" s="100"/>
      <c r="AB147" s="99"/>
      <c r="AC147" s="99"/>
      <c r="AD147" s="99"/>
      <c r="AE147" s="101"/>
      <c r="AF147" s="100"/>
      <c r="AG147" s="99"/>
      <c r="AH147" s="99"/>
      <c r="AI147" s="99"/>
      <c r="AJ147" s="101"/>
      <c r="AK147" s="101"/>
      <c r="AL147" s="100"/>
      <c r="AM147" s="99"/>
      <c r="AN147" s="99"/>
      <c r="AO147" s="99"/>
      <c r="AP147" s="132"/>
      <c r="AQ147" s="24" t="str">
        <f t="shared" si="4"/>
        <v/>
      </c>
      <c r="AR147" s="24" t="str">
        <f t="shared" si="5"/>
        <v/>
      </c>
    </row>
    <row r="148" spans="2:44" ht="12.75" customHeight="1">
      <c r="B148" s="5"/>
      <c r="C148" s="145"/>
      <c r="D148" s="6"/>
      <c r="E148" s="119"/>
      <c r="F148" s="120"/>
      <c r="G148" s="100"/>
      <c r="H148" s="99"/>
      <c r="I148" s="99"/>
      <c r="J148" s="99"/>
      <c r="K148" s="101"/>
      <c r="L148" s="100"/>
      <c r="M148" s="99"/>
      <c r="N148" s="99"/>
      <c r="O148" s="99"/>
      <c r="P148" s="101"/>
      <c r="Q148" s="100"/>
      <c r="R148" s="99"/>
      <c r="S148" s="99"/>
      <c r="T148" s="99"/>
      <c r="U148" s="101"/>
      <c r="V148" s="100"/>
      <c r="W148" s="99"/>
      <c r="X148" s="99"/>
      <c r="Y148" s="99"/>
      <c r="Z148" s="101"/>
      <c r="AA148" s="100"/>
      <c r="AB148" s="99"/>
      <c r="AC148" s="99"/>
      <c r="AD148" s="99"/>
      <c r="AE148" s="101"/>
      <c r="AF148" s="100"/>
      <c r="AG148" s="99"/>
      <c r="AH148" s="99"/>
      <c r="AI148" s="99"/>
      <c r="AJ148" s="101"/>
      <c r="AK148" s="101"/>
      <c r="AL148" s="100"/>
      <c r="AM148" s="99"/>
      <c r="AN148" s="99"/>
      <c r="AO148" s="99"/>
      <c r="AP148" s="123"/>
      <c r="AQ148" s="24" t="str">
        <f t="shared" si="4"/>
        <v/>
      </c>
      <c r="AR148" s="24" t="str">
        <f t="shared" si="5"/>
        <v/>
      </c>
    </row>
    <row r="149" spans="2:44" ht="12.75" customHeight="1">
      <c r="B149" s="5"/>
      <c r="C149" s="145"/>
      <c r="D149" s="6"/>
      <c r="E149" s="119"/>
      <c r="F149" s="134"/>
      <c r="G149" s="100"/>
      <c r="H149" s="99"/>
      <c r="I149" s="99"/>
      <c r="J149" s="99"/>
      <c r="K149" s="101"/>
      <c r="L149" s="100"/>
      <c r="M149" s="99"/>
      <c r="N149" s="99"/>
      <c r="O149" s="99"/>
      <c r="P149" s="101"/>
      <c r="Q149" s="100"/>
      <c r="R149" s="99"/>
      <c r="S149" s="99"/>
      <c r="T149" s="99"/>
      <c r="U149" s="101"/>
      <c r="V149" s="100"/>
      <c r="W149" s="99"/>
      <c r="X149" s="99"/>
      <c r="Y149" s="99"/>
      <c r="Z149" s="101"/>
      <c r="AA149" s="100"/>
      <c r="AB149" s="99"/>
      <c r="AC149" s="99"/>
      <c r="AD149" s="99"/>
      <c r="AE149" s="101"/>
      <c r="AF149" s="100"/>
      <c r="AG149" s="99"/>
      <c r="AH149" s="99"/>
      <c r="AI149" s="99"/>
      <c r="AJ149" s="101"/>
      <c r="AK149" s="101"/>
      <c r="AL149" s="100"/>
      <c r="AM149" s="99"/>
      <c r="AN149" s="99"/>
      <c r="AO149" s="99"/>
      <c r="AP149" s="123"/>
      <c r="AQ149" s="24" t="str">
        <f t="shared" si="4"/>
        <v/>
      </c>
      <c r="AR149" s="24" t="str">
        <f t="shared" si="5"/>
        <v/>
      </c>
    </row>
    <row r="150" spans="2:44" ht="12.75" customHeight="1">
      <c r="B150" s="5"/>
      <c r="C150" s="145"/>
      <c r="D150" s="6"/>
      <c r="E150" s="135"/>
      <c r="F150" s="136"/>
      <c r="G150" s="133"/>
      <c r="H150" s="99"/>
      <c r="I150" s="99"/>
      <c r="J150" s="99"/>
      <c r="K150" s="101"/>
      <c r="L150" s="100"/>
      <c r="M150" s="99"/>
      <c r="N150" s="99"/>
      <c r="O150" s="99"/>
      <c r="P150" s="101"/>
      <c r="Q150" s="100"/>
      <c r="R150" s="99"/>
      <c r="S150" s="99"/>
      <c r="T150" s="99"/>
      <c r="U150" s="101"/>
      <c r="V150" s="100"/>
      <c r="W150" s="99"/>
      <c r="X150" s="99"/>
      <c r="Y150" s="99"/>
      <c r="Z150" s="101"/>
      <c r="AA150" s="100"/>
      <c r="AB150" s="99"/>
      <c r="AC150" s="99"/>
      <c r="AD150" s="99"/>
      <c r="AE150" s="101"/>
      <c r="AF150" s="100"/>
      <c r="AG150" s="99"/>
      <c r="AH150" s="99"/>
      <c r="AI150" s="99"/>
      <c r="AJ150" s="101"/>
      <c r="AK150" s="101"/>
      <c r="AL150" s="100"/>
      <c r="AM150" s="99"/>
      <c r="AN150" s="99"/>
      <c r="AO150" s="99"/>
      <c r="AP150" s="123"/>
      <c r="AQ150" s="24" t="str">
        <f t="shared" si="4"/>
        <v/>
      </c>
      <c r="AR150" s="24" t="str">
        <f t="shared" si="5"/>
        <v/>
      </c>
    </row>
    <row r="151" spans="2:44" ht="12.75" customHeight="1">
      <c r="B151" s="5"/>
      <c r="C151" s="145"/>
      <c r="D151" s="6"/>
      <c r="E151" s="135"/>
      <c r="F151" s="136"/>
      <c r="G151" s="133"/>
      <c r="H151" s="99"/>
      <c r="I151" s="99"/>
      <c r="J151" s="99"/>
      <c r="K151" s="101"/>
      <c r="L151" s="100"/>
      <c r="M151" s="99"/>
      <c r="N151" s="99"/>
      <c r="O151" s="99"/>
      <c r="P151" s="101"/>
      <c r="Q151" s="100"/>
      <c r="R151" s="99"/>
      <c r="S151" s="99"/>
      <c r="T151" s="99"/>
      <c r="U151" s="101"/>
      <c r="V151" s="100"/>
      <c r="W151" s="99"/>
      <c r="X151" s="99"/>
      <c r="Y151" s="99"/>
      <c r="Z151" s="101"/>
      <c r="AA151" s="100"/>
      <c r="AB151" s="99"/>
      <c r="AC151" s="99"/>
      <c r="AD151" s="99"/>
      <c r="AE151" s="101"/>
      <c r="AF151" s="100"/>
      <c r="AG151" s="99"/>
      <c r="AH151" s="99"/>
      <c r="AI151" s="99"/>
      <c r="AJ151" s="101"/>
      <c r="AK151" s="101"/>
      <c r="AL151" s="100"/>
      <c r="AM151" s="99"/>
      <c r="AN151" s="99"/>
      <c r="AO151" s="99"/>
      <c r="AP151" s="123"/>
      <c r="AQ151" s="24" t="str">
        <f t="shared" si="4"/>
        <v/>
      </c>
      <c r="AR151" s="24" t="str">
        <f t="shared" si="5"/>
        <v/>
      </c>
    </row>
    <row r="152" spans="2:44" ht="12.75" customHeight="1">
      <c r="B152" s="5"/>
      <c r="C152" s="145"/>
      <c r="D152" s="6"/>
      <c r="E152" s="135"/>
      <c r="F152" s="136"/>
      <c r="G152" s="133"/>
      <c r="H152" s="99"/>
      <c r="I152" s="99"/>
      <c r="J152" s="99"/>
      <c r="K152" s="101"/>
      <c r="L152" s="100"/>
      <c r="M152" s="99"/>
      <c r="N152" s="99"/>
      <c r="O152" s="99"/>
      <c r="P152" s="101"/>
      <c r="Q152" s="100"/>
      <c r="R152" s="99"/>
      <c r="S152" s="99"/>
      <c r="T152" s="99"/>
      <c r="U152" s="101"/>
      <c r="V152" s="100"/>
      <c r="W152" s="99"/>
      <c r="X152" s="99"/>
      <c r="Y152" s="99"/>
      <c r="Z152" s="101"/>
      <c r="AA152" s="100"/>
      <c r="AB152" s="99"/>
      <c r="AC152" s="99"/>
      <c r="AD152" s="99"/>
      <c r="AE152" s="101"/>
      <c r="AF152" s="100"/>
      <c r="AG152" s="99"/>
      <c r="AH152" s="99"/>
      <c r="AI152" s="99"/>
      <c r="AJ152" s="101"/>
      <c r="AK152" s="101"/>
      <c r="AL152" s="100"/>
      <c r="AM152" s="99"/>
      <c r="AN152" s="99"/>
      <c r="AO152" s="99"/>
      <c r="AP152" s="123"/>
      <c r="AQ152" s="24" t="str">
        <f t="shared" si="4"/>
        <v/>
      </c>
      <c r="AR152" s="24" t="str">
        <f t="shared" si="5"/>
        <v/>
      </c>
    </row>
    <row r="153" spans="2:44" ht="12.75" customHeight="1">
      <c r="B153" s="5"/>
      <c r="C153" s="145"/>
      <c r="D153" s="6"/>
      <c r="E153" s="135"/>
      <c r="F153" s="136"/>
      <c r="G153" s="133"/>
      <c r="H153" s="99"/>
      <c r="I153" s="99"/>
      <c r="J153" s="99"/>
      <c r="K153" s="101"/>
      <c r="L153" s="100"/>
      <c r="M153" s="99"/>
      <c r="N153" s="99"/>
      <c r="O153" s="99"/>
      <c r="P153" s="101"/>
      <c r="Q153" s="100"/>
      <c r="R153" s="99"/>
      <c r="S153" s="99"/>
      <c r="T153" s="99"/>
      <c r="U153" s="101"/>
      <c r="V153" s="100"/>
      <c r="W153" s="99"/>
      <c r="X153" s="99"/>
      <c r="Y153" s="99"/>
      <c r="Z153" s="101"/>
      <c r="AA153" s="100"/>
      <c r="AB153" s="99"/>
      <c r="AC153" s="99"/>
      <c r="AD153" s="99"/>
      <c r="AE153" s="101"/>
      <c r="AF153" s="100"/>
      <c r="AG153" s="99"/>
      <c r="AH153" s="99"/>
      <c r="AI153" s="99"/>
      <c r="AJ153" s="101"/>
      <c r="AK153" s="101"/>
      <c r="AL153" s="100"/>
      <c r="AM153" s="99"/>
      <c r="AN153" s="99"/>
      <c r="AO153" s="99"/>
      <c r="AP153" s="123"/>
      <c r="AQ153" s="24" t="str">
        <f t="shared" si="4"/>
        <v/>
      </c>
      <c r="AR153" s="24" t="str">
        <f t="shared" si="5"/>
        <v/>
      </c>
    </row>
    <row r="154" spans="2:44" ht="12.75" customHeight="1">
      <c r="B154" s="5"/>
      <c r="C154" s="145"/>
      <c r="D154" s="6"/>
      <c r="E154" s="135"/>
      <c r="F154" s="136"/>
      <c r="G154" s="133"/>
      <c r="H154" s="99"/>
      <c r="I154" s="99"/>
      <c r="J154" s="99"/>
      <c r="K154" s="101"/>
      <c r="L154" s="100"/>
      <c r="M154" s="99"/>
      <c r="N154" s="99"/>
      <c r="O154" s="99"/>
      <c r="P154" s="101"/>
      <c r="Q154" s="100"/>
      <c r="R154" s="99"/>
      <c r="S154" s="99"/>
      <c r="T154" s="99"/>
      <c r="U154" s="101"/>
      <c r="V154" s="100"/>
      <c r="W154" s="99"/>
      <c r="X154" s="99"/>
      <c r="Y154" s="99"/>
      <c r="Z154" s="101"/>
      <c r="AA154" s="100"/>
      <c r="AB154" s="99"/>
      <c r="AC154" s="99"/>
      <c r="AD154" s="99"/>
      <c r="AE154" s="101"/>
      <c r="AF154" s="100"/>
      <c r="AG154" s="99"/>
      <c r="AH154" s="99"/>
      <c r="AI154" s="99"/>
      <c r="AJ154" s="101"/>
      <c r="AK154" s="101"/>
      <c r="AL154" s="100"/>
      <c r="AM154" s="99"/>
      <c r="AN154" s="99"/>
      <c r="AO154" s="99"/>
      <c r="AP154" s="123"/>
      <c r="AQ154" s="24" t="str">
        <f t="shared" si="4"/>
        <v/>
      </c>
      <c r="AR154" s="24" t="str">
        <f t="shared" si="5"/>
        <v/>
      </c>
    </row>
    <row r="155" spans="2:44" ht="12.75" customHeight="1">
      <c r="B155" s="5"/>
      <c r="C155" s="145"/>
      <c r="D155" s="6"/>
      <c r="E155" s="135"/>
      <c r="F155" s="136"/>
      <c r="G155" s="133"/>
      <c r="H155" s="99"/>
      <c r="I155" s="99"/>
      <c r="J155" s="99"/>
      <c r="K155" s="101"/>
      <c r="L155" s="100"/>
      <c r="M155" s="99"/>
      <c r="N155" s="99"/>
      <c r="O155" s="99"/>
      <c r="P155" s="101"/>
      <c r="Q155" s="100"/>
      <c r="R155" s="99"/>
      <c r="S155" s="99"/>
      <c r="T155" s="99"/>
      <c r="U155" s="101"/>
      <c r="V155" s="100"/>
      <c r="W155" s="99"/>
      <c r="X155" s="99"/>
      <c r="Y155" s="99"/>
      <c r="Z155" s="101"/>
      <c r="AA155" s="100"/>
      <c r="AB155" s="99"/>
      <c r="AC155" s="99"/>
      <c r="AD155" s="99"/>
      <c r="AE155" s="101"/>
      <c r="AF155" s="100"/>
      <c r="AG155" s="99"/>
      <c r="AH155" s="99"/>
      <c r="AI155" s="99"/>
      <c r="AJ155" s="101"/>
      <c r="AK155" s="101"/>
      <c r="AL155" s="100"/>
      <c r="AM155" s="99"/>
      <c r="AN155" s="99"/>
      <c r="AO155" s="99"/>
      <c r="AP155" s="123"/>
      <c r="AQ155" s="24" t="str">
        <f t="shared" si="4"/>
        <v/>
      </c>
      <c r="AR155" s="24" t="str">
        <f t="shared" si="5"/>
        <v/>
      </c>
    </row>
    <row r="156" spans="2:44" ht="12.75" customHeight="1">
      <c r="B156" s="5"/>
      <c r="C156" s="145"/>
      <c r="D156" s="6"/>
      <c r="E156" s="135"/>
      <c r="F156" s="136"/>
      <c r="G156" s="133"/>
      <c r="H156" s="99"/>
      <c r="I156" s="99"/>
      <c r="J156" s="99"/>
      <c r="K156" s="101"/>
      <c r="L156" s="100"/>
      <c r="M156" s="99"/>
      <c r="N156" s="99"/>
      <c r="O156" s="99"/>
      <c r="P156" s="101"/>
      <c r="Q156" s="100"/>
      <c r="R156" s="99"/>
      <c r="S156" s="99"/>
      <c r="T156" s="99"/>
      <c r="U156" s="101"/>
      <c r="V156" s="100"/>
      <c r="W156" s="99"/>
      <c r="X156" s="99"/>
      <c r="Y156" s="99"/>
      <c r="Z156" s="101"/>
      <c r="AA156" s="100"/>
      <c r="AB156" s="99"/>
      <c r="AC156" s="99"/>
      <c r="AD156" s="99"/>
      <c r="AE156" s="101"/>
      <c r="AF156" s="100"/>
      <c r="AG156" s="99"/>
      <c r="AH156" s="99"/>
      <c r="AI156" s="99"/>
      <c r="AJ156" s="101"/>
      <c r="AK156" s="101"/>
      <c r="AL156" s="100"/>
      <c r="AM156" s="99"/>
      <c r="AN156" s="99"/>
      <c r="AO156" s="99"/>
      <c r="AP156" s="123"/>
      <c r="AQ156" s="24" t="str">
        <f t="shared" si="4"/>
        <v/>
      </c>
      <c r="AR156" s="24" t="str">
        <f t="shared" si="5"/>
        <v/>
      </c>
    </row>
    <row r="157" spans="2:44" ht="12.75" customHeight="1">
      <c r="B157" s="5"/>
      <c r="C157" s="145"/>
      <c r="D157" s="6"/>
      <c r="E157" s="135"/>
      <c r="F157" s="136"/>
      <c r="G157" s="133"/>
      <c r="H157" s="99"/>
      <c r="I157" s="99"/>
      <c r="J157" s="99"/>
      <c r="K157" s="101"/>
      <c r="L157" s="100"/>
      <c r="M157" s="99"/>
      <c r="N157" s="99"/>
      <c r="O157" s="99"/>
      <c r="P157" s="101"/>
      <c r="Q157" s="100"/>
      <c r="R157" s="99"/>
      <c r="S157" s="99"/>
      <c r="T157" s="99"/>
      <c r="U157" s="101"/>
      <c r="V157" s="100"/>
      <c r="W157" s="99"/>
      <c r="X157" s="99"/>
      <c r="Y157" s="99"/>
      <c r="Z157" s="101"/>
      <c r="AA157" s="100"/>
      <c r="AB157" s="99"/>
      <c r="AC157" s="99"/>
      <c r="AD157" s="99"/>
      <c r="AE157" s="101"/>
      <c r="AF157" s="100"/>
      <c r="AG157" s="99"/>
      <c r="AH157" s="99"/>
      <c r="AI157" s="99"/>
      <c r="AJ157" s="101"/>
      <c r="AK157" s="101"/>
      <c r="AL157" s="100"/>
      <c r="AM157" s="99"/>
      <c r="AN157" s="99"/>
      <c r="AO157" s="99"/>
      <c r="AP157" s="123"/>
      <c r="AQ157" s="24" t="str">
        <f t="shared" si="4"/>
        <v/>
      </c>
      <c r="AR157" s="24" t="str">
        <f t="shared" si="5"/>
        <v/>
      </c>
    </row>
    <row r="158" spans="2:44" ht="12.75" customHeight="1">
      <c r="B158" s="5"/>
      <c r="C158" s="145"/>
      <c r="D158" s="6"/>
      <c r="E158" s="135"/>
      <c r="F158" s="136"/>
      <c r="G158" s="133"/>
      <c r="H158" s="99"/>
      <c r="I158" s="99"/>
      <c r="J158" s="99"/>
      <c r="K158" s="101"/>
      <c r="L158" s="100"/>
      <c r="M158" s="99"/>
      <c r="N158" s="99"/>
      <c r="O158" s="99"/>
      <c r="P158" s="101"/>
      <c r="Q158" s="100"/>
      <c r="R158" s="99"/>
      <c r="S158" s="99"/>
      <c r="T158" s="99"/>
      <c r="U158" s="101"/>
      <c r="V158" s="100"/>
      <c r="W158" s="99"/>
      <c r="X158" s="99"/>
      <c r="Y158" s="99"/>
      <c r="Z158" s="101"/>
      <c r="AA158" s="100"/>
      <c r="AB158" s="99"/>
      <c r="AC158" s="99"/>
      <c r="AD158" s="99"/>
      <c r="AE158" s="101"/>
      <c r="AF158" s="100"/>
      <c r="AG158" s="99"/>
      <c r="AH158" s="99"/>
      <c r="AI158" s="99"/>
      <c r="AJ158" s="101"/>
      <c r="AK158" s="101"/>
      <c r="AL158" s="100"/>
      <c r="AM158" s="99"/>
      <c r="AN158" s="99"/>
      <c r="AO158" s="99"/>
      <c r="AP158" s="123"/>
      <c r="AQ158" s="24" t="str">
        <f t="shared" si="4"/>
        <v/>
      </c>
      <c r="AR158" s="24" t="str">
        <f t="shared" si="5"/>
        <v/>
      </c>
    </row>
    <row r="159" spans="2:44" ht="12.75" customHeight="1">
      <c r="B159" s="5"/>
      <c r="C159" s="145"/>
      <c r="D159" s="6"/>
      <c r="E159" s="135"/>
      <c r="F159" s="136"/>
      <c r="G159" s="133"/>
      <c r="H159" s="99"/>
      <c r="I159" s="99"/>
      <c r="J159" s="99"/>
      <c r="K159" s="101"/>
      <c r="L159" s="100"/>
      <c r="M159" s="99"/>
      <c r="N159" s="99"/>
      <c r="O159" s="99"/>
      <c r="P159" s="101"/>
      <c r="Q159" s="100"/>
      <c r="R159" s="99"/>
      <c r="S159" s="99"/>
      <c r="T159" s="99"/>
      <c r="U159" s="101"/>
      <c r="V159" s="100"/>
      <c r="W159" s="99"/>
      <c r="X159" s="99"/>
      <c r="Y159" s="99"/>
      <c r="Z159" s="101"/>
      <c r="AA159" s="100"/>
      <c r="AB159" s="99"/>
      <c r="AC159" s="99"/>
      <c r="AD159" s="99"/>
      <c r="AE159" s="101"/>
      <c r="AF159" s="100"/>
      <c r="AG159" s="99"/>
      <c r="AH159" s="99"/>
      <c r="AI159" s="99"/>
      <c r="AJ159" s="101"/>
      <c r="AK159" s="101"/>
      <c r="AL159" s="100"/>
      <c r="AM159" s="99"/>
      <c r="AN159" s="99"/>
      <c r="AO159" s="99"/>
      <c r="AP159" s="123"/>
      <c r="AQ159" s="24" t="str">
        <f t="shared" si="4"/>
        <v/>
      </c>
      <c r="AR159" s="24" t="str">
        <f t="shared" si="5"/>
        <v/>
      </c>
    </row>
    <row r="160" spans="2:44" ht="12.75" customHeight="1">
      <c r="B160" s="5"/>
      <c r="C160" s="145"/>
      <c r="D160" s="6"/>
      <c r="E160" s="135"/>
      <c r="F160" s="136"/>
      <c r="G160" s="133"/>
      <c r="H160" s="99"/>
      <c r="I160" s="99"/>
      <c r="J160" s="99"/>
      <c r="K160" s="101"/>
      <c r="L160" s="100"/>
      <c r="M160" s="99"/>
      <c r="N160" s="99"/>
      <c r="O160" s="99"/>
      <c r="P160" s="101"/>
      <c r="Q160" s="100"/>
      <c r="R160" s="99"/>
      <c r="S160" s="99"/>
      <c r="T160" s="99"/>
      <c r="U160" s="101"/>
      <c r="V160" s="100"/>
      <c r="W160" s="99"/>
      <c r="X160" s="99"/>
      <c r="Y160" s="99"/>
      <c r="Z160" s="101"/>
      <c r="AA160" s="100"/>
      <c r="AB160" s="99"/>
      <c r="AC160" s="99"/>
      <c r="AD160" s="99"/>
      <c r="AE160" s="101"/>
      <c r="AF160" s="100"/>
      <c r="AG160" s="99"/>
      <c r="AH160" s="99"/>
      <c r="AI160" s="99"/>
      <c r="AJ160" s="101"/>
      <c r="AK160" s="101"/>
      <c r="AL160" s="100"/>
      <c r="AM160" s="99"/>
      <c r="AN160" s="99"/>
      <c r="AO160" s="99"/>
      <c r="AP160" s="123"/>
      <c r="AQ160" s="24" t="str">
        <f t="shared" si="4"/>
        <v/>
      </c>
      <c r="AR160" s="24" t="str">
        <f t="shared" si="5"/>
        <v/>
      </c>
    </row>
    <row r="161" spans="2:44" ht="12.75" customHeight="1">
      <c r="B161" s="5"/>
      <c r="C161" s="145"/>
      <c r="D161" s="6"/>
      <c r="E161" s="135"/>
      <c r="F161" s="136"/>
      <c r="G161" s="133"/>
      <c r="H161" s="99"/>
      <c r="I161" s="99"/>
      <c r="J161" s="99"/>
      <c r="K161" s="101"/>
      <c r="L161" s="100"/>
      <c r="M161" s="99"/>
      <c r="N161" s="99"/>
      <c r="O161" s="99"/>
      <c r="P161" s="101"/>
      <c r="Q161" s="100"/>
      <c r="R161" s="99"/>
      <c r="S161" s="99"/>
      <c r="T161" s="99"/>
      <c r="U161" s="101"/>
      <c r="V161" s="100"/>
      <c r="W161" s="99"/>
      <c r="X161" s="99"/>
      <c r="Y161" s="99"/>
      <c r="Z161" s="101"/>
      <c r="AA161" s="100"/>
      <c r="AB161" s="99"/>
      <c r="AC161" s="99"/>
      <c r="AD161" s="99"/>
      <c r="AE161" s="101"/>
      <c r="AF161" s="100"/>
      <c r="AG161" s="99"/>
      <c r="AH161" s="99"/>
      <c r="AI161" s="99"/>
      <c r="AJ161" s="101"/>
      <c r="AK161" s="101"/>
      <c r="AL161" s="100"/>
      <c r="AM161" s="99"/>
      <c r="AN161" s="99"/>
      <c r="AO161" s="99"/>
      <c r="AP161" s="123"/>
      <c r="AQ161" s="24" t="str">
        <f t="shared" si="4"/>
        <v/>
      </c>
      <c r="AR161" s="24" t="str">
        <f t="shared" si="5"/>
        <v/>
      </c>
    </row>
    <row r="162" spans="2:44" ht="12.75" customHeight="1">
      <c r="B162" s="5"/>
      <c r="C162" s="145"/>
      <c r="D162" s="6"/>
      <c r="E162" s="135"/>
      <c r="F162" s="136"/>
      <c r="G162" s="133"/>
      <c r="H162" s="99"/>
      <c r="I162" s="99"/>
      <c r="J162" s="99"/>
      <c r="K162" s="101"/>
      <c r="L162" s="100"/>
      <c r="M162" s="99"/>
      <c r="N162" s="99"/>
      <c r="O162" s="99"/>
      <c r="P162" s="101"/>
      <c r="Q162" s="100"/>
      <c r="R162" s="99"/>
      <c r="S162" s="99"/>
      <c r="T162" s="99"/>
      <c r="U162" s="101"/>
      <c r="V162" s="100"/>
      <c r="W162" s="99"/>
      <c r="X162" s="99"/>
      <c r="Y162" s="99"/>
      <c r="Z162" s="101"/>
      <c r="AA162" s="100"/>
      <c r="AB162" s="99"/>
      <c r="AC162" s="99"/>
      <c r="AD162" s="99"/>
      <c r="AE162" s="101"/>
      <c r="AF162" s="100"/>
      <c r="AG162" s="99"/>
      <c r="AH162" s="99"/>
      <c r="AI162" s="99"/>
      <c r="AJ162" s="101"/>
      <c r="AK162" s="101"/>
      <c r="AL162" s="100"/>
      <c r="AM162" s="99"/>
      <c r="AN162" s="99"/>
      <c r="AO162" s="99"/>
      <c r="AP162" s="123"/>
      <c r="AQ162" s="24" t="str">
        <f t="shared" si="4"/>
        <v/>
      </c>
      <c r="AR162" s="24" t="str">
        <f t="shared" si="5"/>
        <v/>
      </c>
    </row>
    <row r="163" spans="2:44" ht="12.75" customHeight="1">
      <c r="B163" s="5"/>
      <c r="C163" s="145"/>
      <c r="D163" s="6"/>
      <c r="E163" s="135"/>
      <c r="F163" s="136"/>
      <c r="G163" s="133"/>
      <c r="H163" s="99"/>
      <c r="I163" s="99"/>
      <c r="J163" s="99"/>
      <c r="K163" s="101"/>
      <c r="L163" s="100"/>
      <c r="M163" s="99"/>
      <c r="N163" s="99"/>
      <c r="O163" s="99"/>
      <c r="P163" s="101"/>
      <c r="Q163" s="100"/>
      <c r="R163" s="99"/>
      <c r="S163" s="99"/>
      <c r="T163" s="99"/>
      <c r="U163" s="101"/>
      <c r="V163" s="100"/>
      <c r="W163" s="99"/>
      <c r="X163" s="99"/>
      <c r="Y163" s="99"/>
      <c r="Z163" s="101"/>
      <c r="AA163" s="100"/>
      <c r="AB163" s="99"/>
      <c r="AC163" s="99"/>
      <c r="AD163" s="99"/>
      <c r="AE163" s="101"/>
      <c r="AF163" s="100"/>
      <c r="AG163" s="99"/>
      <c r="AH163" s="99"/>
      <c r="AI163" s="99"/>
      <c r="AJ163" s="101"/>
      <c r="AK163" s="101"/>
      <c r="AL163" s="100"/>
      <c r="AM163" s="99"/>
      <c r="AN163" s="99"/>
      <c r="AO163" s="99"/>
      <c r="AP163" s="123"/>
      <c r="AQ163" s="24" t="str">
        <f t="shared" si="4"/>
        <v/>
      </c>
      <c r="AR163" s="24" t="str">
        <f t="shared" si="5"/>
        <v/>
      </c>
    </row>
    <row r="164" spans="2:44" ht="12.75" customHeight="1">
      <c r="B164" s="5"/>
      <c r="C164" s="145"/>
      <c r="D164" s="6"/>
      <c r="E164" s="135"/>
      <c r="F164" s="136"/>
      <c r="G164" s="133"/>
      <c r="H164" s="99"/>
      <c r="I164" s="99"/>
      <c r="J164" s="99"/>
      <c r="K164" s="101"/>
      <c r="L164" s="100"/>
      <c r="M164" s="99"/>
      <c r="N164" s="99"/>
      <c r="O164" s="99"/>
      <c r="P164" s="101"/>
      <c r="Q164" s="100"/>
      <c r="R164" s="99"/>
      <c r="S164" s="99"/>
      <c r="T164" s="99"/>
      <c r="U164" s="101"/>
      <c r="V164" s="100"/>
      <c r="W164" s="99"/>
      <c r="X164" s="99"/>
      <c r="Y164" s="99"/>
      <c r="Z164" s="101"/>
      <c r="AA164" s="100"/>
      <c r="AB164" s="99"/>
      <c r="AC164" s="99"/>
      <c r="AD164" s="99"/>
      <c r="AE164" s="101"/>
      <c r="AF164" s="100"/>
      <c r="AG164" s="99"/>
      <c r="AH164" s="99"/>
      <c r="AI164" s="99"/>
      <c r="AJ164" s="101"/>
      <c r="AK164" s="101"/>
      <c r="AL164" s="100"/>
      <c r="AM164" s="99"/>
      <c r="AN164" s="99"/>
      <c r="AO164" s="99"/>
      <c r="AP164" s="123"/>
      <c r="AQ164" s="24" t="str">
        <f t="shared" si="4"/>
        <v/>
      </c>
      <c r="AR164" s="24" t="str">
        <f t="shared" si="5"/>
        <v/>
      </c>
    </row>
    <row r="165" spans="2:44" ht="12.75" customHeight="1">
      <c r="B165" s="5"/>
      <c r="C165" s="145"/>
      <c r="D165" s="6"/>
      <c r="E165" s="135"/>
      <c r="F165" s="136"/>
      <c r="G165" s="133"/>
      <c r="H165" s="99"/>
      <c r="I165" s="99"/>
      <c r="J165" s="99"/>
      <c r="K165" s="101"/>
      <c r="L165" s="100"/>
      <c r="M165" s="99"/>
      <c r="N165" s="99"/>
      <c r="O165" s="99"/>
      <c r="P165" s="101"/>
      <c r="Q165" s="100"/>
      <c r="R165" s="99"/>
      <c r="S165" s="99"/>
      <c r="T165" s="99"/>
      <c r="U165" s="101"/>
      <c r="V165" s="100"/>
      <c r="W165" s="99"/>
      <c r="X165" s="99"/>
      <c r="Y165" s="99"/>
      <c r="Z165" s="101"/>
      <c r="AA165" s="100"/>
      <c r="AB165" s="99"/>
      <c r="AC165" s="99"/>
      <c r="AD165" s="99"/>
      <c r="AE165" s="101"/>
      <c r="AF165" s="100"/>
      <c r="AG165" s="99"/>
      <c r="AH165" s="99"/>
      <c r="AI165" s="99"/>
      <c r="AJ165" s="101"/>
      <c r="AK165" s="101"/>
      <c r="AL165" s="100"/>
      <c r="AM165" s="99"/>
      <c r="AN165" s="99"/>
      <c r="AO165" s="99"/>
      <c r="AP165" s="123"/>
      <c r="AQ165" s="24" t="str">
        <f t="shared" si="4"/>
        <v/>
      </c>
      <c r="AR165" s="24" t="str">
        <f t="shared" si="5"/>
        <v/>
      </c>
    </row>
    <row r="166" spans="2:44" ht="12.75" customHeight="1">
      <c r="B166" s="5"/>
      <c r="C166" s="145"/>
      <c r="D166" s="6"/>
      <c r="E166" s="135"/>
      <c r="F166" s="136"/>
      <c r="G166" s="133"/>
      <c r="H166" s="99"/>
      <c r="I166" s="99"/>
      <c r="J166" s="99"/>
      <c r="K166" s="101"/>
      <c r="L166" s="100"/>
      <c r="M166" s="99"/>
      <c r="N166" s="99"/>
      <c r="O166" s="99"/>
      <c r="P166" s="101"/>
      <c r="Q166" s="100"/>
      <c r="R166" s="99"/>
      <c r="S166" s="99"/>
      <c r="T166" s="99"/>
      <c r="U166" s="101"/>
      <c r="V166" s="100"/>
      <c r="W166" s="99"/>
      <c r="X166" s="99"/>
      <c r="Y166" s="99"/>
      <c r="Z166" s="101"/>
      <c r="AA166" s="100"/>
      <c r="AB166" s="99"/>
      <c r="AC166" s="99"/>
      <c r="AD166" s="99"/>
      <c r="AE166" s="101"/>
      <c r="AF166" s="100"/>
      <c r="AG166" s="99"/>
      <c r="AH166" s="99"/>
      <c r="AI166" s="99"/>
      <c r="AJ166" s="101"/>
      <c r="AK166" s="101"/>
      <c r="AL166" s="100"/>
      <c r="AM166" s="99"/>
      <c r="AN166" s="99"/>
      <c r="AO166" s="99"/>
      <c r="AP166" s="123"/>
      <c r="AQ166" s="24" t="str">
        <f t="shared" si="4"/>
        <v/>
      </c>
      <c r="AR166" s="24" t="str">
        <f t="shared" si="5"/>
        <v/>
      </c>
    </row>
    <row r="167" spans="2:44" ht="12.75" customHeight="1">
      <c r="B167" s="5"/>
      <c r="C167" s="145"/>
      <c r="D167" s="6"/>
      <c r="E167" s="135"/>
      <c r="F167" s="136"/>
      <c r="G167" s="133"/>
      <c r="H167" s="99"/>
      <c r="I167" s="99"/>
      <c r="J167" s="99"/>
      <c r="K167" s="101"/>
      <c r="L167" s="100"/>
      <c r="M167" s="99"/>
      <c r="N167" s="99"/>
      <c r="O167" s="99"/>
      <c r="P167" s="101"/>
      <c r="Q167" s="100"/>
      <c r="R167" s="99"/>
      <c r="S167" s="99"/>
      <c r="T167" s="99"/>
      <c r="U167" s="101"/>
      <c r="V167" s="100"/>
      <c r="W167" s="99"/>
      <c r="X167" s="99"/>
      <c r="Y167" s="99"/>
      <c r="Z167" s="101"/>
      <c r="AA167" s="100"/>
      <c r="AB167" s="99"/>
      <c r="AC167" s="99"/>
      <c r="AD167" s="99"/>
      <c r="AE167" s="101"/>
      <c r="AF167" s="100"/>
      <c r="AG167" s="99"/>
      <c r="AH167" s="99"/>
      <c r="AI167" s="99"/>
      <c r="AJ167" s="101"/>
      <c r="AK167" s="101"/>
      <c r="AL167" s="100"/>
      <c r="AM167" s="99"/>
      <c r="AN167" s="99"/>
      <c r="AO167" s="99"/>
      <c r="AP167" s="123"/>
      <c r="AQ167" s="24" t="str">
        <f t="shared" si="4"/>
        <v/>
      </c>
      <c r="AR167" s="24" t="str">
        <f t="shared" si="5"/>
        <v/>
      </c>
    </row>
    <row r="168" spans="2:44" ht="12.75" customHeight="1">
      <c r="B168" s="5"/>
      <c r="C168" s="145"/>
      <c r="D168" s="6"/>
      <c r="E168" s="135"/>
      <c r="F168" s="136"/>
      <c r="G168" s="133"/>
      <c r="H168" s="99"/>
      <c r="I168" s="99"/>
      <c r="J168" s="99"/>
      <c r="K168" s="101"/>
      <c r="L168" s="100"/>
      <c r="M168" s="99"/>
      <c r="N168" s="99"/>
      <c r="O168" s="99"/>
      <c r="P168" s="101"/>
      <c r="Q168" s="100"/>
      <c r="R168" s="99"/>
      <c r="S168" s="99"/>
      <c r="T168" s="99"/>
      <c r="U168" s="101"/>
      <c r="V168" s="100"/>
      <c r="W168" s="99"/>
      <c r="X168" s="99"/>
      <c r="Y168" s="99"/>
      <c r="Z168" s="101"/>
      <c r="AA168" s="100"/>
      <c r="AB168" s="99"/>
      <c r="AC168" s="99"/>
      <c r="AD168" s="99"/>
      <c r="AE168" s="101"/>
      <c r="AF168" s="100"/>
      <c r="AG168" s="99"/>
      <c r="AH168" s="99"/>
      <c r="AI168" s="99"/>
      <c r="AJ168" s="101"/>
      <c r="AK168" s="101"/>
      <c r="AL168" s="100"/>
      <c r="AM168" s="99"/>
      <c r="AN168" s="99"/>
      <c r="AO168" s="99"/>
      <c r="AP168" s="123"/>
      <c r="AQ168" s="24" t="str">
        <f t="shared" si="4"/>
        <v/>
      </c>
      <c r="AR168" s="24" t="str">
        <f t="shared" si="5"/>
        <v/>
      </c>
    </row>
    <row r="169" spans="2:44" ht="12.75" customHeight="1">
      <c r="B169" s="5"/>
      <c r="C169" s="145"/>
      <c r="D169" s="6"/>
      <c r="E169" s="135"/>
      <c r="F169" s="136"/>
      <c r="G169" s="133"/>
      <c r="H169" s="99"/>
      <c r="I169" s="99"/>
      <c r="J169" s="99"/>
      <c r="K169" s="101"/>
      <c r="L169" s="100"/>
      <c r="M169" s="99"/>
      <c r="N169" s="99"/>
      <c r="O169" s="99"/>
      <c r="P169" s="101"/>
      <c r="Q169" s="100"/>
      <c r="R169" s="99"/>
      <c r="S169" s="99"/>
      <c r="T169" s="99"/>
      <c r="U169" s="101"/>
      <c r="V169" s="100"/>
      <c r="W169" s="99"/>
      <c r="X169" s="99"/>
      <c r="Y169" s="99"/>
      <c r="Z169" s="101"/>
      <c r="AA169" s="100"/>
      <c r="AB169" s="99"/>
      <c r="AC169" s="99"/>
      <c r="AD169" s="99"/>
      <c r="AE169" s="101"/>
      <c r="AF169" s="100"/>
      <c r="AG169" s="99"/>
      <c r="AH169" s="99"/>
      <c r="AI169" s="99"/>
      <c r="AJ169" s="101"/>
      <c r="AK169" s="101"/>
      <c r="AL169" s="100"/>
      <c r="AM169" s="99"/>
      <c r="AN169" s="99"/>
      <c r="AO169" s="99"/>
      <c r="AP169" s="123"/>
      <c r="AQ169" s="24" t="str">
        <f t="shared" si="4"/>
        <v/>
      </c>
      <c r="AR169" s="24" t="str">
        <f t="shared" si="5"/>
        <v/>
      </c>
    </row>
    <row r="170" spans="2:44" ht="12.75" customHeight="1">
      <c r="B170" s="5"/>
      <c r="C170" s="145"/>
      <c r="D170" s="6"/>
      <c r="E170" s="135"/>
      <c r="F170" s="136"/>
      <c r="G170" s="133"/>
      <c r="H170" s="99"/>
      <c r="I170" s="99"/>
      <c r="J170" s="99"/>
      <c r="K170" s="101"/>
      <c r="L170" s="100"/>
      <c r="M170" s="99"/>
      <c r="N170" s="99"/>
      <c r="O170" s="99"/>
      <c r="P170" s="101"/>
      <c r="Q170" s="100"/>
      <c r="R170" s="99"/>
      <c r="S170" s="99"/>
      <c r="T170" s="99"/>
      <c r="U170" s="101"/>
      <c r="V170" s="100"/>
      <c r="W170" s="99"/>
      <c r="X170" s="99"/>
      <c r="Y170" s="99"/>
      <c r="Z170" s="101"/>
      <c r="AA170" s="100"/>
      <c r="AB170" s="99"/>
      <c r="AC170" s="99"/>
      <c r="AD170" s="99"/>
      <c r="AE170" s="101"/>
      <c r="AF170" s="100"/>
      <c r="AG170" s="99"/>
      <c r="AH170" s="99"/>
      <c r="AI170" s="99"/>
      <c r="AJ170" s="101"/>
      <c r="AK170" s="101"/>
      <c r="AL170" s="100"/>
      <c r="AM170" s="99"/>
      <c r="AN170" s="99"/>
      <c r="AO170" s="99"/>
      <c r="AP170" s="123"/>
      <c r="AQ170" s="24" t="str">
        <f t="shared" si="4"/>
        <v/>
      </c>
      <c r="AR170" s="24" t="str">
        <f t="shared" si="5"/>
        <v/>
      </c>
    </row>
    <row r="171" spans="2:44" ht="12.75" customHeight="1">
      <c r="B171" s="5"/>
      <c r="C171" s="145"/>
      <c r="D171" s="6"/>
      <c r="E171" s="135"/>
      <c r="F171" s="136"/>
      <c r="G171" s="133"/>
      <c r="H171" s="99"/>
      <c r="I171" s="99"/>
      <c r="J171" s="99"/>
      <c r="K171" s="101"/>
      <c r="L171" s="100"/>
      <c r="M171" s="99"/>
      <c r="N171" s="99"/>
      <c r="O171" s="99"/>
      <c r="P171" s="101"/>
      <c r="Q171" s="100"/>
      <c r="R171" s="99"/>
      <c r="S171" s="99"/>
      <c r="T171" s="99"/>
      <c r="U171" s="101"/>
      <c r="V171" s="100"/>
      <c r="W171" s="99"/>
      <c r="X171" s="99"/>
      <c r="Y171" s="99"/>
      <c r="Z171" s="101"/>
      <c r="AA171" s="100"/>
      <c r="AB171" s="99"/>
      <c r="AC171" s="99"/>
      <c r="AD171" s="99"/>
      <c r="AE171" s="101"/>
      <c r="AF171" s="100"/>
      <c r="AG171" s="99"/>
      <c r="AH171" s="99"/>
      <c r="AI171" s="99"/>
      <c r="AJ171" s="101"/>
      <c r="AK171" s="101"/>
      <c r="AL171" s="100"/>
      <c r="AM171" s="99"/>
      <c r="AN171" s="99"/>
      <c r="AO171" s="99"/>
      <c r="AP171" s="123"/>
      <c r="AQ171" s="24" t="str">
        <f t="shared" si="4"/>
        <v/>
      </c>
      <c r="AR171" s="24" t="str">
        <f t="shared" si="5"/>
        <v/>
      </c>
    </row>
    <row r="172" spans="2:44" ht="12.75" customHeight="1">
      <c r="B172" s="5"/>
      <c r="C172" s="145"/>
      <c r="D172" s="6"/>
      <c r="E172" s="135"/>
      <c r="F172" s="136"/>
      <c r="G172" s="133"/>
      <c r="H172" s="99"/>
      <c r="I172" s="99"/>
      <c r="J172" s="99"/>
      <c r="K172" s="101"/>
      <c r="L172" s="100"/>
      <c r="M172" s="99"/>
      <c r="N172" s="99"/>
      <c r="O172" s="99"/>
      <c r="P172" s="101"/>
      <c r="Q172" s="100"/>
      <c r="R172" s="99"/>
      <c r="S172" s="99"/>
      <c r="T172" s="99"/>
      <c r="U172" s="101"/>
      <c r="V172" s="100"/>
      <c r="W172" s="99"/>
      <c r="X172" s="99"/>
      <c r="Y172" s="99"/>
      <c r="Z172" s="101"/>
      <c r="AA172" s="100"/>
      <c r="AB172" s="99"/>
      <c r="AC172" s="99"/>
      <c r="AD172" s="99"/>
      <c r="AE172" s="101"/>
      <c r="AF172" s="100"/>
      <c r="AG172" s="99"/>
      <c r="AH172" s="99"/>
      <c r="AI172" s="99"/>
      <c r="AJ172" s="101"/>
      <c r="AK172" s="101"/>
      <c r="AL172" s="100"/>
      <c r="AM172" s="99"/>
      <c r="AN172" s="99"/>
      <c r="AO172" s="99"/>
      <c r="AP172" s="123"/>
      <c r="AQ172" s="24" t="str">
        <f t="shared" si="4"/>
        <v/>
      </c>
      <c r="AR172" s="24" t="str">
        <f t="shared" si="5"/>
        <v/>
      </c>
    </row>
    <row r="173" spans="2:44" ht="12.75" customHeight="1">
      <c r="B173" s="5"/>
      <c r="C173" s="145"/>
      <c r="D173" s="6"/>
      <c r="E173" s="135"/>
      <c r="F173" s="136"/>
      <c r="G173" s="133"/>
      <c r="H173" s="99"/>
      <c r="I173" s="99"/>
      <c r="J173" s="99"/>
      <c r="K173" s="101"/>
      <c r="L173" s="100"/>
      <c r="M173" s="99"/>
      <c r="N173" s="99"/>
      <c r="O173" s="99"/>
      <c r="P173" s="101"/>
      <c r="Q173" s="100"/>
      <c r="R173" s="99"/>
      <c r="S173" s="99"/>
      <c r="T173" s="99"/>
      <c r="U173" s="101"/>
      <c r="V173" s="100"/>
      <c r="W173" s="99"/>
      <c r="X173" s="99"/>
      <c r="Y173" s="99"/>
      <c r="Z173" s="101"/>
      <c r="AA173" s="100"/>
      <c r="AB173" s="99"/>
      <c r="AC173" s="99"/>
      <c r="AD173" s="99"/>
      <c r="AE173" s="101"/>
      <c r="AF173" s="100"/>
      <c r="AG173" s="99"/>
      <c r="AH173" s="99"/>
      <c r="AI173" s="99"/>
      <c r="AJ173" s="101"/>
      <c r="AK173" s="101"/>
      <c r="AL173" s="100"/>
      <c r="AM173" s="99"/>
      <c r="AN173" s="99"/>
      <c r="AO173" s="99"/>
      <c r="AP173" s="123"/>
      <c r="AQ173" s="24" t="str">
        <f t="shared" si="4"/>
        <v/>
      </c>
      <c r="AR173" s="24" t="str">
        <f t="shared" si="5"/>
        <v/>
      </c>
    </row>
    <row r="174" spans="2:44" ht="12.75" customHeight="1">
      <c r="B174" s="5"/>
      <c r="C174" s="145"/>
      <c r="D174" s="6"/>
      <c r="E174" s="135"/>
      <c r="F174" s="136"/>
      <c r="G174" s="133"/>
      <c r="H174" s="99"/>
      <c r="I174" s="99"/>
      <c r="J174" s="99"/>
      <c r="K174" s="101"/>
      <c r="L174" s="100"/>
      <c r="M174" s="99"/>
      <c r="N174" s="99"/>
      <c r="O174" s="99"/>
      <c r="P174" s="101"/>
      <c r="Q174" s="100"/>
      <c r="R174" s="99"/>
      <c r="S174" s="99"/>
      <c r="T174" s="99"/>
      <c r="U174" s="101"/>
      <c r="V174" s="100"/>
      <c r="W174" s="99"/>
      <c r="X174" s="99"/>
      <c r="Y174" s="99"/>
      <c r="Z174" s="101"/>
      <c r="AA174" s="100"/>
      <c r="AB174" s="99"/>
      <c r="AC174" s="99"/>
      <c r="AD174" s="99"/>
      <c r="AE174" s="101"/>
      <c r="AF174" s="100"/>
      <c r="AG174" s="99"/>
      <c r="AH174" s="99"/>
      <c r="AI174" s="99"/>
      <c r="AJ174" s="101"/>
      <c r="AK174" s="101"/>
      <c r="AL174" s="100"/>
      <c r="AM174" s="99"/>
      <c r="AN174" s="99"/>
      <c r="AO174" s="99"/>
      <c r="AP174" s="123"/>
      <c r="AQ174" s="24" t="str">
        <f t="shared" si="4"/>
        <v/>
      </c>
      <c r="AR174" s="24" t="str">
        <f t="shared" si="5"/>
        <v/>
      </c>
    </row>
    <row r="175" spans="2:44" ht="12.75" customHeight="1">
      <c r="B175" s="5"/>
      <c r="C175" s="145"/>
      <c r="D175" s="6"/>
      <c r="E175" s="135"/>
      <c r="F175" s="136"/>
      <c r="G175" s="133"/>
      <c r="H175" s="99"/>
      <c r="I175" s="99"/>
      <c r="J175" s="99"/>
      <c r="K175" s="101"/>
      <c r="L175" s="100"/>
      <c r="M175" s="99"/>
      <c r="N175" s="99"/>
      <c r="O175" s="99"/>
      <c r="P175" s="101"/>
      <c r="Q175" s="100"/>
      <c r="R175" s="99"/>
      <c r="S175" s="99"/>
      <c r="T175" s="99"/>
      <c r="U175" s="101"/>
      <c r="V175" s="100"/>
      <c r="W175" s="99"/>
      <c r="X175" s="99"/>
      <c r="Y175" s="99"/>
      <c r="Z175" s="101"/>
      <c r="AA175" s="100"/>
      <c r="AB175" s="99"/>
      <c r="AC175" s="99"/>
      <c r="AD175" s="99"/>
      <c r="AE175" s="101"/>
      <c r="AF175" s="100"/>
      <c r="AG175" s="99"/>
      <c r="AH175" s="99"/>
      <c r="AI175" s="99"/>
      <c r="AJ175" s="101"/>
      <c r="AK175" s="101"/>
      <c r="AL175" s="100"/>
      <c r="AM175" s="99"/>
      <c r="AN175" s="99"/>
      <c r="AO175" s="99"/>
      <c r="AP175" s="123"/>
      <c r="AQ175" s="24" t="str">
        <f t="shared" si="4"/>
        <v/>
      </c>
      <c r="AR175" s="24" t="str">
        <f t="shared" si="5"/>
        <v/>
      </c>
    </row>
    <row r="176" spans="2:44" ht="12.75" customHeight="1">
      <c r="B176" s="5"/>
      <c r="C176" s="145"/>
      <c r="D176" s="6"/>
      <c r="E176" s="135"/>
      <c r="F176" s="136"/>
      <c r="G176" s="133"/>
      <c r="H176" s="99"/>
      <c r="I176" s="99"/>
      <c r="J176" s="99"/>
      <c r="K176" s="101"/>
      <c r="L176" s="100"/>
      <c r="M176" s="99"/>
      <c r="N176" s="99"/>
      <c r="O176" s="99"/>
      <c r="P176" s="101"/>
      <c r="Q176" s="100"/>
      <c r="R176" s="99"/>
      <c r="S176" s="99"/>
      <c r="T176" s="99"/>
      <c r="U176" s="101"/>
      <c r="V176" s="100"/>
      <c r="W176" s="99"/>
      <c r="X176" s="99"/>
      <c r="Y176" s="99"/>
      <c r="Z176" s="101"/>
      <c r="AA176" s="100"/>
      <c r="AB176" s="99"/>
      <c r="AC176" s="99"/>
      <c r="AD176" s="99"/>
      <c r="AE176" s="101"/>
      <c r="AF176" s="100"/>
      <c r="AG176" s="99"/>
      <c r="AH176" s="99"/>
      <c r="AI176" s="99"/>
      <c r="AJ176" s="101"/>
      <c r="AK176" s="101"/>
      <c r="AL176" s="100"/>
      <c r="AM176" s="99"/>
      <c r="AN176" s="99"/>
      <c r="AO176" s="99"/>
      <c r="AP176" s="123"/>
      <c r="AQ176" s="24" t="str">
        <f t="shared" si="4"/>
        <v/>
      </c>
      <c r="AR176" s="24" t="str">
        <f t="shared" si="5"/>
        <v/>
      </c>
    </row>
    <row r="177" spans="2:44" ht="12.75" customHeight="1">
      <c r="B177" s="5"/>
      <c r="C177" s="145"/>
      <c r="D177" s="6"/>
      <c r="E177" s="135"/>
      <c r="F177" s="136"/>
      <c r="G177" s="133"/>
      <c r="H177" s="99"/>
      <c r="I177" s="99"/>
      <c r="J177" s="99"/>
      <c r="K177" s="101"/>
      <c r="L177" s="100"/>
      <c r="M177" s="99"/>
      <c r="N177" s="99"/>
      <c r="O177" s="99"/>
      <c r="P177" s="101"/>
      <c r="Q177" s="100"/>
      <c r="R177" s="99"/>
      <c r="S177" s="99"/>
      <c r="T177" s="99"/>
      <c r="U177" s="101"/>
      <c r="V177" s="100"/>
      <c r="W177" s="99"/>
      <c r="X177" s="99"/>
      <c r="Y177" s="99"/>
      <c r="Z177" s="101"/>
      <c r="AA177" s="100"/>
      <c r="AB177" s="99"/>
      <c r="AC177" s="99"/>
      <c r="AD177" s="99"/>
      <c r="AE177" s="101"/>
      <c r="AF177" s="100"/>
      <c r="AG177" s="99"/>
      <c r="AH177" s="99"/>
      <c r="AI177" s="99"/>
      <c r="AJ177" s="101"/>
      <c r="AK177" s="101"/>
      <c r="AL177" s="100"/>
      <c r="AM177" s="99"/>
      <c r="AN177" s="99"/>
      <c r="AO177" s="99"/>
      <c r="AP177" s="123"/>
      <c r="AQ177" s="24" t="str">
        <f t="shared" si="4"/>
        <v/>
      </c>
      <c r="AR177" s="24" t="str">
        <f t="shared" si="5"/>
        <v/>
      </c>
    </row>
    <row r="178" spans="2:44" ht="12.75" customHeight="1">
      <c r="B178" s="5"/>
      <c r="C178" s="145"/>
      <c r="D178" s="6"/>
      <c r="E178" s="135"/>
      <c r="F178" s="136"/>
      <c r="G178" s="133"/>
      <c r="H178" s="99"/>
      <c r="I178" s="99"/>
      <c r="J178" s="99"/>
      <c r="K178" s="101"/>
      <c r="L178" s="100"/>
      <c r="M178" s="99"/>
      <c r="N178" s="99"/>
      <c r="O178" s="99"/>
      <c r="P178" s="101"/>
      <c r="Q178" s="100"/>
      <c r="R178" s="99"/>
      <c r="S178" s="99"/>
      <c r="T178" s="99"/>
      <c r="U178" s="101"/>
      <c r="V178" s="100"/>
      <c r="W178" s="99"/>
      <c r="X178" s="99"/>
      <c r="Y178" s="99"/>
      <c r="Z178" s="101"/>
      <c r="AA178" s="100"/>
      <c r="AB178" s="99"/>
      <c r="AC178" s="99"/>
      <c r="AD178" s="99"/>
      <c r="AE178" s="101"/>
      <c r="AF178" s="100"/>
      <c r="AG178" s="99"/>
      <c r="AH178" s="99"/>
      <c r="AI178" s="99"/>
      <c r="AJ178" s="101"/>
      <c r="AK178" s="101"/>
      <c r="AL178" s="100"/>
      <c r="AM178" s="99"/>
      <c r="AN178" s="99"/>
      <c r="AO178" s="99"/>
      <c r="AP178" s="123"/>
      <c r="AQ178" s="24" t="str">
        <f t="shared" si="4"/>
        <v/>
      </c>
      <c r="AR178" s="24" t="str">
        <f t="shared" si="5"/>
        <v/>
      </c>
    </row>
    <row r="179" spans="2:44" ht="12.75" customHeight="1">
      <c r="AQ179" s="24"/>
      <c r="AR179" s="24"/>
    </row>
    <row r="180" spans="2:44" ht="12.75" customHeight="1">
      <c r="AQ180" s="24"/>
      <c r="AR180" s="24"/>
    </row>
    <row r="181" spans="2:44" ht="12.75" customHeight="1">
      <c r="AQ181" s="24"/>
      <c r="AR181" s="24"/>
    </row>
    <row r="182" spans="2:44" ht="12.75" customHeight="1">
      <c r="AQ182" s="24"/>
      <c r="AR182" s="24"/>
    </row>
    <row r="183" spans="2:44" ht="12.75" customHeight="1">
      <c r="AQ183" s="24"/>
      <c r="AR183" s="24"/>
    </row>
    <row r="184" spans="2:44" ht="12.75" customHeight="1">
      <c r="AQ184" s="24"/>
      <c r="AR184" s="24"/>
    </row>
    <row r="185" spans="2:44" ht="12.75" customHeight="1">
      <c r="AQ185" s="24"/>
      <c r="AR185" s="24"/>
    </row>
    <row r="186" spans="2:44" ht="12.75" customHeight="1">
      <c r="AQ186" s="24"/>
      <c r="AR186" s="24"/>
    </row>
    <row r="187" spans="2:44" ht="12.75" customHeight="1">
      <c r="AQ187" s="24"/>
      <c r="AR187" s="24"/>
    </row>
    <row r="188" spans="2:44" ht="12.75" customHeight="1">
      <c r="AQ188" s="24"/>
      <c r="AR188" s="24"/>
    </row>
    <row r="189" spans="2:44" ht="12.75" customHeight="1">
      <c r="AQ189" s="24"/>
      <c r="AR189" s="24"/>
    </row>
    <row r="190" spans="2:44" ht="12.75" customHeight="1">
      <c r="AQ190" s="24"/>
      <c r="AR190" s="24"/>
    </row>
    <row r="191" spans="2:44" ht="12.75" customHeight="1">
      <c r="AQ191" s="24"/>
      <c r="AR191" s="24"/>
    </row>
    <row r="192" spans="2:44" ht="12.75" customHeight="1">
      <c r="AQ192" s="24"/>
      <c r="AR192" s="24"/>
    </row>
    <row r="193" spans="43:44" ht="12.75" customHeight="1">
      <c r="AQ193" s="24"/>
      <c r="AR193" s="24"/>
    </row>
    <row r="194" spans="43:44" ht="12.75" customHeight="1">
      <c r="AQ194" s="24"/>
      <c r="AR194" s="24"/>
    </row>
    <row r="195" spans="43:44" ht="12.75" customHeight="1">
      <c r="AQ195" s="24"/>
      <c r="AR195" s="24"/>
    </row>
    <row r="196" spans="43:44" ht="12.75" customHeight="1">
      <c r="AQ196" s="24"/>
      <c r="AR196" s="24"/>
    </row>
  </sheetData>
  <autoFilter ref="B5:AR178" xr:uid="{00000000-0001-0000-0000-000000000000}"/>
  <mergeCells count="7">
    <mergeCell ref="AF4:AJ4"/>
    <mergeCell ref="AK4:AO4"/>
    <mergeCell ref="G4:K4"/>
    <mergeCell ref="L4:P4"/>
    <mergeCell ref="Q4:U4"/>
    <mergeCell ref="V4:Z4"/>
    <mergeCell ref="AA4:AE4"/>
  </mergeCells>
  <conditionalFormatting sqref="H148:I178 AM144:AN178 AM123:AN142 AL6:AM122 M6:N178 R6:S178 W6:X178 AB6:AC178 AG6:AH178 H6:I145">
    <cfRule type="expression" dxfId="19" priority="55">
      <formula>AND(G6="S",H6="")</formula>
    </cfRule>
  </conditionalFormatting>
  <conditionalFormatting sqref="J148:J178 AO144:AO178 AO123:AO142 AN6:AN122 O6:O178 T6:T178 Y6:Y178 AD6:AD178 AI6:AI178 J6:J145">
    <cfRule type="expression" dxfId="18" priority="53">
      <formula>AND(H6="S",J6="")</formula>
    </cfRule>
  </conditionalFormatting>
  <conditionalFormatting sqref="K148:K178 AJ144:AK178 AK123:AK142 AP123:AP178 AO6:AO122 AJ6:AJ143 P6:P178 U6:U178 Z6:Z178 AE6:AE178 K6:K145">
    <cfRule type="expression" dxfId="17" priority="52">
      <formula>AND(H6="S",K6="")</formula>
    </cfRule>
  </conditionalFormatting>
  <conditionalFormatting sqref="AV123 BG123 BR123">
    <cfRule type="expression" dxfId="16" priority="28">
      <formula>AND(AS123="S",AV123="")</formula>
    </cfRule>
  </conditionalFormatting>
  <conditionalFormatting sqref="AX123 BI123">
    <cfRule type="expression" dxfId="15" priority="27">
      <formula>AND(AW123="S",AX123="")</formula>
    </cfRule>
  </conditionalFormatting>
  <conditionalFormatting sqref="AY123 BJ123">
    <cfRule type="expression" dxfId="14" priority="26">
      <formula>AND(AX123="S",AY123="")</formula>
    </cfRule>
  </conditionalFormatting>
  <conditionalFormatting sqref="AZ123 BK123">
    <cfRule type="expression" dxfId="13" priority="25">
      <formula>AND(AX123="S",AZ123="")</formula>
    </cfRule>
  </conditionalFormatting>
  <conditionalFormatting sqref="BA123 BL123">
    <cfRule type="expression" dxfId="12" priority="24">
      <formula>AND(AX123="S",BA123="")</formula>
    </cfRule>
  </conditionalFormatting>
  <conditionalFormatting sqref="BC123 BN123">
    <cfRule type="expression" dxfId="11" priority="23">
      <formula>AND(BB123="S",BC123="")</formula>
    </cfRule>
  </conditionalFormatting>
  <conditionalFormatting sqref="AS123 BD123 BO123">
    <cfRule type="expression" dxfId="10" priority="22">
      <formula>AND(AR123="S",AS123="")</formula>
    </cfRule>
  </conditionalFormatting>
  <conditionalFormatting sqref="AT123 BE123 BP123">
    <cfRule type="expression" dxfId="9" priority="21">
      <formula>AND(AR123="S",AT123="")</formula>
    </cfRule>
  </conditionalFormatting>
  <conditionalFormatting sqref="AU123 BF123 BQ123">
    <cfRule type="expression" dxfId="8" priority="20">
      <formula>AND(AR123="S",AU123="")</formula>
    </cfRule>
  </conditionalFormatting>
  <conditionalFormatting sqref="H146:H147">
    <cfRule type="expression" dxfId="7" priority="8">
      <formula>AND(G146="S",H146="")</formula>
    </cfRule>
  </conditionalFormatting>
  <conditionalFormatting sqref="I146:I147">
    <cfRule type="expression" dxfId="6" priority="7">
      <formula>AND(H146="S",I146="")</formula>
    </cfRule>
  </conditionalFormatting>
  <conditionalFormatting sqref="J146:J147">
    <cfRule type="expression" dxfId="5" priority="6">
      <formula>AND(H146="S",J146="")</formula>
    </cfRule>
  </conditionalFormatting>
  <conditionalFormatting sqref="K146:K147">
    <cfRule type="expression" dxfId="4" priority="5">
      <formula>AND(H146="S",K146="")</formula>
    </cfRule>
  </conditionalFormatting>
  <conditionalFormatting sqref="AL143">
    <cfRule type="expression" dxfId="3" priority="4">
      <formula>AND(AK143="S",AL143="")</formula>
    </cfRule>
  </conditionalFormatting>
  <conditionalFormatting sqref="AM143">
    <cfRule type="expression" dxfId="2" priority="3">
      <formula>AND(AL143="S",AM143="")</formula>
    </cfRule>
  </conditionalFormatting>
  <conditionalFormatting sqref="AN143">
    <cfRule type="expression" dxfId="1" priority="2">
      <formula>AND(AL143="S",AN143="")</formula>
    </cfRule>
  </conditionalFormatting>
  <conditionalFormatting sqref="AO143">
    <cfRule type="expression" dxfId="0" priority="1">
      <formula>AND(AL143="S",AO143="")</formula>
    </cfRule>
  </conditionalFormatting>
  <dataValidations count="1">
    <dataValidation allowBlank="1" showInputMessage="1" showErrorMessage="1" sqref="AT123:AV123 BE123:BG123 BP123:BR123 AZ123:BA123 BK123:BL123 AN6:AO122 AO144:AO178 AN143:AO143 AK144:AK178 AI6:AJ178 T6:U178 AD6:AE178 O6:P178 Y6:Z178 AP123:AP178 J6:K178 AK123:AK142 AO123:AO142"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AF6:AG178 AL144:AM178 L6:M178 G6:H145 AL123:AM142 Q6:R178 V6:W178 AK6:AL122 AA6:AB178</xm:sqref>
        </x14:dataValidation>
        <x14:dataValidation type="list" allowBlank="1" showInputMessage="1" showErrorMessage="1" xr:uid="{131ED894-E8CD-47F6-870C-D78184EE7CC5}">
          <x14:formula1>
            <xm:f>Listas!$A$7:$A$16</xm:f>
          </x14:formula1>
          <xm:sqref>AY123 BJ123 AS123 BD123 BO123 AM6:AM122 I148:I178 AN144:AN178 S6:S178 AH6:AH178 N6:N178 X6:X178 AC6:AC178 I6:I145 AN123:AN142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defaultColWidth="8.7109375" defaultRowHeight="14.45"/>
  <cols>
    <col min="1" max="1" width="19.28515625" bestFit="1" customWidth="1"/>
  </cols>
  <sheetData>
    <row r="1" spans="1:1">
      <c r="A1" s="90" t="s">
        <v>252</v>
      </c>
    </row>
    <row r="2" spans="1:1">
      <c r="A2" s="15" t="s">
        <v>28</v>
      </c>
    </row>
    <row r="3" spans="1:1">
      <c r="A3" s="15" t="s">
        <v>26</v>
      </c>
    </row>
    <row r="6" spans="1:1">
      <c r="A6" s="90" t="s">
        <v>253</v>
      </c>
    </row>
    <row r="7" spans="1:1">
      <c r="A7" s="15">
        <v>1</v>
      </c>
    </row>
    <row r="8" spans="1:1">
      <c r="A8" s="15">
        <v>2</v>
      </c>
    </row>
    <row r="9" spans="1:1">
      <c r="A9" s="15">
        <v>3</v>
      </c>
    </row>
    <row r="10" spans="1:1">
      <c r="A10" s="15">
        <v>4</v>
      </c>
    </row>
    <row r="11" spans="1:1">
      <c r="A11" s="15">
        <v>5</v>
      </c>
    </row>
    <row r="12" spans="1:1">
      <c r="A12" s="15">
        <v>6</v>
      </c>
    </row>
    <row r="13" spans="1:1">
      <c r="A13" s="15">
        <v>7</v>
      </c>
    </row>
    <row r="14" spans="1:1">
      <c r="A14" s="15">
        <v>8</v>
      </c>
    </row>
    <row r="15" spans="1:1">
      <c r="A15" s="15">
        <v>9</v>
      </c>
    </row>
    <row r="16" spans="1:1">
      <c r="A16" s="15">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16" sqref="D16"/>
    </sheetView>
  </sheetViews>
  <sheetFormatPr defaultColWidth="8.7109375" defaultRowHeight="14.45"/>
  <cols>
    <col min="3" max="12" width="37.28515625" customWidth="1"/>
  </cols>
  <sheetData>
    <row r="3" spans="3:12">
      <c r="E3" s="147" t="s">
        <v>254</v>
      </c>
      <c r="F3" s="147"/>
      <c r="G3" s="147"/>
    </row>
    <row r="5" spans="3:12" ht="18.600000000000001">
      <c r="J5" s="148" t="s">
        <v>255</v>
      </c>
      <c r="K5" s="149"/>
    </row>
    <row r="6" spans="3:12" ht="18.600000000000001">
      <c r="C6" s="26" t="s">
        <v>256</v>
      </c>
      <c r="D6" s="27" t="s">
        <v>257</v>
      </c>
      <c r="E6" s="27" t="s">
        <v>258</v>
      </c>
      <c r="F6" s="28" t="s">
        <v>259</v>
      </c>
      <c r="G6" s="28" t="s">
        <v>260</v>
      </c>
      <c r="H6" s="28" t="s">
        <v>261</v>
      </c>
      <c r="I6" s="28" t="s">
        <v>262</v>
      </c>
      <c r="J6" s="28" t="s">
        <v>263</v>
      </c>
      <c r="K6" s="28" t="s">
        <v>264</v>
      </c>
      <c r="L6" s="73" t="s">
        <v>265</v>
      </c>
    </row>
    <row r="7" spans="3:12" ht="60.75">
      <c r="C7" s="150" t="s">
        <v>266</v>
      </c>
      <c r="D7" s="74" t="s">
        <v>267</v>
      </c>
      <c r="E7" s="74" t="s">
        <v>268</v>
      </c>
      <c r="F7" s="74" t="s">
        <v>269</v>
      </c>
      <c r="G7" s="74"/>
      <c r="H7" s="74"/>
      <c r="I7" s="74"/>
      <c r="J7" s="74"/>
      <c r="K7" s="74"/>
      <c r="L7" s="75"/>
    </row>
    <row r="8" spans="3:12">
      <c r="C8" s="151"/>
      <c r="D8" s="74"/>
      <c r="E8" s="74"/>
      <c r="F8" s="74"/>
      <c r="G8" s="74"/>
      <c r="H8" s="74"/>
      <c r="I8" s="74"/>
      <c r="J8" s="74"/>
      <c r="K8" s="74"/>
      <c r="L8" s="29"/>
    </row>
    <row r="9" spans="3:12">
      <c r="C9" s="151"/>
      <c r="D9" s="74"/>
      <c r="E9" s="74"/>
      <c r="F9" s="74"/>
      <c r="G9" s="74"/>
      <c r="H9" s="74"/>
      <c r="I9" s="74"/>
      <c r="J9" s="74"/>
      <c r="K9" s="74"/>
      <c r="L9" s="76"/>
    </row>
    <row r="10" spans="3:12">
      <c r="C10" s="151"/>
      <c r="D10" s="74"/>
      <c r="E10" s="74"/>
      <c r="F10" s="74"/>
      <c r="G10" s="74"/>
      <c r="H10" s="74"/>
      <c r="I10" s="74"/>
      <c r="J10" s="74"/>
      <c r="K10" s="74"/>
      <c r="L10" s="15"/>
    </row>
    <row r="11" spans="3:12">
      <c r="C11" s="151"/>
      <c r="D11" s="74"/>
      <c r="E11" s="74"/>
      <c r="F11" s="74"/>
      <c r="G11" s="74"/>
      <c r="H11" s="74"/>
      <c r="I11" s="74"/>
      <c r="J11" s="74"/>
      <c r="K11" s="74"/>
      <c r="L11" s="15"/>
    </row>
    <row r="12" spans="3:12">
      <c r="C12" s="151"/>
      <c r="D12" s="15"/>
      <c r="E12" s="15"/>
      <c r="F12" s="15"/>
      <c r="G12" s="15"/>
      <c r="H12" s="15"/>
      <c r="I12" s="15"/>
      <c r="J12" s="15"/>
      <c r="K12" s="15"/>
      <c r="L12" s="15"/>
    </row>
    <row r="13" spans="3:12">
      <c r="C13" s="151"/>
      <c r="D13" s="15"/>
      <c r="E13" s="15"/>
      <c r="F13" s="15"/>
      <c r="G13" s="15"/>
      <c r="H13" s="15"/>
      <c r="I13" s="15"/>
      <c r="J13" s="15"/>
      <c r="K13" s="15"/>
      <c r="L13" s="15"/>
    </row>
    <row r="14" spans="3:12">
      <c r="C14" s="151"/>
      <c r="D14" s="15"/>
      <c r="E14" s="15"/>
      <c r="F14" s="15"/>
      <c r="G14" s="15"/>
      <c r="H14" s="15"/>
      <c r="I14" s="15"/>
      <c r="J14" s="15"/>
      <c r="K14" s="15"/>
      <c r="L14" s="15"/>
    </row>
    <row r="15" spans="3:12">
      <c r="C15" s="151"/>
      <c r="D15" s="15"/>
      <c r="E15" s="15"/>
      <c r="F15" s="15"/>
      <c r="G15" s="15"/>
      <c r="H15" s="15"/>
      <c r="I15" s="15"/>
      <c r="J15" s="15"/>
      <c r="K15" s="15"/>
      <c r="L15" s="15"/>
    </row>
    <row r="16" spans="3:12">
      <c r="C16" s="151"/>
      <c r="D16" s="15"/>
      <c r="E16" s="15"/>
      <c r="F16" s="15"/>
      <c r="G16" s="15"/>
      <c r="H16" s="15"/>
      <c r="I16" s="15"/>
      <c r="J16" s="15"/>
      <c r="K16" s="15"/>
      <c r="L16" s="15"/>
    </row>
    <row r="17" spans="3:12">
      <c r="C17" s="151"/>
      <c r="D17" s="15"/>
      <c r="E17" s="15"/>
      <c r="F17" s="15"/>
      <c r="G17" s="15"/>
      <c r="H17" s="15"/>
      <c r="I17" s="15"/>
      <c r="J17" s="15"/>
      <c r="K17" s="15"/>
      <c r="L17" s="15"/>
    </row>
    <row r="18" spans="3:12">
      <c r="C18" s="151"/>
      <c r="D18" s="15"/>
      <c r="E18" s="15"/>
      <c r="F18" s="15"/>
      <c r="G18" s="15"/>
      <c r="H18" s="15"/>
      <c r="I18" s="15"/>
      <c r="J18" s="15"/>
      <c r="K18" s="15"/>
      <c r="L18" s="15"/>
    </row>
    <row r="19" spans="3:12">
      <c r="C19" s="151"/>
      <c r="D19" s="15"/>
      <c r="E19" s="15"/>
      <c r="F19" s="15"/>
      <c r="G19" s="15"/>
      <c r="H19" s="15"/>
      <c r="I19" s="15"/>
      <c r="J19" s="15"/>
      <c r="K19" s="15"/>
      <c r="L19" s="15"/>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abSelected="1" topLeftCell="A43" zoomScale="68" zoomScaleNormal="68" workbookViewId="0">
      <selection activeCell="C51" sqref="C51:C75"/>
    </sheetView>
  </sheetViews>
  <sheetFormatPr defaultColWidth="8.7109375" defaultRowHeight="15" customHeight="1"/>
  <cols>
    <col min="1" max="1" width="9.28515625" customWidth="1"/>
    <col min="2" max="2" width="3.140625" customWidth="1"/>
    <col min="3" max="3" width="30.140625" customWidth="1"/>
    <col min="4" max="4" width="14.7109375" bestFit="1" customWidth="1"/>
    <col min="5" max="5" width="14.28515625" customWidth="1"/>
    <col min="6" max="6" width="21.85546875" bestFit="1" customWidth="1"/>
    <col min="7" max="7" width="22.42578125" customWidth="1"/>
    <col min="8" max="8" width="16.85546875" customWidth="1"/>
    <col min="9" max="10" width="13.28515625" customWidth="1"/>
    <col min="11" max="11" width="13.85546875" customWidth="1"/>
    <col min="12" max="12" width="16.140625" bestFit="1" customWidth="1"/>
    <col min="13" max="13" width="16.140625" customWidth="1"/>
    <col min="14" max="14" width="15.7109375" customWidth="1"/>
    <col min="15" max="16" width="9.42578125" customWidth="1"/>
    <col min="17" max="17" width="10.140625" bestFit="1" customWidth="1"/>
    <col min="18" max="18" width="21.85546875" bestFit="1" customWidth="1"/>
    <col min="19" max="19" width="12.28515625" customWidth="1"/>
    <col min="20" max="20" width="9.7109375" bestFit="1" customWidth="1"/>
    <col min="21" max="21" width="13.7109375" bestFit="1" customWidth="1"/>
    <col min="22" max="22" width="13.7109375" customWidth="1"/>
    <col min="23" max="23" width="20.7109375" bestFit="1" customWidth="1"/>
    <col min="24" max="24" width="9.42578125" bestFit="1" customWidth="1"/>
    <col min="25" max="25" width="10.140625" bestFit="1" customWidth="1"/>
    <col min="26" max="26" width="21.85546875" bestFit="1" customWidth="1"/>
    <col min="27" max="27" width="13.28515625" customWidth="1"/>
    <col min="28" max="28" width="9.7109375" bestFit="1" customWidth="1"/>
    <col min="29" max="29" width="13.7109375" bestFit="1" customWidth="1"/>
    <col min="30" max="30" width="13.7109375" customWidth="1"/>
    <col min="31" max="31" width="12.5703125" bestFit="1" customWidth="1"/>
    <col min="32" max="32" width="9.42578125" bestFit="1" customWidth="1"/>
    <col min="33" max="33" width="10.140625" bestFit="1" customWidth="1"/>
    <col min="34" max="34" width="21.85546875" bestFit="1" customWidth="1"/>
    <col min="35" max="35" width="13.5703125" customWidth="1"/>
    <col min="36" max="36" width="9.7109375" bestFit="1" customWidth="1"/>
    <col min="37" max="37" width="13.7109375" bestFit="1" customWidth="1"/>
    <col min="38" max="38" width="13.7109375" customWidth="1"/>
    <col min="39" max="39" width="12.5703125" bestFit="1" customWidth="1"/>
    <col min="40" max="40" width="9.42578125" bestFit="1" customWidth="1"/>
    <col min="41" max="41" width="10.140625" bestFit="1" customWidth="1"/>
    <col min="42" max="42" width="21.85546875" bestFit="1" customWidth="1"/>
    <col min="43" max="43" width="13.85546875" customWidth="1"/>
    <col min="44" max="44" width="9.7109375" bestFit="1" customWidth="1"/>
    <col min="45" max="45" width="13.7109375" bestFit="1" customWidth="1"/>
    <col min="46" max="46" width="13.7109375" customWidth="1"/>
    <col min="47" max="47" width="19.42578125" customWidth="1"/>
    <col min="48" max="48" width="9.42578125" bestFit="1" customWidth="1"/>
    <col min="49" max="49" width="10.140625" bestFit="1" customWidth="1"/>
    <col min="50" max="50" width="21.85546875" bestFit="1" customWidth="1"/>
    <col min="51" max="51" width="12.5703125" customWidth="1"/>
    <col min="52" max="52" width="9.7109375" bestFit="1" customWidth="1"/>
    <col min="53" max="53" width="13.7109375" bestFit="1" customWidth="1"/>
    <col min="54" max="54" width="13.7109375" customWidth="1"/>
    <col min="55" max="55" width="12.5703125" bestFit="1" customWidth="1"/>
    <col min="56" max="56" width="9.42578125" bestFit="1" customWidth="1"/>
    <col min="57" max="57" width="10.140625" bestFit="1" customWidth="1"/>
    <col min="58" max="58" width="21.85546875" bestFit="1" customWidth="1"/>
    <col min="59" max="59" width="13.28515625" customWidth="1"/>
    <col min="60" max="60" width="9.7109375" bestFit="1" customWidth="1"/>
    <col min="61" max="61" width="13.7109375" bestFit="1" customWidth="1"/>
    <col min="62" max="62" width="13.7109375" customWidth="1"/>
    <col min="63" max="63" width="12.5703125" bestFit="1" customWidth="1"/>
    <col min="64" max="64" width="9.42578125" bestFit="1" customWidth="1"/>
    <col min="65" max="65" width="10.140625" bestFit="1" customWidth="1"/>
    <col min="66" max="66" width="21.85546875" bestFit="1" customWidth="1"/>
    <col min="67" max="67" width="10.140625" customWidth="1"/>
    <col min="68" max="68" width="9.7109375" bestFit="1" customWidth="1"/>
    <col min="69" max="69" width="13.7109375" bestFit="1" customWidth="1"/>
    <col min="70" max="70" width="13.7109375" customWidth="1"/>
    <col min="71" max="71" width="12.5703125" bestFit="1" customWidth="1"/>
  </cols>
  <sheetData>
    <row r="1" spans="2:14"/>
    <row r="2" spans="2:14" ht="23.25">
      <c r="B2" s="60" t="s">
        <v>270</v>
      </c>
    </row>
    <row r="3" spans="2:14"/>
    <row r="4" spans="2:14">
      <c r="C4" s="18" t="s">
        <v>271</v>
      </c>
      <c r="D4" s="19">
        <f>COUNTA(AdopcionIA!D6:D507)</f>
        <v>69</v>
      </c>
    </row>
    <row r="6" spans="2:14">
      <c r="C6" s="13"/>
    </row>
    <row r="7" spans="2:14">
      <c r="C7" s="13"/>
      <c r="D7" s="16" t="s">
        <v>20</v>
      </c>
      <c r="E7" s="16" t="s">
        <v>272</v>
      </c>
      <c r="F7" s="16" t="s">
        <v>273</v>
      </c>
      <c r="G7" s="16" t="s">
        <v>274</v>
      </c>
      <c r="H7" s="16" t="s">
        <v>275</v>
      </c>
      <c r="J7" s="25"/>
    </row>
    <row r="8" spans="2:14">
      <c r="C8" s="87" t="s">
        <v>276</v>
      </c>
      <c r="D8" s="15">
        <f>COUNTIF(AdopcionIA!$AQ$6:$AQ$507,"=S")</f>
        <v>68</v>
      </c>
      <c r="E8" s="144">
        <f>COUNTIF(AdopcionIA!$AQ$6:$AQ$507,"=N")</f>
        <v>1</v>
      </c>
      <c r="F8" s="144">
        <f>COUNTIF(AdopcionIA!$AR$6:$AR$507,"=S")</f>
        <v>66</v>
      </c>
      <c r="G8" s="144">
        <f>COUNTIF(AdopcionIA!$AR$6:$AR$507,"=N")</f>
        <v>3</v>
      </c>
      <c r="H8" s="144">
        <f>D8-F8</f>
        <v>2</v>
      </c>
    </row>
    <row r="9" spans="2:14" ht="15" customHeight="1">
      <c r="D9" s="143">
        <f>D8/$D$4</f>
        <v>0.98550724637681164</v>
      </c>
      <c r="E9" s="143">
        <f>E8/$D$4</f>
        <v>1.4492753623188406E-2</v>
      </c>
      <c r="F9" s="143">
        <f>F8/$D$4</f>
        <v>0.95652173913043481</v>
      </c>
      <c r="G9" s="143">
        <f>G8/$D$4</f>
        <v>4.3478260869565216E-2</v>
      </c>
      <c r="H9" s="143">
        <f>H8/$D$4</f>
        <v>2.8985507246376812E-2</v>
      </c>
    </row>
    <row r="10" spans="2:14" ht="18.75">
      <c r="C10" s="59" t="s">
        <v>277</v>
      </c>
    </row>
    <row r="11" spans="2:14">
      <c r="C11" s="20" t="s">
        <v>278</v>
      </c>
    </row>
    <row r="12" spans="2:14">
      <c r="C12" s="20"/>
    </row>
    <row r="13" spans="2:14">
      <c r="C13" s="16" t="s">
        <v>279</v>
      </c>
      <c r="D13" s="16" t="s">
        <v>20</v>
      </c>
      <c r="E13" s="16" t="s">
        <v>280</v>
      </c>
      <c r="F13" s="79" t="s">
        <v>281</v>
      </c>
      <c r="G13" s="16" t="s">
        <v>282</v>
      </c>
      <c r="H13" s="16" t="s">
        <v>283</v>
      </c>
      <c r="I13" s="79" t="s">
        <v>284</v>
      </c>
      <c r="J13" s="79" t="s">
        <v>285</v>
      </c>
      <c r="K13" s="16" t="s">
        <v>286</v>
      </c>
      <c r="L13" s="16" t="s">
        <v>287</v>
      </c>
      <c r="M13" s="16" t="s">
        <v>288</v>
      </c>
      <c r="N13" s="141" t="s">
        <v>289</v>
      </c>
    </row>
    <row r="14" spans="2:14">
      <c r="C14" s="14" t="s">
        <v>2</v>
      </c>
      <c r="D14" s="15">
        <f>COUNTIF(AdopcionIA!$G$6:$G$507,"=S")</f>
        <v>40</v>
      </c>
      <c r="E14" s="15">
        <f>COUNTIF(AdopcionIA!$G$6:$G$507,"=N")</f>
        <v>29</v>
      </c>
      <c r="F14" s="30">
        <f>SUM(D14:E14)</f>
        <v>69</v>
      </c>
      <c r="G14" s="15">
        <f>COUNTIF(AdopcionIA!$H$6:$H$507,"=S")</f>
        <v>40</v>
      </c>
      <c r="H14" s="15">
        <f>COUNTIF(AdopcionIA!$H$6:$H$507,"=N")</f>
        <v>0</v>
      </c>
      <c r="I14" s="30">
        <f>F14-G14</f>
        <v>29</v>
      </c>
      <c r="J14" s="30">
        <f>F14-E14-G14</f>
        <v>0</v>
      </c>
      <c r="K14" s="138">
        <f>D14/F14</f>
        <v>0.57971014492753625</v>
      </c>
      <c r="L14" s="138">
        <f>G14/F14</f>
        <v>0.57971014492753625</v>
      </c>
      <c r="M14" s="138">
        <f>I14/F14</f>
        <v>0.42028985507246375</v>
      </c>
      <c r="N14" s="138">
        <f>G14/$G$22</f>
        <v>0.42105263157894735</v>
      </c>
    </row>
    <row r="15" spans="2:14">
      <c r="C15" s="14" t="s">
        <v>3</v>
      </c>
      <c r="D15" s="15">
        <f>COUNTIF(AdopcionIA!$L$6:$L$507,"=S")</f>
        <v>21</v>
      </c>
      <c r="E15" s="15">
        <f>COUNTIF(AdopcionIA!$L$6:$L$507,"=N")</f>
        <v>48</v>
      </c>
      <c r="F15" s="30">
        <f>SUM(D15:E15)</f>
        <v>69</v>
      </c>
      <c r="G15" s="15">
        <f>COUNTIF(AdopcionIA!$M$6:$M$507,"=S")</f>
        <v>20</v>
      </c>
      <c r="H15" s="15">
        <f>COUNTIF(AdopcionIA!$M$6:$M$507,"=N")</f>
        <v>1</v>
      </c>
      <c r="I15" s="30">
        <f>F15-G15</f>
        <v>49</v>
      </c>
      <c r="J15" s="30">
        <f>F15-E15-G15</f>
        <v>1</v>
      </c>
      <c r="K15" s="138">
        <f>D15/F15</f>
        <v>0.30434782608695654</v>
      </c>
      <c r="L15" s="138">
        <f>G15/F15</f>
        <v>0.28985507246376813</v>
      </c>
      <c r="M15" s="138">
        <f>I15/F15</f>
        <v>0.71014492753623193</v>
      </c>
      <c r="N15" s="138">
        <f>G15/$G$22</f>
        <v>0.21052631578947367</v>
      </c>
    </row>
    <row r="16" spans="2:14">
      <c r="C16" s="14" t="s">
        <v>8</v>
      </c>
      <c r="D16" s="15">
        <f>COUNTIF(AdopcionIA!$AK$6:$AK$507,"=S")</f>
        <v>16</v>
      </c>
      <c r="E16" s="15">
        <f>COUNTIF(AdopcionIA!$AK$6:$AK$507,"=N")</f>
        <v>53</v>
      </c>
      <c r="F16" s="30">
        <f>SUM(D16:E16)</f>
        <v>69</v>
      </c>
      <c r="G16" s="15">
        <f>COUNTIF(AdopcionIA!$AL$6:$AL$507,"=S")</f>
        <v>15</v>
      </c>
      <c r="H16" s="15">
        <f>COUNTIF(AdopcionIA!$AL$6:$AL$507,"=N")</f>
        <v>1</v>
      </c>
      <c r="I16" s="30">
        <f>F16-G16</f>
        <v>54</v>
      </c>
      <c r="J16" s="30">
        <f>F16-E16-G16</f>
        <v>1</v>
      </c>
      <c r="K16" s="138">
        <f>D16/F16</f>
        <v>0.2318840579710145</v>
      </c>
      <c r="L16" s="138">
        <f>G16/F16</f>
        <v>0.21739130434782608</v>
      </c>
      <c r="M16" s="138">
        <f>I16/F16</f>
        <v>0.78260869565217395</v>
      </c>
      <c r="N16" s="138">
        <f>G16/$G$22</f>
        <v>0.15789473684210525</v>
      </c>
    </row>
    <row r="17" spans="3:14">
      <c r="C17" s="14" t="s">
        <v>7</v>
      </c>
      <c r="D17" s="15">
        <f>COUNTIF(AdopcionIA!$AF$6:$AF$507,"=S")</f>
        <v>11</v>
      </c>
      <c r="E17" s="15">
        <f>COUNTIF(AdopcionIA!$AF$6:$AF$507,"=N")</f>
        <v>58</v>
      </c>
      <c r="F17" s="30">
        <f>SUM(D17:E17)</f>
        <v>69</v>
      </c>
      <c r="G17" s="15">
        <f>COUNTIF(AdopcionIA!$AG$6:$AG$507,"=S")</f>
        <v>11</v>
      </c>
      <c r="H17" s="15">
        <f>COUNTIF(AdopcionIA!$AG$6:$AG$507,"=N")</f>
        <v>0</v>
      </c>
      <c r="I17" s="30">
        <f>F17-G17</f>
        <v>58</v>
      </c>
      <c r="J17" s="30">
        <f>F17-E17-G17</f>
        <v>0</v>
      </c>
      <c r="K17" s="138">
        <f>D17/F17</f>
        <v>0.15942028985507245</v>
      </c>
      <c r="L17" s="138">
        <f>G17/F17</f>
        <v>0.15942028985507245</v>
      </c>
      <c r="M17" s="138">
        <f>I17/F17</f>
        <v>0.84057971014492749</v>
      </c>
      <c r="N17" s="138">
        <f>G17/$G$22</f>
        <v>0.11578947368421053</v>
      </c>
    </row>
    <row r="18" spans="3:14">
      <c r="C18" s="14" t="s">
        <v>4</v>
      </c>
      <c r="D18" s="15">
        <f>COUNTIF(AdopcionIA!$Q$6:$Q$507,"=S")</f>
        <v>6</v>
      </c>
      <c r="E18" s="15">
        <f>COUNTIF(AdopcionIA!$Q$6:$Q$507,"=N")</f>
        <v>63</v>
      </c>
      <c r="F18" s="30">
        <f>SUM(D18:E18)</f>
        <v>69</v>
      </c>
      <c r="G18" s="15">
        <f>COUNTIF(AdopcionIA!$R$6:$R$507,"=S")</f>
        <v>4</v>
      </c>
      <c r="H18" s="15">
        <f>COUNTIF(AdopcionIA!$R$6:$R$507,"=N")</f>
        <v>2</v>
      </c>
      <c r="I18" s="30">
        <f>F18-G18</f>
        <v>65</v>
      </c>
      <c r="J18" s="30">
        <f>F18-E18-G18</f>
        <v>2</v>
      </c>
      <c r="K18" s="138">
        <f>D18/F18</f>
        <v>8.6956521739130432E-2</v>
      </c>
      <c r="L18" s="138">
        <f>G18/F18</f>
        <v>5.7971014492753624E-2</v>
      </c>
      <c r="M18" s="138">
        <f>I18/F18</f>
        <v>0.94202898550724634</v>
      </c>
      <c r="N18" s="138">
        <f>G18/$G$22</f>
        <v>4.2105263157894736E-2</v>
      </c>
    </row>
    <row r="19" spans="3:14">
      <c r="C19" s="14" t="s">
        <v>5</v>
      </c>
      <c r="D19" s="15">
        <f>COUNTIF(AdopcionIA!$V$6:$V$507,"=S")</f>
        <v>3</v>
      </c>
      <c r="E19" s="15">
        <f>COUNTIF(AdopcionIA!$V$6:$V$507,"=N")</f>
        <v>66</v>
      </c>
      <c r="F19" s="30">
        <f>SUM(D19:E19)</f>
        <v>69</v>
      </c>
      <c r="G19" s="15">
        <f>COUNTIF(AdopcionIA!$W$6:$W$507,"=S")</f>
        <v>3</v>
      </c>
      <c r="H19" s="15">
        <f>COUNTIF(AdopcionIA!$W$6:$W$507,"=N")</f>
        <v>0</v>
      </c>
      <c r="I19" s="30">
        <f>F19-G19</f>
        <v>66</v>
      </c>
      <c r="J19" s="30">
        <f>F19-E19-G19</f>
        <v>0</v>
      </c>
      <c r="K19" s="138">
        <f>D19/F19</f>
        <v>4.3478260869565216E-2</v>
      </c>
      <c r="L19" s="138">
        <f>G19/F19</f>
        <v>4.3478260869565216E-2</v>
      </c>
      <c r="M19" s="138">
        <f>I19/F19</f>
        <v>0.95652173913043481</v>
      </c>
      <c r="N19" s="138">
        <f>G19/$G$22</f>
        <v>3.1578947368421054E-2</v>
      </c>
    </row>
    <row r="20" spans="3:14">
      <c r="C20" s="14" t="s">
        <v>6</v>
      </c>
      <c r="D20" s="15">
        <f>COUNTIF(AdopcionIA!$AA$6:$AA$507,"=S")</f>
        <v>2</v>
      </c>
      <c r="E20" s="15">
        <f>COUNTIF(AdopcionIA!$AA$6:$AA$507,"=N")</f>
        <v>67</v>
      </c>
      <c r="F20" s="30">
        <f>SUM(D20:E20)</f>
        <v>69</v>
      </c>
      <c r="G20" s="15">
        <f>COUNTIF(AdopcionIA!$AB$6:$AB$507,"=S")</f>
        <v>2</v>
      </c>
      <c r="H20" s="15">
        <f>COUNTIF(AdopcionIA!$AB$6:$AB$507,"=N")</f>
        <v>0</v>
      </c>
      <c r="I20" s="30">
        <f>F20-G20</f>
        <v>67</v>
      </c>
      <c r="J20" s="30">
        <f>F20-E20-G20</f>
        <v>0</v>
      </c>
      <c r="K20" s="138">
        <f>D20/F20</f>
        <v>2.8985507246376812E-2</v>
      </c>
      <c r="L20" s="138">
        <f>G20/F20</f>
        <v>2.8985507246376812E-2</v>
      </c>
      <c r="M20" s="138">
        <f>I20/F20</f>
        <v>0.97101449275362317</v>
      </c>
      <c r="N20" s="138">
        <f>G20/$G$22</f>
        <v>2.1052631578947368E-2</v>
      </c>
    </row>
    <row r="21" spans="3:14">
      <c r="C21" s="13"/>
    </row>
    <row r="22" spans="3:14">
      <c r="C22" s="69" t="s">
        <v>290</v>
      </c>
      <c r="D22" s="70">
        <f>SUM(D14:D20)</f>
        <v>99</v>
      </c>
      <c r="E22" s="70">
        <f t="shared" ref="E22:I22" si="0">SUM(E14:E20)</f>
        <v>384</v>
      </c>
      <c r="F22" s="70">
        <f t="shared" si="0"/>
        <v>483</v>
      </c>
      <c r="G22" s="70">
        <f t="shared" si="0"/>
        <v>95</v>
      </c>
      <c r="H22" s="70">
        <f t="shared" si="0"/>
        <v>4</v>
      </c>
      <c r="I22" s="71">
        <f t="shared" si="0"/>
        <v>388</v>
      </c>
      <c r="J22" s="142"/>
      <c r="K22" s="13"/>
      <c r="L22" s="13"/>
      <c r="M22" s="13"/>
    </row>
    <row r="23" spans="3:14"/>
    <row r="24" spans="3:14" ht="18.75">
      <c r="C24" s="59" t="s">
        <v>291</v>
      </c>
    </row>
    <row r="25" spans="3:14">
      <c r="C25" s="80" t="s">
        <v>279</v>
      </c>
      <c r="D25" s="81" t="s">
        <v>292</v>
      </c>
      <c r="E25" s="81" t="s">
        <v>293</v>
      </c>
      <c r="F25" s="82" t="s">
        <v>294</v>
      </c>
      <c r="H25" s="25"/>
      <c r="I25" s="25"/>
      <c r="J25" s="25"/>
      <c r="K25" s="25"/>
      <c r="L25" s="25"/>
      <c r="M25" s="25"/>
    </row>
    <row r="26" spans="3:14">
      <c r="C26" s="83" t="s">
        <v>2</v>
      </c>
      <c r="D26" s="139">
        <f>SUMIF(AdopcionIA!$H$6:$H507,"=S",AdopcionIA!$J$6:$J$507)</f>
        <v>130</v>
      </c>
      <c r="E26" s="139">
        <f>SUMIF(AdopcionIA!$H$6:$H507,"=S",AdopcionIA!$K$6:$K$507)</f>
        <v>82.5</v>
      </c>
      <c r="F26" s="84">
        <f>IFERROR((D26-E26)/D26,0)</f>
        <v>0.36538461538461536</v>
      </c>
      <c r="H26" s="88"/>
    </row>
    <row r="27" spans="3:14">
      <c r="C27" s="83" t="s">
        <v>3</v>
      </c>
      <c r="D27" s="139">
        <f>SUMIF(AdopcionIA!$M$6:$M507,"=S",AdopcionIA!$O$6:$O$507)</f>
        <v>51</v>
      </c>
      <c r="E27" s="139">
        <f>SUMIF(AdopcionIA!$M$6:$M507,"=S",AdopcionIA!$P$6:$P$507)</f>
        <v>41.5</v>
      </c>
      <c r="F27" s="84">
        <f>IFERROR((D27-E27)/D27,0)</f>
        <v>0.18627450980392157</v>
      </c>
      <c r="H27" s="88"/>
    </row>
    <row r="28" spans="3:14">
      <c r="C28" s="83" t="s">
        <v>4</v>
      </c>
      <c r="D28" s="139">
        <f>SUMIF(AdopcionIA!$R$6:$R507,"=S",AdopcionIA!$T$6:$T$507)</f>
        <v>12</v>
      </c>
      <c r="E28" s="139">
        <f>SUMIF(AdopcionIA!$R$6:$R507,"=S",AdopcionIA!$U$6:$U$507)</f>
        <v>5</v>
      </c>
      <c r="F28" s="84">
        <f>IFERROR((D28-E28)/D28,0)</f>
        <v>0.58333333333333337</v>
      </c>
      <c r="H28" s="88"/>
    </row>
    <row r="29" spans="3:14">
      <c r="C29" s="83" t="s">
        <v>5</v>
      </c>
      <c r="D29" s="139">
        <f>SUMIF(AdopcionIA!$W$6:$W507,"=S",AdopcionIA!$Y$6:$Y$507)</f>
        <v>10.5</v>
      </c>
      <c r="E29" s="139">
        <f>SUMIF(AdopcionIA!$W$6:$W507,"=S",AdopcionIA!$Z$6:$Z$507)</f>
        <v>5</v>
      </c>
      <c r="F29" s="84">
        <f>IFERROR((D29-E29)/D29,0)</f>
        <v>0.52380952380952384</v>
      </c>
      <c r="H29" s="88"/>
    </row>
    <row r="30" spans="3:14">
      <c r="C30" s="83" t="s">
        <v>6</v>
      </c>
      <c r="D30" s="139">
        <f>SUMIF(AdopcionIA!$AB$6:$AB507,"=S",AdopcionIA!$AD$6:$AD$507)</f>
        <v>3.5</v>
      </c>
      <c r="E30" s="139">
        <f>SUMIF(AdopcionIA!$AB$6:$AB507,"=S",AdopcionIA!$AE$6:$AE$507)</f>
        <v>1.5</v>
      </c>
      <c r="F30" s="84">
        <f>IFERROR((D30-E30)/D30,0)</f>
        <v>0.5714285714285714</v>
      </c>
      <c r="H30" s="88"/>
    </row>
    <row r="31" spans="3:14">
      <c r="C31" s="83" t="s">
        <v>7</v>
      </c>
      <c r="D31" s="139">
        <f>SUMIF(AdopcionIA!$AG$6:$AG507,"=S",AdopcionIA!$AI$6:$AI$507)</f>
        <v>22</v>
      </c>
      <c r="E31" s="139">
        <f>SUMIF(AdopcionIA!$AG$6:$AG507,"=S",AdopcionIA!$AJ$6:$AJ$507)</f>
        <v>12.2</v>
      </c>
      <c r="F31" s="84">
        <f>IFERROR((D31-E31)/D31,0)</f>
        <v>0.44545454545454549</v>
      </c>
      <c r="H31" s="88"/>
    </row>
    <row r="32" spans="3:14">
      <c r="C32" s="85" t="s">
        <v>8</v>
      </c>
      <c r="D32" s="140">
        <f ca="1">SUMIF(AdopcionIA!$AL$6:$FAM506,"=S",AdopcionIA!$AN$6:$AN$507)</f>
        <v>63</v>
      </c>
      <c r="E32" s="140">
        <f ca="1">SUMIF(AdopcionIA!$AL$6:$FAM506,"=S",AdopcionIA!$AO$6:$AO$507)</f>
        <v>45.5</v>
      </c>
      <c r="F32" s="86">
        <f ca="1">IFERROR((D32-E32)/D32,0)</f>
        <v>0.27777777777777779</v>
      </c>
      <c r="H32" s="88"/>
    </row>
    <row r="33" spans="2:13">
      <c r="C33" s="69" t="s">
        <v>295</v>
      </c>
      <c r="D33" s="70">
        <f ca="1">SUM(D26:D32)</f>
        <v>292</v>
      </c>
      <c r="E33" s="70">
        <f t="shared" ref="E33" ca="1" si="1">SUM(E26:E32)</f>
        <v>193.2</v>
      </c>
      <c r="F33" s="72">
        <f ca="1">IFERROR((D33-E33)/D33,0)</f>
        <v>0.3383561643835617</v>
      </c>
      <c r="H33" s="88"/>
      <c r="I33" s="13"/>
      <c r="J33" s="13"/>
      <c r="K33" s="13"/>
      <c r="L33" s="13"/>
      <c r="M33" s="13"/>
    </row>
    <row r="34" spans="2:13"/>
    <row r="35" spans="2:13"/>
    <row r="36" spans="2:13"/>
    <row r="37" spans="2:13" ht="23.25">
      <c r="B37" s="60" t="s">
        <v>296</v>
      </c>
    </row>
    <row r="38" spans="2:13" ht="23.25">
      <c r="B38" s="60"/>
    </row>
    <row r="39" spans="2:13" ht="23.25">
      <c r="B39" s="60"/>
    </row>
    <row r="40" spans="2:13" ht="23.25">
      <c r="B40" s="60"/>
    </row>
    <row r="41" spans="2:13" ht="23.25">
      <c r="B41" s="60"/>
    </row>
    <row r="42" spans="2:13" ht="23.25">
      <c r="B42" s="60"/>
    </row>
    <row r="43" spans="2:13" ht="23.25">
      <c r="B43" s="60"/>
    </row>
    <row r="44" spans="2:13" ht="23.25">
      <c r="B44" s="60"/>
    </row>
    <row r="45" spans="2:13" ht="23.25">
      <c r="B45" s="60"/>
    </row>
    <row r="46" spans="2:13" ht="23.25">
      <c r="B46" s="60"/>
    </row>
    <row r="47" spans="2:13" ht="23.25">
      <c r="B47" s="60"/>
    </row>
    <row r="48" spans="2:13"/>
    <row r="49" spans="3:66" ht="14.45" customHeight="1">
      <c r="D49" s="161" t="s">
        <v>297</v>
      </c>
      <c r="E49" s="162"/>
      <c r="F49" s="162"/>
      <c r="G49" s="162"/>
      <c r="H49" s="162"/>
      <c r="I49" s="162"/>
      <c r="J49" s="163"/>
      <c r="K49" s="164" t="s">
        <v>298</v>
      </c>
      <c r="L49" s="165"/>
      <c r="M49" s="165"/>
      <c r="N49" s="165"/>
      <c r="O49" s="165"/>
      <c r="P49" s="165"/>
      <c r="Q49" s="165"/>
      <c r="R49" s="166"/>
      <c r="S49" s="167" t="s">
        <v>299</v>
      </c>
      <c r="T49" s="168"/>
      <c r="U49" s="168"/>
      <c r="V49" s="168"/>
      <c r="W49" s="168"/>
      <c r="X49" s="168"/>
      <c r="Y49" s="168"/>
      <c r="Z49" s="169"/>
      <c r="AA49" s="170" t="s">
        <v>300</v>
      </c>
      <c r="AB49" s="171"/>
      <c r="AC49" s="171"/>
      <c r="AD49" s="171"/>
      <c r="AE49" s="171"/>
      <c r="AF49" s="171"/>
      <c r="AG49" s="171"/>
      <c r="AH49" s="172"/>
      <c r="AI49" s="173" t="s">
        <v>301</v>
      </c>
      <c r="AJ49" s="174"/>
      <c r="AK49" s="174"/>
      <c r="AL49" s="174"/>
      <c r="AM49" s="174"/>
      <c r="AN49" s="174"/>
      <c r="AO49" s="174"/>
      <c r="AP49" s="175"/>
      <c r="AQ49" s="152" t="s">
        <v>302</v>
      </c>
      <c r="AR49" s="153"/>
      <c r="AS49" s="153"/>
      <c r="AT49" s="153"/>
      <c r="AU49" s="153"/>
      <c r="AV49" s="153"/>
      <c r="AW49" s="153"/>
      <c r="AX49" s="154"/>
      <c r="AY49" s="155" t="s">
        <v>303</v>
      </c>
      <c r="AZ49" s="156"/>
      <c r="BA49" s="156"/>
      <c r="BB49" s="156"/>
      <c r="BC49" s="156"/>
      <c r="BD49" s="156"/>
      <c r="BE49" s="156"/>
      <c r="BF49" s="157"/>
      <c r="BG49" s="158" t="s">
        <v>304</v>
      </c>
      <c r="BH49" s="159"/>
      <c r="BI49" s="159"/>
      <c r="BJ49" s="159"/>
      <c r="BK49" s="159"/>
      <c r="BL49" s="159"/>
      <c r="BM49" s="159"/>
      <c r="BN49" s="160"/>
    </row>
    <row r="50" spans="3:66">
      <c r="C50" s="16" t="s">
        <v>10</v>
      </c>
      <c r="D50" s="36" t="s">
        <v>292</v>
      </c>
      <c r="E50" s="36" t="s">
        <v>293</v>
      </c>
      <c r="F50" s="37" t="s">
        <v>305</v>
      </c>
      <c r="G50" s="37" t="s">
        <v>306</v>
      </c>
      <c r="H50" s="36" t="s">
        <v>307</v>
      </c>
      <c r="I50" s="36" t="s">
        <v>308</v>
      </c>
      <c r="J50" s="36" t="s">
        <v>309</v>
      </c>
      <c r="K50" s="32" t="s">
        <v>292</v>
      </c>
      <c r="L50" s="32" t="s">
        <v>293</v>
      </c>
      <c r="M50" s="33" t="s">
        <v>305</v>
      </c>
      <c r="N50" s="33" t="s">
        <v>306</v>
      </c>
      <c r="O50" s="32" t="s">
        <v>307</v>
      </c>
      <c r="P50" s="32" t="s">
        <v>308</v>
      </c>
      <c r="Q50" s="32" t="s">
        <v>309</v>
      </c>
      <c r="R50" s="32" t="s">
        <v>310</v>
      </c>
      <c r="S50" s="39" t="s">
        <v>292</v>
      </c>
      <c r="T50" s="39" t="s">
        <v>293</v>
      </c>
      <c r="U50" s="40" t="s">
        <v>305</v>
      </c>
      <c r="V50" s="40" t="s">
        <v>306</v>
      </c>
      <c r="W50" s="39" t="s">
        <v>307</v>
      </c>
      <c r="X50" s="39" t="s">
        <v>308</v>
      </c>
      <c r="Y50" s="39" t="s">
        <v>309</v>
      </c>
      <c r="Z50" s="39" t="s">
        <v>310</v>
      </c>
      <c r="AA50" s="43" t="s">
        <v>292</v>
      </c>
      <c r="AB50" s="43" t="s">
        <v>293</v>
      </c>
      <c r="AC50" s="44" t="s">
        <v>305</v>
      </c>
      <c r="AD50" s="44" t="s">
        <v>306</v>
      </c>
      <c r="AE50" s="43" t="s">
        <v>307</v>
      </c>
      <c r="AF50" s="43" t="s">
        <v>308</v>
      </c>
      <c r="AG50" s="43" t="s">
        <v>309</v>
      </c>
      <c r="AH50" s="43" t="s">
        <v>310</v>
      </c>
      <c r="AI50" s="48" t="s">
        <v>292</v>
      </c>
      <c r="AJ50" s="48" t="s">
        <v>293</v>
      </c>
      <c r="AK50" s="49" t="s">
        <v>305</v>
      </c>
      <c r="AL50" s="49" t="s">
        <v>306</v>
      </c>
      <c r="AM50" s="48" t="s">
        <v>307</v>
      </c>
      <c r="AN50" s="48" t="s">
        <v>308</v>
      </c>
      <c r="AO50" s="48" t="s">
        <v>309</v>
      </c>
      <c r="AP50" s="48" t="s">
        <v>310</v>
      </c>
      <c r="AQ50" s="56" t="s">
        <v>292</v>
      </c>
      <c r="AR50" s="56" t="s">
        <v>293</v>
      </c>
      <c r="AS50" s="57" t="s">
        <v>305</v>
      </c>
      <c r="AT50" s="57" t="s">
        <v>306</v>
      </c>
      <c r="AU50" s="56" t="s">
        <v>307</v>
      </c>
      <c r="AV50" s="56" t="s">
        <v>308</v>
      </c>
      <c r="AW50" s="56" t="s">
        <v>309</v>
      </c>
      <c r="AX50" s="56" t="s">
        <v>310</v>
      </c>
      <c r="AY50" s="61" t="s">
        <v>292</v>
      </c>
      <c r="AZ50" s="61" t="s">
        <v>293</v>
      </c>
      <c r="BA50" s="62" t="s">
        <v>305</v>
      </c>
      <c r="BB50" s="62" t="s">
        <v>306</v>
      </c>
      <c r="BC50" s="61" t="s">
        <v>307</v>
      </c>
      <c r="BD50" s="61" t="s">
        <v>308</v>
      </c>
      <c r="BE50" s="61" t="s">
        <v>309</v>
      </c>
      <c r="BF50" s="61" t="s">
        <v>310</v>
      </c>
      <c r="BG50" s="66" t="s">
        <v>292</v>
      </c>
      <c r="BH50" s="66" t="s">
        <v>293</v>
      </c>
      <c r="BI50" s="67" t="s">
        <v>305</v>
      </c>
      <c r="BJ50" s="67" t="s">
        <v>306</v>
      </c>
      <c r="BK50" s="66" t="s">
        <v>307</v>
      </c>
      <c r="BL50" s="66" t="s">
        <v>308</v>
      </c>
      <c r="BM50" s="66" t="s">
        <v>309</v>
      </c>
      <c r="BN50" s="66" t="s">
        <v>310</v>
      </c>
    </row>
    <row r="51" spans="3:66">
      <c r="C51" s="146" cm="1">
        <f t="array" ref="C51:C75">_xlfn.UNIQUE(AdopcionIA!$C$6:$C$507)</f>
        <v>21</v>
      </c>
      <c r="D51" s="38">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16</v>
      </c>
      <c r="E51" s="38">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8</v>
      </c>
      <c r="F51" s="51">
        <f>IFERROR((D51-E51)/D51,0)</f>
        <v>0.5</v>
      </c>
      <c r="G51" s="38">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0</v>
      </c>
      <c r="H51" s="38">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8</v>
      </c>
      <c r="I51" s="38">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38">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6</v>
      </c>
      <c r="K51" s="17">
        <f>SUMIF(AdopcionIA!$C$6:$C$507,Reporte!$C51,AdopcionIA!J$6:J$507)</f>
        <v>3</v>
      </c>
      <c r="L51" s="17">
        <f>SUMIF(AdopcionIA!$C$6:$C$507,Reporte!$C51,AdopcionIA!K$6:K$507)</f>
        <v>1</v>
      </c>
      <c r="M51" s="51">
        <f>IFERROR((K51-L51)/K51,0)</f>
        <v>0.66666666666666663</v>
      </c>
      <c r="N51" s="17">
        <f>COUNTIFS(AdopcionIA!$C$6:$C$507,Reporte!$C51,AdopcionIA!G$6:G$507,"")</f>
        <v>0</v>
      </c>
      <c r="O51" s="17">
        <f>COUNTIFS(AdopcionIA!$C$6:$C$507,Reporte!$C51,AdopcionIA!G$6:G$507,"N")</f>
        <v>1</v>
      </c>
      <c r="P51" s="17">
        <f>COUNTIFS(AdopcionIA!$C$6:$C$507,Reporte!$C51,AdopcionIA!H$6:H$507,"N")</f>
        <v>0</v>
      </c>
      <c r="Q51" s="35">
        <f>COUNTIFS(AdopcionIA!$C$6:$C$507,Reporte!$C51,AdopcionIA!H$6:H$507,"S")</f>
        <v>1</v>
      </c>
      <c r="R51" s="91">
        <f>(IFERROR(AVERAGEIFS(AdopcionIA!I$6:I$507,AdopcionIA!$C$6:$C$507,Reporte!$C51),0)/10)</f>
        <v>0.7</v>
      </c>
      <c r="S51" s="41">
        <f>SUMIF(AdopcionIA!$C$6:$C$507,Reporte!$C51,AdopcionIA!O$6:O$507)</f>
        <v>1</v>
      </c>
      <c r="T51" s="41">
        <f>SUMIF(AdopcionIA!$C$6:$C$507,Reporte!$C51,AdopcionIA!P$6:P$507)</f>
        <v>0.5</v>
      </c>
      <c r="U51" s="52">
        <f t="shared" ref="U51:U57" si="2">IFERROR((S51-T51)/S51,0)</f>
        <v>0.5</v>
      </c>
      <c r="V51" s="41">
        <f>COUNTIFS(AdopcionIA!$C$6:$C$507,Reporte!$C51,AdopcionIA!L$6:L$507,"")</f>
        <v>0</v>
      </c>
      <c r="W51" s="41">
        <f>COUNTIFS(AdopcionIA!$C$6:$C$507,Reporte!$C51,AdopcionIA!L$6:L$507,"N")</f>
        <v>1</v>
      </c>
      <c r="X51" s="41">
        <f>COUNTIFS(AdopcionIA!$C$6:$C$507,Reporte!$C51,AdopcionIA!M$6:M$507,"N")</f>
        <v>0</v>
      </c>
      <c r="Y51" s="45">
        <f>COUNTIFS(AdopcionIA!$C$6:$C$507,Reporte!$C51,AdopcionIA!M$6:M$507,"S")</f>
        <v>1</v>
      </c>
      <c r="Z51" s="92">
        <f>IFERROR(AVERAGEIFS(AdopcionIA!N$6:N$507,AdopcionIA!$C$6:$C$507,Reporte!$C51),0)/10</f>
        <v>0.8</v>
      </c>
      <c r="AA51" s="46">
        <f>SUMIF(AdopcionIA!$C$6:$C$507,Reporte!$C51,AdopcionIA!T$6:T$507)</f>
        <v>6</v>
      </c>
      <c r="AB51" s="46">
        <f>SUMIF(AdopcionIA!$C$6:$C$507,Reporte!$C51,AdopcionIA!U$6:U$507)</f>
        <v>3</v>
      </c>
      <c r="AC51" s="51">
        <f>IFERROR((AA51-AB51)/AA51,0)</f>
        <v>0.5</v>
      </c>
      <c r="AD51" s="46">
        <f>COUNTIFS(AdopcionIA!$C$6:$C$507,Reporte!$C51,AdopcionIA!Q$6:Q$507,"")</f>
        <v>0</v>
      </c>
      <c r="AE51" s="46">
        <f>COUNTIFS(AdopcionIA!$C$6:$C$507,Reporte!$C51,AdopcionIA!Q$6:Q$507,"N")</f>
        <v>0</v>
      </c>
      <c r="AF51" s="46">
        <f>COUNTIFS(AdopcionIA!$C$6:$C$507,Reporte!$C51,AdopcionIA!R$6:R$507,"N")</f>
        <v>0</v>
      </c>
      <c r="AG51" s="47">
        <f xml:space="preserve"> COUNTIFS(AdopcionIA!$C$6:$C$507,Reporte!$C51,AdopcionIA!R$6:R$507,"S")</f>
        <v>2</v>
      </c>
      <c r="AH51" s="93">
        <f>IFERROR(AVERAGEIFS(AdopcionIA!S$6:S$507,AdopcionIA!$C$6:$C$507,Reporte!$C51),0)/10</f>
        <v>0.8</v>
      </c>
      <c r="AI51" s="50">
        <f>SUMIF(AdopcionIA!$C$6:$C$507,Reporte!$C51,AdopcionIA!Y$6:Y$507)</f>
        <v>0</v>
      </c>
      <c r="AJ51" s="50">
        <f>SUMIF(AdopcionIA!$C$6:$C$507,Reporte!$C51,AdopcionIA!Z$6:Z$507)</f>
        <v>0</v>
      </c>
      <c r="AK51" s="51">
        <f>IFERROR((AI51-AJ51)/AI51,0)</f>
        <v>0</v>
      </c>
      <c r="AL51" s="50">
        <f>COUNTIFS(AdopcionIA!$C$6:$C$507,Reporte!$C51,AdopcionIA!V$6:V$507,"")</f>
        <v>0</v>
      </c>
      <c r="AM51" s="50">
        <f>COUNTIFS(AdopcionIA!$C$6:$C$507,Reporte!$C51,AdopcionIA!V$6:V$507,"N")</f>
        <v>2</v>
      </c>
      <c r="AN51" s="50">
        <f>COUNTIFS(AdopcionIA!$C$6:$C$507,Reporte!$C51,AdopcionIA!W$6:W$507,"N")</f>
        <v>0</v>
      </c>
      <c r="AO51" s="55">
        <f>COUNTIFS(AdopcionIA!$C$6:$C$507,Reporte!$C51,AdopcionIA!W$6:W$507,"S")</f>
        <v>0</v>
      </c>
      <c r="AP51" s="94">
        <f>IFERROR(AVERAGEIFS(AdopcionIA!X$6:X$507,AdopcionIA!$C$6:$C$507,Reporte!$C51),0)/10</f>
        <v>0</v>
      </c>
      <c r="AQ51" s="58">
        <f>SUMIF(AdopcionIA!$C$6:$C$507,Reporte!$C51,AdopcionIA!AD$6:AD$507)</f>
        <v>0</v>
      </c>
      <c r="AR51" s="58">
        <f>SUMIF(AdopcionIA!$C$6:$C$507,Reporte!$C51,AdopcionIA!AE$6:AE$507)</f>
        <v>0</v>
      </c>
      <c r="AS51" s="51">
        <f>IFERROR((AQ51-AR51)/AQ51,0)</f>
        <v>0</v>
      </c>
      <c r="AT51" s="58">
        <f>COUNTIFS(AdopcionIA!$C$6:$C$507,Reporte!$C51,AdopcionIA!AA$6:AA$507,"")</f>
        <v>0</v>
      </c>
      <c r="AU51" s="58">
        <f>COUNTIFS(AdopcionIA!$C$6:$C$507,Reporte!$C51,AdopcionIA!AA$6:AA$507,"N")</f>
        <v>2</v>
      </c>
      <c r="AV51" s="58">
        <f>COUNTIFS(AdopcionIA!$C$6:$C$507,Reporte!$C51,AdopcionIA!AB$6:AB$507,"N")</f>
        <v>0</v>
      </c>
      <c r="AW51" s="63">
        <f>COUNTIFS(AdopcionIA!$C$6:$C$507,Reporte!$C51,AdopcionIA!AB$6:AB$507,"S")</f>
        <v>0</v>
      </c>
      <c r="AX51" s="95">
        <f>IFERROR(AVERAGEIFS(AdopcionIA!AC$6:AC$507,AdopcionIA!$C$6:$C$507,Reporte!$C51),0)/10</f>
        <v>0</v>
      </c>
      <c r="AY51" s="64">
        <f>SUMIF(AdopcionIA!$C$6:$C$507,Reporte!$C51,AdopcionIA!AI$6:AI$507)</f>
        <v>2</v>
      </c>
      <c r="AZ51" s="64">
        <f>SUMIF(AdopcionIA!$C$6:$C$507,Reporte!$C51,AdopcionIA!AJ$6:AJ$507)</f>
        <v>1</v>
      </c>
      <c r="BA51" s="51">
        <f>IFERROR((AY51-AZ51)/AY51,0)</f>
        <v>0.5</v>
      </c>
      <c r="BB51" s="64">
        <f>COUNTIFS(AdopcionIA!$C$6:$C$507,Reporte!$C51,AdopcionIA!AF$6:AF$507,"")</f>
        <v>0</v>
      </c>
      <c r="BC51" s="64">
        <f>COUNTIFS(AdopcionIA!$C$6:$C$507,Reporte!$C51,AdopcionIA!AF$6:AF$507,"N")</f>
        <v>1</v>
      </c>
      <c r="BD51" s="64">
        <f>COUNTIFS(AdopcionIA!$C$6:$C$507,Reporte!$C51,AdopcionIA!AG$6:AG$507,"N")</f>
        <v>0</v>
      </c>
      <c r="BE51" s="65">
        <f>COUNTIFS(AdopcionIA!$C$6:$C$507,Reporte!$C51,AdopcionIA!AG$6:AG$507,"S")</f>
        <v>1</v>
      </c>
      <c r="BF51" s="96">
        <f>IFERROR(AVERAGEIFS(AdopcionIA!AH$6:AH$507,AdopcionIA!$C$6:$C$507,Reporte!$C51),0)/10</f>
        <v>0.9</v>
      </c>
      <c r="BG51" s="68">
        <f>SUMIF(AdopcionIA!$C$6:$C$507,Reporte!$C51,AdopcionIA!AN$6:AN$507)</f>
        <v>4</v>
      </c>
      <c r="BH51" s="68">
        <f>SUMIF(AdopcionIA!$C$6:$C$507,Reporte!$C51,AdopcionIA!AO$6:AO$507)</f>
        <v>2.5</v>
      </c>
      <c r="BI51" s="51">
        <f>IFERROR((BG51-BH51)/BG51,0)</f>
        <v>0.375</v>
      </c>
      <c r="BJ51" s="68">
        <f>COUNTIFS(AdopcionIA!$C$6:$C$507,Reporte!$C51,AdopcionIA!AK$6:AK$507,"")</f>
        <v>0</v>
      </c>
      <c r="BK51" s="68">
        <f>COUNTIFS(AdopcionIA!$C$6:$C$507,Reporte!$C51,AdopcionIA!AK$6:AK$507,"N")</f>
        <v>1</v>
      </c>
      <c r="BL51" s="68">
        <f>COUNTIFS(AdopcionIA!$C$6:$C$507,Reporte!$C51,AdopcionIA!AL$6:AL$507,"N")</f>
        <v>0</v>
      </c>
      <c r="BM51" s="68">
        <f>COUNTIFS(AdopcionIA!$C$6:$C$507,Reporte!$C51,AdopcionIA!AL$6:AL$507,"S")</f>
        <v>1</v>
      </c>
      <c r="BN51" s="97">
        <f>IFERROR(AVERAGEIFS(AdopcionIA!AM$6:AM$507,AdopcionIA!$C$6:$C$507,Reporte!$C51),0)/10</f>
        <v>0.8</v>
      </c>
    </row>
    <row r="52" spans="3:66">
      <c r="C52" s="146">
        <v>22</v>
      </c>
      <c r="D52" s="38">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33</v>
      </c>
      <c r="E52" s="38">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16.5</v>
      </c>
      <c r="F52" s="51">
        <f>IFERROR((D52-E52)/D52,0)</f>
        <v>0.5</v>
      </c>
      <c r="G52" s="38">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0</v>
      </c>
      <c r="H52" s="38">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59</v>
      </c>
      <c r="I52" s="38">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38">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11</v>
      </c>
      <c r="K52" s="17">
        <f>SUMIF(AdopcionIA!$C$6:$C$507,Reporte!$C52,AdopcionIA!J$6:J$507)</f>
        <v>15</v>
      </c>
      <c r="L52" s="17">
        <f>SUMIF(AdopcionIA!$C$6:$C$507,Reporte!$C52,AdopcionIA!K$6:K$507)</f>
        <v>8.5</v>
      </c>
      <c r="M52" s="51">
        <f>IFERROR((K52-L52)/K52,0)</f>
        <v>0.43333333333333335</v>
      </c>
      <c r="N52" s="17">
        <f>COUNTIFS(AdopcionIA!$C$6:$C$507,Reporte!$C52,AdopcionIA!G$6:G$507,"")</f>
        <v>0</v>
      </c>
      <c r="O52" s="17">
        <f>COUNTIFS(AdopcionIA!$C$6:$C$507,Reporte!$C52,AdopcionIA!G$6:G$507,"N")</f>
        <v>4</v>
      </c>
      <c r="P52" s="17">
        <f>COUNTIFS(AdopcionIA!$C$6:$C$507,Reporte!$C52,AdopcionIA!H$6:H$507,"N")</f>
        <v>0</v>
      </c>
      <c r="Q52" s="35">
        <f>COUNTIFS(AdopcionIA!$C$6:$C$507,Reporte!$C52,AdopcionIA!H$6:H$507,"S")</f>
        <v>6</v>
      </c>
      <c r="R52" s="91">
        <f>(IFERROR(AVERAGEIFS(AdopcionIA!I$6:I$507,AdopcionIA!$C$6:$C$507,Reporte!$C52),0)/10)</f>
        <v>0.66666666666666674</v>
      </c>
      <c r="S52" s="41">
        <f>SUMIF(AdopcionIA!$C$6:$C$507,Reporte!$C52,AdopcionIA!O$6:O$507)</f>
        <v>1</v>
      </c>
      <c r="T52" s="41">
        <f>SUMIF(AdopcionIA!$C$6:$C$507,Reporte!$C52,AdopcionIA!P$6:P$507)</f>
        <v>0.5</v>
      </c>
      <c r="U52" s="52">
        <f t="shared" si="2"/>
        <v>0.5</v>
      </c>
      <c r="V52" s="41">
        <f>COUNTIFS(AdopcionIA!$C$6:$C$507,Reporte!$C52,AdopcionIA!L$6:L$507,"")</f>
        <v>0</v>
      </c>
      <c r="W52" s="41">
        <f>COUNTIFS(AdopcionIA!$C$6:$C$507,Reporte!$C52,AdopcionIA!L$6:L$507,"N")</f>
        <v>9</v>
      </c>
      <c r="X52" s="41">
        <f>COUNTIFS(AdopcionIA!$C$6:$C$507,Reporte!$C52,AdopcionIA!M$6:M$507,"N")</f>
        <v>0</v>
      </c>
      <c r="Y52" s="45">
        <f>COUNTIFS(AdopcionIA!$C$6:$C$507,Reporte!$C52,AdopcionIA!M$6:M$507,"S")</f>
        <v>1</v>
      </c>
      <c r="Z52" s="92">
        <f>IFERROR(AVERAGEIFS(AdopcionIA!N$6:N$507,AdopcionIA!$C$6:$C$507,Reporte!$C52),0)/10</f>
        <v>0.8</v>
      </c>
      <c r="AA52" s="46">
        <f>SUMIF(AdopcionIA!$C$6:$C$507,Reporte!$C52,AdopcionIA!T$6:T$507)</f>
        <v>0</v>
      </c>
      <c r="AB52" s="46">
        <f>SUMIF(AdopcionIA!$C$6:$C$507,Reporte!$C52,AdopcionIA!U$6:U$507)</f>
        <v>0</v>
      </c>
      <c r="AC52" s="51">
        <f t="shared" ref="AC52:AC55" si="3">IFERROR((AA52-AB52)/AA52,0)</f>
        <v>0</v>
      </c>
      <c r="AD52" s="46">
        <f>COUNTIFS(AdopcionIA!$C$6:$C$507,Reporte!$C52,AdopcionIA!Q$6:Q$507,"")</f>
        <v>0</v>
      </c>
      <c r="AE52" s="46">
        <f>COUNTIFS(AdopcionIA!$C$6:$C$507,Reporte!$C52,AdopcionIA!Q$6:Q$507,"N")</f>
        <v>10</v>
      </c>
      <c r="AF52" s="46">
        <f>COUNTIFS(AdopcionIA!$C$6:$C$507,Reporte!$C52,AdopcionIA!R$6:R$507,"N")</f>
        <v>0</v>
      </c>
      <c r="AG52" s="47">
        <f xml:space="preserve"> COUNTIFS(AdopcionIA!$C$6:$C$507,Reporte!$C52,AdopcionIA!R$6:R$507,"S")</f>
        <v>0</v>
      </c>
      <c r="AH52" s="93">
        <f>IFERROR(AVERAGEIFS(AdopcionIA!S$6:S$507,AdopcionIA!$C$6:$C$507,Reporte!$C52),0)/10</f>
        <v>0</v>
      </c>
      <c r="AI52" s="50">
        <f>SUMIF(AdopcionIA!$C$6:$C$507,Reporte!$C52,AdopcionIA!Y$6:Y$507)</f>
        <v>8</v>
      </c>
      <c r="AJ52" s="50">
        <f>SUMIF(AdopcionIA!$C$6:$C$507,Reporte!$C52,AdopcionIA!Z$6:Z$507)</f>
        <v>3</v>
      </c>
      <c r="AK52" s="51">
        <f t="shared" ref="AK52:AK55" si="4">IFERROR((AI52-AJ52)/AI52,0)</f>
        <v>0.625</v>
      </c>
      <c r="AL52" s="50">
        <f>COUNTIFS(AdopcionIA!$C$6:$C$507,Reporte!$C52,AdopcionIA!V$6:V$507,"")</f>
        <v>0</v>
      </c>
      <c r="AM52" s="50">
        <f>COUNTIFS(AdopcionIA!$C$6:$C$507,Reporte!$C52,AdopcionIA!V$6:V$507,"N")</f>
        <v>9</v>
      </c>
      <c r="AN52" s="50">
        <f>COUNTIFS(AdopcionIA!$C$6:$C$507,Reporte!$C52,AdopcionIA!W$6:W$507,"N")</f>
        <v>0</v>
      </c>
      <c r="AO52" s="55">
        <f>COUNTIFS(AdopcionIA!$C$6:$C$507,Reporte!$C52,AdopcionIA!W$6:W$507,"S")</f>
        <v>1</v>
      </c>
      <c r="AP52" s="94">
        <f>IFERROR(AVERAGEIFS(AdopcionIA!X$6:X$507,AdopcionIA!$C$6:$C$507,Reporte!$C52),0)/10</f>
        <v>0.8</v>
      </c>
      <c r="AQ52" s="58">
        <f>SUMIF(AdopcionIA!$C$6:$C$507,Reporte!$C52,AdopcionIA!AD$6:AD$507)</f>
        <v>3</v>
      </c>
      <c r="AR52" s="58">
        <f>SUMIF(AdopcionIA!$C$6:$C$507,Reporte!$C52,AdopcionIA!AE$6:AE$507)</f>
        <v>1</v>
      </c>
      <c r="AS52" s="51">
        <f t="shared" ref="AS52:AS55" si="5">IFERROR((AQ52-AR52)/AQ52,0)</f>
        <v>0.66666666666666663</v>
      </c>
      <c r="AT52" s="58">
        <f>COUNTIFS(AdopcionIA!$C$6:$C$507,Reporte!$C52,AdopcionIA!AA$6:AA$507,"")</f>
        <v>0</v>
      </c>
      <c r="AU52" s="58">
        <f>COUNTIFS(AdopcionIA!$C$6:$C$507,Reporte!$C52,AdopcionIA!AA$6:AA$507,"N")</f>
        <v>9</v>
      </c>
      <c r="AV52" s="58">
        <f>COUNTIFS(AdopcionIA!$C$6:$C$507,Reporte!$C52,AdopcionIA!AB$6:AB$507,"N")</f>
        <v>0</v>
      </c>
      <c r="AW52" s="63">
        <f>COUNTIFS(AdopcionIA!$C$6:$C$507,Reporte!$C52,AdopcionIA!AB$6:AB$507,"S")</f>
        <v>1</v>
      </c>
      <c r="AX52" s="95">
        <f>IFERROR(AVERAGEIFS(AdopcionIA!AC$6:AC$507,AdopcionIA!$C$6:$C$507,Reporte!$C52),0)/10</f>
        <v>0.7</v>
      </c>
      <c r="AY52" s="64">
        <f>SUMIF(AdopcionIA!$C$6:$C$507,Reporte!$C52,AdopcionIA!AI$6:AI$507)</f>
        <v>2</v>
      </c>
      <c r="AZ52" s="64">
        <f>SUMIF(AdopcionIA!$C$6:$C$507,Reporte!$C52,AdopcionIA!AJ$6:AJ$507)</f>
        <v>1</v>
      </c>
      <c r="BA52" s="51">
        <f t="shared" ref="BA52:BA55" si="6">IFERROR((AY52-AZ52)/AY52,0)</f>
        <v>0.5</v>
      </c>
      <c r="BB52" s="64">
        <f>COUNTIFS(AdopcionIA!$C$6:$C$507,Reporte!$C52,AdopcionIA!AF$6:AF$507,"")</f>
        <v>0</v>
      </c>
      <c r="BC52" s="64">
        <f>COUNTIFS(AdopcionIA!$C$6:$C$507,Reporte!$C52,AdopcionIA!AF$6:AF$507,"N")</f>
        <v>9</v>
      </c>
      <c r="BD52" s="64">
        <f>COUNTIFS(AdopcionIA!$C$6:$C$507,Reporte!$C52,AdopcionIA!AG$6:AG$507,"N")</f>
        <v>0</v>
      </c>
      <c r="BE52" s="65">
        <f>COUNTIFS(AdopcionIA!$C$6:$C$507,Reporte!$C52,AdopcionIA!AG$6:AG$507,"S")</f>
        <v>1</v>
      </c>
      <c r="BF52" s="96">
        <f>IFERROR(AVERAGEIFS(AdopcionIA!AH$6:AH$507,AdopcionIA!$C$6:$C$507,Reporte!$C52),0)/10</f>
        <v>0.7</v>
      </c>
      <c r="BG52" s="68">
        <f>SUMIF(AdopcionIA!$C$6:$C$507,Reporte!$C52,AdopcionIA!AN$6:AN$507)</f>
        <v>4</v>
      </c>
      <c r="BH52" s="68">
        <f>SUMIF(AdopcionIA!$C$6:$C$507,Reporte!$C52,AdopcionIA!AO$6:AO$507)</f>
        <v>2.5</v>
      </c>
      <c r="BI52" s="51">
        <f t="shared" ref="BI52:BI55" si="7">IFERROR((BG52-BH52)/BG52,0)</f>
        <v>0.375</v>
      </c>
      <c r="BJ52" s="68">
        <f>COUNTIFS(AdopcionIA!$C$6:$C$507,Reporte!$C52,AdopcionIA!AK$6:AK$507,"")</f>
        <v>0</v>
      </c>
      <c r="BK52" s="68">
        <f>COUNTIFS(AdopcionIA!$C$6:$C$507,Reporte!$C52,AdopcionIA!AK$6:AK$507,"N")</f>
        <v>9</v>
      </c>
      <c r="BL52" s="68">
        <f>COUNTIFS(AdopcionIA!$C$6:$C$507,Reporte!$C52,AdopcionIA!AL$6:AL$507,"N")</f>
        <v>0</v>
      </c>
      <c r="BM52" s="68">
        <f>COUNTIFS(AdopcionIA!$C$6:$C$507,Reporte!$C52,AdopcionIA!AL$6:AL$507,"S")</f>
        <v>1</v>
      </c>
      <c r="BN52" s="97">
        <f>IFERROR(AVERAGEIFS(AdopcionIA!AM$6:AM$507,AdopcionIA!$C$6:$C$507,Reporte!$C52),0)/10</f>
        <v>0.8</v>
      </c>
    </row>
    <row r="53" spans="3:66">
      <c r="C53" s="146">
        <v>23</v>
      </c>
      <c r="D53" s="38">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38</v>
      </c>
      <c r="E53" s="38">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20.5</v>
      </c>
      <c r="F53" s="51">
        <f>IFERROR((D53-E53)/D53,0)</f>
        <v>0.46052631578947367</v>
      </c>
      <c r="G53" s="38">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0</v>
      </c>
      <c r="H53" s="38">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66</v>
      </c>
      <c r="I53" s="38">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38">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11</v>
      </c>
      <c r="K53" s="17">
        <f>SUMIF(AdopcionIA!$C$6:$C$507,Reporte!$C53,AdopcionIA!J$6:J$507)</f>
        <v>30</v>
      </c>
      <c r="L53" s="17">
        <f>SUMIF(AdopcionIA!$C$6:$C$507,Reporte!$C53,AdopcionIA!K$6:K$507)</f>
        <v>16</v>
      </c>
      <c r="M53" s="51">
        <f>IFERROR((K53-L53)/K53,0)</f>
        <v>0.46666666666666667</v>
      </c>
      <c r="N53" s="17">
        <f>COUNTIFS(AdopcionIA!$C$6:$C$507,Reporte!$C53,AdopcionIA!G$6:G$507,"")</f>
        <v>0</v>
      </c>
      <c r="O53" s="17">
        <f>COUNTIFS(AdopcionIA!$C$6:$C$507,Reporte!$C53,AdopcionIA!G$6:G$507,"N")</f>
        <v>3</v>
      </c>
      <c r="P53" s="17">
        <f>COUNTIFS(AdopcionIA!$C$6:$C$507,Reporte!$C53,AdopcionIA!H$6:H$507,"N")</f>
        <v>0</v>
      </c>
      <c r="Q53" s="35">
        <f>COUNTIFS(AdopcionIA!$C$6:$C$507,Reporte!$C53,AdopcionIA!H$6:H$507,"S")</f>
        <v>8</v>
      </c>
      <c r="R53" s="91">
        <f>(IFERROR(AVERAGEIFS(AdopcionIA!I$6:I$507,AdopcionIA!$C$6:$C$507,Reporte!$C53),0)/10)</f>
        <v>0.7</v>
      </c>
      <c r="S53" s="41">
        <f>SUMIF(AdopcionIA!$C$6:$C$507,Reporte!$C53,AdopcionIA!O$6:O$507)</f>
        <v>2</v>
      </c>
      <c r="T53" s="41">
        <f>SUMIF(AdopcionIA!$C$6:$C$507,Reporte!$C53,AdopcionIA!P$6:P$507)</f>
        <v>1.5</v>
      </c>
      <c r="U53" s="52">
        <f t="shared" si="2"/>
        <v>0.25</v>
      </c>
      <c r="V53" s="41">
        <f>COUNTIFS(AdopcionIA!$C$6:$C$507,Reporte!$C53,AdopcionIA!L$6:L$507,"")</f>
        <v>0</v>
      </c>
      <c r="W53" s="41">
        <f>COUNTIFS(AdopcionIA!$C$6:$C$507,Reporte!$C53,AdopcionIA!L$6:L$507,"N")</f>
        <v>10</v>
      </c>
      <c r="X53" s="41">
        <f>COUNTIFS(AdopcionIA!$C$6:$C$507,Reporte!$C53,AdopcionIA!M$6:M$507,"N")</f>
        <v>0</v>
      </c>
      <c r="Y53" s="45">
        <f>COUNTIFS(AdopcionIA!$C$6:$C$507,Reporte!$C53,AdopcionIA!M$6:M$507,"S")</f>
        <v>1</v>
      </c>
      <c r="Z53" s="92">
        <f>IFERROR(AVERAGEIFS(AdopcionIA!N$6:N$507,AdopcionIA!$C$6:$C$507,Reporte!$C53),0)/10</f>
        <v>0.6</v>
      </c>
      <c r="AA53" s="46">
        <f>SUMIF(AdopcionIA!$C$6:$C$507,Reporte!$C53,AdopcionIA!T$6:T$507)</f>
        <v>3</v>
      </c>
      <c r="AB53" s="46">
        <f>SUMIF(AdopcionIA!$C$6:$C$507,Reporte!$C53,AdopcionIA!U$6:U$507)</f>
        <v>1</v>
      </c>
      <c r="AC53" s="51">
        <f t="shared" si="3"/>
        <v>0.66666666666666663</v>
      </c>
      <c r="AD53" s="46">
        <f>COUNTIFS(AdopcionIA!$C$6:$C$507,Reporte!$C53,AdopcionIA!Q$6:Q$507,"")</f>
        <v>0</v>
      </c>
      <c r="AE53" s="46">
        <f>COUNTIFS(AdopcionIA!$C$6:$C$507,Reporte!$C53,AdopcionIA!Q$6:Q$507,"N")</f>
        <v>10</v>
      </c>
      <c r="AF53" s="46">
        <f>COUNTIFS(AdopcionIA!$C$6:$C$507,Reporte!$C53,AdopcionIA!R$6:R$507,"N")</f>
        <v>0</v>
      </c>
      <c r="AG53" s="47">
        <f xml:space="preserve"> COUNTIFS(AdopcionIA!$C$6:$C$507,Reporte!$C53,AdopcionIA!R$6:R$507,"S")</f>
        <v>1</v>
      </c>
      <c r="AH53" s="93">
        <f>IFERROR(AVERAGEIFS(AdopcionIA!S$6:S$507,AdopcionIA!$C$6:$C$507,Reporte!$C53),0)/10</f>
        <v>0.8</v>
      </c>
      <c r="AI53" s="50">
        <f>SUMIF(AdopcionIA!$C$6:$C$507,Reporte!$C53,AdopcionIA!Y$6:Y$507)</f>
        <v>0</v>
      </c>
      <c r="AJ53" s="50">
        <f>SUMIF(AdopcionIA!$C$6:$C$507,Reporte!$C53,AdopcionIA!Z$6:Z$507)</f>
        <v>0</v>
      </c>
      <c r="AK53" s="51">
        <f t="shared" si="4"/>
        <v>0</v>
      </c>
      <c r="AL53" s="50">
        <f>COUNTIFS(AdopcionIA!$C$6:$C$507,Reporte!$C53,AdopcionIA!V$6:V$507,"")</f>
        <v>0</v>
      </c>
      <c r="AM53" s="50">
        <f>COUNTIFS(AdopcionIA!$C$6:$C$507,Reporte!$C53,AdopcionIA!V$6:V$507,"N")</f>
        <v>11</v>
      </c>
      <c r="AN53" s="50">
        <f>COUNTIFS(AdopcionIA!$C$6:$C$507,Reporte!$C53,AdopcionIA!W$6:W$507,"N")</f>
        <v>0</v>
      </c>
      <c r="AO53" s="55">
        <f>COUNTIFS(AdopcionIA!$C$6:$C$507,Reporte!$C53,AdopcionIA!W$6:W$507,"S")</f>
        <v>0</v>
      </c>
      <c r="AP53" s="94">
        <f>IFERROR(AVERAGEIFS(AdopcionIA!X$6:X$507,AdopcionIA!$C$6:$C$507,Reporte!$C53),0)/10</f>
        <v>0</v>
      </c>
      <c r="AQ53" s="58">
        <f>SUMIF(AdopcionIA!$C$6:$C$507,Reporte!$C53,AdopcionIA!AD$6:AD$507)</f>
        <v>0</v>
      </c>
      <c r="AR53" s="58">
        <f>SUMIF(AdopcionIA!$C$6:$C$507,Reporte!$C53,AdopcionIA!AE$6:AE$507)</f>
        <v>0</v>
      </c>
      <c r="AS53" s="51">
        <f t="shared" si="5"/>
        <v>0</v>
      </c>
      <c r="AT53" s="58">
        <f>COUNTIFS(AdopcionIA!$C$6:$C$507,Reporte!$C53,AdopcionIA!AA$6:AA$507,"")</f>
        <v>0</v>
      </c>
      <c r="AU53" s="58">
        <f>COUNTIFS(AdopcionIA!$C$6:$C$507,Reporte!$C53,AdopcionIA!AA$6:AA$507,"N")</f>
        <v>11</v>
      </c>
      <c r="AV53" s="58">
        <f>COUNTIFS(AdopcionIA!$C$6:$C$507,Reporte!$C53,AdopcionIA!AB$6:AB$507,"N")</f>
        <v>0</v>
      </c>
      <c r="AW53" s="63">
        <f>COUNTIFS(AdopcionIA!$C$6:$C$507,Reporte!$C53,AdopcionIA!AB$6:AB$507,"S")</f>
        <v>0</v>
      </c>
      <c r="AX53" s="95">
        <f>IFERROR(AVERAGEIFS(AdopcionIA!AC$6:AC$507,AdopcionIA!$C$6:$C$507,Reporte!$C53),0)/10</f>
        <v>0</v>
      </c>
      <c r="AY53" s="64">
        <f>SUMIF(AdopcionIA!$C$6:$C$507,Reporte!$C53,AdopcionIA!AI$6:AI$507)</f>
        <v>0</v>
      </c>
      <c r="AZ53" s="64">
        <f>SUMIF(AdopcionIA!$C$6:$C$507,Reporte!$C53,AdopcionIA!AJ$6:AJ$507)</f>
        <v>0</v>
      </c>
      <c r="BA53" s="51">
        <f t="shared" si="6"/>
        <v>0</v>
      </c>
      <c r="BB53" s="64">
        <f>COUNTIFS(AdopcionIA!$C$6:$C$507,Reporte!$C53,AdopcionIA!AF$6:AF$507,"")</f>
        <v>0</v>
      </c>
      <c r="BC53" s="64">
        <f>COUNTIFS(AdopcionIA!$C$6:$C$507,Reporte!$C53,AdopcionIA!AF$6:AF$507,"N")</f>
        <v>11</v>
      </c>
      <c r="BD53" s="64">
        <f>COUNTIFS(AdopcionIA!$C$6:$C$507,Reporte!$C53,AdopcionIA!AG$6:AG$507,"N")</f>
        <v>0</v>
      </c>
      <c r="BE53" s="65">
        <f>COUNTIFS(AdopcionIA!$C$6:$C$507,Reporte!$C53,AdopcionIA!AG$6:AG$507,"S")</f>
        <v>0</v>
      </c>
      <c r="BF53" s="96">
        <f>IFERROR(AVERAGEIFS(AdopcionIA!AH$6:AH$507,AdopcionIA!$C$6:$C$507,Reporte!$C53),0)/10</f>
        <v>0</v>
      </c>
      <c r="BG53" s="68">
        <f>SUMIF(AdopcionIA!$C$6:$C$507,Reporte!$C53,AdopcionIA!AN$6:AN$507)</f>
        <v>3</v>
      </c>
      <c r="BH53" s="68">
        <f>SUMIF(AdopcionIA!$C$6:$C$507,Reporte!$C53,AdopcionIA!AO$6:AO$507)</f>
        <v>2</v>
      </c>
      <c r="BI53" s="51">
        <f t="shared" si="7"/>
        <v>0.33333333333333331</v>
      </c>
      <c r="BJ53" s="68">
        <f>COUNTIFS(AdopcionIA!$C$6:$C$507,Reporte!$C53,AdopcionIA!AK$6:AK$507,"")</f>
        <v>0</v>
      </c>
      <c r="BK53" s="68">
        <f>COUNTIFS(AdopcionIA!$C$6:$C$507,Reporte!$C53,AdopcionIA!AK$6:AK$507,"N")</f>
        <v>10</v>
      </c>
      <c r="BL53" s="68">
        <f>COUNTIFS(AdopcionIA!$C$6:$C$507,Reporte!$C53,AdopcionIA!AL$6:AL$507,"N")</f>
        <v>0</v>
      </c>
      <c r="BM53" s="68">
        <f>COUNTIFS(AdopcionIA!$C$6:$C$507,Reporte!$C53,AdopcionIA!AL$6:AL$507,"S")</f>
        <v>1</v>
      </c>
      <c r="BN53" s="97">
        <f>IFERROR(AVERAGEIFS(AdopcionIA!AM$6:AM$507,AdopcionIA!$C$6:$C$507,Reporte!$C53),0)/10</f>
        <v>0.8</v>
      </c>
    </row>
    <row r="54" spans="3:66">
      <c r="C54" s="146" t="str">
        <v>T49</v>
      </c>
      <c r="D54" s="38">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2</v>
      </c>
      <c r="E54" s="38">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2</v>
      </c>
      <c r="F54" s="51">
        <f>IFERROR((D54-E54)/D54,0)</f>
        <v>0</v>
      </c>
      <c r="G54" s="38">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0</v>
      </c>
      <c r="H54" s="38">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12</v>
      </c>
      <c r="I54" s="38">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2</v>
      </c>
      <c r="J54" s="38">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0</v>
      </c>
      <c r="K54" s="17">
        <f>SUMIF(AdopcionIA!$C$6:$C$507,Reporte!$C54,AdopcionIA!J$6:J$507)</f>
        <v>0</v>
      </c>
      <c r="L54" s="17">
        <f>SUMIF(AdopcionIA!$C$6:$C$507,Reporte!$C54,AdopcionIA!K$6:K$507)</f>
        <v>0</v>
      </c>
      <c r="M54" s="51">
        <f>IFERROR((K54-L54)/K54,0)</f>
        <v>0</v>
      </c>
      <c r="N54" s="17">
        <f>COUNTIFS(AdopcionIA!$C$6:$C$507,Reporte!$C54,AdopcionIA!G$6:G$507,"")</f>
        <v>0</v>
      </c>
      <c r="O54" s="17">
        <f>COUNTIFS(AdopcionIA!$C$6:$C$507,Reporte!$C54,AdopcionIA!G$6:G$507,"N")</f>
        <v>2</v>
      </c>
      <c r="P54" s="17">
        <f>COUNTIFS(AdopcionIA!$C$6:$C$507,Reporte!$C54,AdopcionIA!H$6:H$507,"N")</f>
        <v>0</v>
      </c>
      <c r="Q54" s="35">
        <f>COUNTIFS(AdopcionIA!$C$6:$C$507,Reporte!$C54,AdopcionIA!H$6:H$507,"S")</f>
        <v>0</v>
      </c>
      <c r="R54" s="91">
        <f>(IFERROR(AVERAGEIFS(AdopcionIA!I$6:I$507,AdopcionIA!$C$6:$C$507,Reporte!$C54),0)/10)</f>
        <v>0</v>
      </c>
      <c r="S54" s="41">
        <f>SUMIF(AdopcionIA!$C$6:$C$507,Reporte!$C54,AdopcionIA!O$6:O$507)</f>
        <v>0</v>
      </c>
      <c r="T54" s="41">
        <f>SUMIF(AdopcionIA!$C$6:$C$507,Reporte!$C54,AdopcionIA!P$6:P$507)</f>
        <v>0</v>
      </c>
      <c r="U54" s="52">
        <f t="shared" si="2"/>
        <v>0</v>
      </c>
      <c r="V54" s="41">
        <f>COUNTIFS(AdopcionIA!$C$6:$C$507,Reporte!$C54,AdopcionIA!L$6:L$507,"")</f>
        <v>0</v>
      </c>
      <c r="W54" s="41">
        <f>COUNTIFS(AdopcionIA!$C$6:$C$507,Reporte!$C54,AdopcionIA!L$6:L$507,"N")</f>
        <v>2</v>
      </c>
      <c r="X54" s="41">
        <f>COUNTIFS(AdopcionIA!$C$6:$C$507,Reporte!$C54,AdopcionIA!M$6:M$507,"N")</f>
        <v>0</v>
      </c>
      <c r="Y54" s="45">
        <f>COUNTIFS(AdopcionIA!$C$6:$C$507,Reporte!$C54,AdopcionIA!M$6:M$507,"S")</f>
        <v>0</v>
      </c>
      <c r="Z54" s="92">
        <f>IFERROR(AVERAGEIFS(AdopcionIA!N$6:N$507,AdopcionIA!$C$6:$C$507,Reporte!$C54),0)/10</f>
        <v>0</v>
      </c>
      <c r="AA54" s="46">
        <f>SUMIF(AdopcionIA!$C$6:$C$507,Reporte!$C54,AdopcionIA!T$6:T$507)</f>
        <v>2</v>
      </c>
      <c r="AB54" s="46">
        <f>SUMIF(AdopcionIA!$C$6:$C$507,Reporte!$C54,AdopcionIA!U$6:U$507)</f>
        <v>2</v>
      </c>
      <c r="AC54" s="51">
        <f t="shared" si="3"/>
        <v>0</v>
      </c>
      <c r="AD54" s="46">
        <f>COUNTIFS(AdopcionIA!$C$6:$C$507,Reporte!$C54,AdopcionIA!Q$6:Q$507,"")</f>
        <v>0</v>
      </c>
      <c r="AE54" s="46">
        <f>COUNTIFS(AdopcionIA!$C$6:$C$507,Reporte!$C54,AdopcionIA!Q$6:Q$507,"N")</f>
        <v>1</v>
      </c>
      <c r="AF54" s="46">
        <f>COUNTIFS(AdopcionIA!$C$6:$C$507,Reporte!$C54,AdopcionIA!R$6:R$507,"N")</f>
        <v>1</v>
      </c>
      <c r="AG54" s="47">
        <f xml:space="preserve"> COUNTIFS(AdopcionIA!$C$6:$C$507,Reporte!$C54,AdopcionIA!R$6:R$507,"S")</f>
        <v>0</v>
      </c>
      <c r="AH54" s="93">
        <f>IFERROR(AVERAGEIFS(AdopcionIA!S$6:S$507,AdopcionIA!$C$6:$C$507,Reporte!$C54),0)/10</f>
        <v>0.3</v>
      </c>
      <c r="AI54" s="50">
        <f>SUMIF(AdopcionIA!$C$6:$C$507,Reporte!$C54,AdopcionIA!Y$6:Y$507)</f>
        <v>0</v>
      </c>
      <c r="AJ54" s="50">
        <f>SUMIF(AdopcionIA!$C$6:$C$507,Reporte!$C54,AdopcionIA!Z$6:Z$507)</f>
        <v>0</v>
      </c>
      <c r="AK54" s="51">
        <f t="shared" si="4"/>
        <v>0</v>
      </c>
      <c r="AL54" s="50">
        <f>COUNTIFS(AdopcionIA!$C$6:$C$507,Reporte!$C54,AdopcionIA!V$6:V$507,"")</f>
        <v>0</v>
      </c>
      <c r="AM54" s="50">
        <f>COUNTIFS(AdopcionIA!$C$6:$C$507,Reporte!$C54,AdopcionIA!V$6:V$507,"N")</f>
        <v>2</v>
      </c>
      <c r="AN54" s="50">
        <f>COUNTIFS(AdopcionIA!$C$6:$C$507,Reporte!$C54,AdopcionIA!W$6:W$507,"N")</f>
        <v>0</v>
      </c>
      <c r="AO54" s="55">
        <f>COUNTIFS(AdopcionIA!$C$6:$C$507,Reporte!$C54,AdopcionIA!W$6:W$507,"S")</f>
        <v>0</v>
      </c>
      <c r="AP54" s="94">
        <f>IFERROR(AVERAGEIFS(AdopcionIA!X$6:X$507,AdopcionIA!$C$6:$C$507,Reporte!$C54),0)/10</f>
        <v>0</v>
      </c>
      <c r="AQ54" s="58">
        <f>SUMIF(AdopcionIA!$C$6:$C$507,Reporte!$C54,AdopcionIA!AD$6:AD$507)</f>
        <v>0</v>
      </c>
      <c r="AR54" s="58">
        <f>SUMIF(AdopcionIA!$C$6:$C$507,Reporte!$C54,AdopcionIA!AE$6:AE$507)</f>
        <v>0</v>
      </c>
      <c r="AS54" s="51">
        <f t="shared" si="5"/>
        <v>0</v>
      </c>
      <c r="AT54" s="58">
        <f>COUNTIFS(AdopcionIA!$C$6:$C$507,Reporte!$C54,AdopcionIA!AA$6:AA$507,"")</f>
        <v>0</v>
      </c>
      <c r="AU54" s="58">
        <f>COUNTIFS(AdopcionIA!$C$6:$C$507,Reporte!$C54,AdopcionIA!AA$6:AA$507,"N")</f>
        <v>2</v>
      </c>
      <c r="AV54" s="58">
        <f>COUNTIFS(AdopcionIA!$C$6:$C$507,Reporte!$C54,AdopcionIA!AB$6:AB$507,"N")</f>
        <v>0</v>
      </c>
      <c r="AW54" s="63">
        <f>COUNTIFS(AdopcionIA!$C$6:$C$507,Reporte!$C54,AdopcionIA!AB$6:AB$507,"S")</f>
        <v>0</v>
      </c>
      <c r="AX54" s="95">
        <f>IFERROR(AVERAGEIFS(AdopcionIA!AC$6:AC$507,AdopcionIA!$C$6:$C$507,Reporte!$C54),0)/10</f>
        <v>0</v>
      </c>
      <c r="AY54" s="64">
        <f>SUMIF(AdopcionIA!$C$6:$C$507,Reporte!$C54,AdopcionIA!AI$6:AI$507)</f>
        <v>0</v>
      </c>
      <c r="AZ54" s="64">
        <f>SUMIF(AdopcionIA!$C$6:$C$507,Reporte!$C54,AdopcionIA!AJ$6:AJ$507)</f>
        <v>0</v>
      </c>
      <c r="BA54" s="51">
        <f t="shared" si="6"/>
        <v>0</v>
      </c>
      <c r="BB54" s="64">
        <f>COUNTIFS(AdopcionIA!$C$6:$C$507,Reporte!$C54,AdopcionIA!AF$6:AF$507,"")</f>
        <v>0</v>
      </c>
      <c r="BC54" s="64">
        <f>COUNTIFS(AdopcionIA!$C$6:$C$507,Reporte!$C54,AdopcionIA!AF$6:AF$507,"N")</f>
        <v>2</v>
      </c>
      <c r="BD54" s="64">
        <f>COUNTIFS(AdopcionIA!$C$6:$C$507,Reporte!$C54,AdopcionIA!AG$6:AG$507,"N")</f>
        <v>0</v>
      </c>
      <c r="BE54" s="65">
        <f>COUNTIFS(AdopcionIA!$C$6:$C$507,Reporte!$C54,AdopcionIA!AG$6:AG$507,"S")</f>
        <v>0</v>
      </c>
      <c r="BF54" s="96">
        <f>IFERROR(AVERAGEIFS(AdopcionIA!AH$6:AH$507,AdopcionIA!$C$6:$C$507,Reporte!$C54),0)/10</f>
        <v>0</v>
      </c>
      <c r="BG54" s="68">
        <f>SUMIF(AdopcionIA!$C$6:$C$507,Reporte!$C54,AdopcionIA!AN$6:AN$507)</f>
        <v>0</v>
      </c>
      <c r="BH54" s="68">
        <f>SUMIF(AdopcionIA!$C$6:$C$507,Reporte!$C54,AdopcionIA!AO$6:AO$507)</f>
        <v>0</v>
      </c>
      <c r="BI54" s="51">
        <f t="shared" si="7"/>
        <v>0</v>
      </c>
      <c r="BJ54" s="68">
        <f>COUNTIFS(AdopcionIA!$C$6:$C$507,Reporte!$C54,AdopcionIA!AK$6:AK$507,"")</f>
        <v>0</v>
      </c>
      <c r="BK54" s="68">
        <f>COUNTIFS(AdopcionIA!$C$6:$C$507,Reporte!$C54,AdopcionIA!AK$6:AK$507,"N")</f>
        <v>1</v>
      </c>
      <c r="BL54" s="68">
        <f>COUNTIFS(AdopcionIA!$C$6:$C$507,Reporte!$C54,AdopcionIA!AL$6:AL$507,"N")</f>
        <v>1</v>
      </c>
      <c r="BM54" s="68">
        <f>COUNTIFS(AdopcionIA!$C$6:$C$507,Reporte!$C54,AdopcionIA!AL$6:AL$507,"S")</f>
        <v>0</v>
      </c>
      <c r="BN54" s="97">
        <f>IFERROR(AVERAGEIFS(AdopcionIA!AM$6:AM$507,AdopcionIA!$C$6:$C$507,Reporte!$C54),0)/10</f>
        <v>0.2</v>
      </c>
    </row>
    <row r="55" spans="3:66">
      <c r="C55" s="146" t="str">
        <v>SP16</v>
      </c>
      <c r="D55" s="38">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8</v>
      </c>
      <c r="E55" s="38">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6</v>
      </c>
      <c r="F55" s="51">
        <f>IFERROR((D55-E55)/D55,0)</f>
        <v>0.25</v>
      </c>
      <c r="G55" s="38">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0</v>
      </c>
      <c r="H55" s="38">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5</v>
      </c>
      <c r="I55" s="38">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38">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2</v>
      </c>
      <c r="K55" s="34">
        <f>SUMIF(AdopcionIA!$C$6:$C$507,Reporte!$C55,AdopcionIA!J$6:J$507)</f>
        <v>4</v>
      </c>
      <c r="L55" s="34">
        <f>SUMIF(AdopcionIA!$C$6:$C$507,Reporte!$C55,AdopcionIA!K$6:K$507)</f>
        <v>3</v>
      </c>
      <c r="M55" s="54">
        <f>IFERROR((K55-L55)/K55,0)</f>
        <v>0.25</v>
      </c>
      <c r="N55" s="17">
        <f>COUNTIFS(AdopcionIA!$C$6:$C$507,Reporte!$C55,AdopcionIA!G$6:G$507,"")</f>
        <v>0</v>
      </c>
      <c r="O55" s="34">
        <f>COUNTIFS(AdopcionIA!$C$6:$C$507,Reporte!$C55,AdopcionIA!G$6:G$507,"N")</f>
        <v>0</v>
      </c>
      <c r="P55" s="34">
        <f>COUNTIFS(AdopcionIA!$C$6:$C$507,Reporte!$C55,AdopcionIA!H$6:H$507,"N")</f>
        <v>0</v>
      </c>
      <c r="Q55" s="35">
        <f>COUNTIFS(AdopcionIA!$C$6:$C$507,Reporte!$C55,AdopcionIA!H$6:H$507,"S")</f>
        <v>1</v>
      </c>
      <c r="R55" s="91">
        <f>(IFERROR(AVERAGEIFS(AdopcionIA!I$6:I$507,AdopcionIA!$C$6:$C$507,Reporte!$C55),0)/10)</f>
        <v>0.6</v>
      </c>
      <c r="S55" s="42">
        <f>SUMIF(AdopcionIA!$C$6:$C$507,Reporte!$C55,AdopcionIA!O$6:O$507)</f>
        <v>0</v>
      </c>
      <c r="T55" s="42">
        <f>SUMIF(AdopcionIA!$C$6:$C$507,Reporte!$C55,AdopcionIA!P$6:P$507)</f>
        <v>0</v>
      </c>
      <c r="U55" s="53">
        <f t="shared" si="2"/>
        <v>0</v>
      </c>
      <c r="V55" s="41">
        <f>COUNTIFS(AdopcionIA!$C$6:$C$507,Reporte!$C55,AdopcionIA!L$6:L$507,"")</f>
        <v>0</v>
      </c>
      <c r="W55" s="42">
        <f>COUNTIFS(AdopcionIA!$C$6:$C$507,Reporte!$C55,AdopcionIA!L$6:L$507,"N")</f>
        <v>1</v>
      </c>
      <c r="X55" s="42">
        <f>COUNTIFS(AdopcionIA!$C$6:$C$507,Reporte!$C55,AdopcionIA!M$6:M$507,"N")</f>
        <v>0</v>
      </c>
      <c r="Y55" s="45">
        <f>COUNTIFS(AdopcionIA!$C$6:$C$507,Reporte!$C55,AdopcionIA!M$6:M$507,"S")</f>
        <v>0</v>
      </c>
      <c r="Z55" s="92">
        <f>IFERROR(AVERAGEIFS(AdopcionIA!N$6:N$507,AdopcionIA!$C$6:$C$507,Reporte!$C55),0)/10</f>
        <v>0</v>
      </c>
      <c r="AA55" s="46">
        <f>SUMIF(AdopcionIA!$C$6:$C$507,Reporte!$C55,AdopcionIA!T$6:T$507)</f>
        <v>0</v>
      </c>
      <c r="AB55" s="46">
        <f>SUMIF(AdopcionIA!$C$6:$C$507,Reporte!$C55,AdopcionIA!U$6:U$507)</f>
        <v>0</v>
      </c>
      <c r="AC55" s="51">
        <f t="shared" si="3"/>
        <v>0</v>
      </c>
      <c r="AD55" s="46">
        <f>COUNTIFS(AdopcionIA!$C$6:$C$507,Reporte!$C55,AdopcionIA!Q$6:Q$507,"")</f>
        <v>0</v>
      </c>
      <c r="AE55" s="46">
        <f>COUNTIFS(AdopcionIA!$C$6:$C$507,Reporte!$C55,AdopcionIA!Q$6:Q$507,"N")</f>
        <v>1</v>
      </c>
      <c r="AF55" s="46">
        <f>COUNTIFS(AdopcionIA!$C$6:$C$507,Reporte!$C55,AdopcionIA!R$6:R$507,"N")</f>
        <v>0</v>
      </c>
      <c r="AG55" s="47">
        <f xml:space="preserve"> COUNTIFS(AdopcionIA!$C$6:$C$507,Reporte!$C55,AdopcionIA!R$6:R$507,"S")</f>
        <v>0</v>
      </c>
      <c r="AH55" s="93">
        <f>IFERROR(AVERAGEIFS(AdopcionIA!S$6:S$507,AdopcionIA!$C$6:$C$507,Reporte!$C55),0)/10</f>
        <v>0</v>
      </c>
      <c r="AI55" s="50">
        <f>SUMIF(AdopcionIA!$C$6:$C$507,Reporte!$C55,AdopcionIA!Y$6:Y$507)</f>
        <v>0</v>
      </c>
      <c r="AJ55" s="50">
        <f>SUMIF(AdopcionIA!$C$6:$C$507,Reporte!$C55,AdopcionIA!Z$6:Z$507)</f>
        <v>0</v>
      </c>
      <c r="AK55" s="51">
        <f t="shared" si="4"/>
        <v>0</v>
      </c>
      <c r="AL55" s="50">
        <f>COUNTIFS(AdopcionIA!$C$6:$C$507,Reporte!$C55,AdopcionIA!V$6:V$507,"")</f>
        <v>0</v>
      </c>
      <c r="AM55" s="50">
        <f>COUNTIFS(AdopcionIA!$C$6:$C$507,Reporte!$C55,AdopcionIA!V$6:V$507,"N")</f>
        <v>1</v>
      </c>
      <c r="AN55" s="50">
        <f>COUNTIFS(AdopcionIA!$C$6:$C$507,Reporte!$C55,AdopcionIA!W$6:W$507,"N")</f>
        <v>0</v>
      </c>
      <c r="AO55" s="55">
        <f>COUNTIFS(AdopcionIA!$C$6:$C$507,Reporte!$C55,AdopcionIA!W$6:W$507,"S")</f>
        <v>0</v>
      </c>
      <c r="AP55" s="94">
        <f>IFERROR(AVERAGEIFS(AdopcionIA!X$6:X$507,AdopcionIA!$C$6:$C$507,Reporte!$C55),0)/10</f>
        <v>0</v>
      </c>
      <c r="AQ55" s="58">
        <f>SUMIF(AdopcionIA!$C$6:$C$507,Reporte!$C55,AdopcionIA!AD$6:AD$507)</f>
        <v>0</v>
      </c>
      <c r="AR55" s="58">
        <f>SUMIF(AdopcionIA!$C$6:$C$507,Reporte!$C55,AdopcionIA!AE$6:AE$507)</f>
        <v>0</v>
      </c>
      <c r="AS55" s="51">
        <f t="shared" si="5"/>
        <v>0</v>
      </c>
      <c r="AT55" s="58">
        <f>COUNTIFS(AdopcionIA!$C$6:$C$507,Reporte!$C55,AdopcionIA!AA$6:AA$507,"")</f>
        <v>0</v>
      </c>
      <c r="AU55" s="58">
        <f>COUNTIFS(AdopcionIA!$C$6:$C$507,Reporte!$C55,AdopcionIA!AA$6:AA$507,"N")</f>
        <v>1</v>
      </c>
      <c r="AV55" s="58">
        <f>COUNTIFS(AdopcionIA!$C$6:$C$507,Reporte!$C55,AdopcionIA!AB$6:AB$507,"N")</f>
        <v>0</v>
      </c>
      <c r="AW55" s="63">
        <f>COUNTIFS(AdopcionIA!$C$6:$C$507,Reporte!$C55,AdopcionIA!AB$6:AB$507,"S")</f>
        <v>0</v>
      </c>
      <c r="AX55" s="95">
        <f>IFERROR(AVERAGEIFS(AdopcionIA!AC$6:AC$507,AdopcionIA!$C$6:$C$507,Reporte!$C55),0)/10</f>
        <v>0</v>
      </c>
      <c r="AY55" s="64">
        <f>SUMIF(AdopcionIA!$C$6:$C$507,Reporte!$C55,AdopcionIA!AI$6:AI$507)</f>
        <v>0</v>
      </c>
      <c r="AZ55" s="64">
        <f>SUMIF(AdopcionIA!$C$6:$C$507,Reporte!$C55,AdopcionIA!AJ$6:AJ$507)</f>
        <v>0</v>
      </c>
      <c r="BA55" s="51">
        <f t="shared" si="6"/>
        <v>0</v>
      </c>
      <c r="BB55" s="64">
        <f>COUNTIFS(AdopcionIA!$C$6:$C$507,Reporte!$C55,AdopcionIA!AF$6:AF$507,"")</f>
        <v>0</v>
      </c>
      <c r="BC55" s="64">
        <f>COUNTIFS(AdopcionIA!$C$6:$C$507,Reporte!$C55,AdopcionIA!AF$6:AF$507,"N")</f>
        <v>1</v>
      </c>
      <c r="BD55" s="64">
        <f>COUNTIFS(AdopcionIA!$C$6:$C$507,Reporte!$C55,AdopcionIA!AG$6:AG$507,"N")</f>
        <v>0</v>
      </c>
      <c r="BE55" s="65">
        <f>COUNTIFS(AdopcionIA!$C$6:$C$507,Reporte!$C55,AdopcionIA!AG$6:AG$507,"S")</f>
        <v>0</v>
      </c>
      <c r="BF55" s="96">
        <f>IFERROR(AVERAGEIFS(AdopcionIA!AH$6:AH$507,AdopcionIA!$C$6:$C$507,Reporte!$C55),0)/10</f>
        <v>0</v>
      </c>
      <c r="BG55" s="68">
        <f>SUMIF(AdopcionIA!$C$6:$C$507,Reporte!$C55,AdopcionIA!AN$6:AN$507)</f>
        <v>4</v>
      </c>
      <c r="BH55" s="68">
        <f>SUMIF(AdopcionIA!$C$6:$C$507,Reporte!$C55,AdopcionIA!AO$6:AO$507)</f>
        <v>3</v>
      </c>
      <c r="BI55" s="51">
        <f t="shared" si="7"/>
        <v>0.25</v>
      </c>
      <c r="BJ55" s="68">
        <f>COUNTIFS(AdopcionIA!$C$6:$C$507,Reporte!$C55,AdopcionIA!AK$6:AK$507,"")</f>
        <v>0</v>
      </c>
      <c r="BK55" s="68">
        <f>COUNTIFS(AdopcionIA!$C$6:$C$507,Reporte!$C55,AdopcionIA!AK$6:AK$507,"N")</f>
        <v>0</v>
      </c>
      <c r="BL55" s="68">
        <f>COUNTIFS(AdopcionIA!$C$6:$C$507,Reporte!$C55,AdopcionIA!AL$6:AL$507,"N")</f>
        <v>0</v>
      </c>
      <c r="BM55" s="68">
        <f>COUNTIFS(AdopcionIA!$C$6:$C$507,Reporte!$C55,AdopcionIA!AL$6:AL$507,"S")</f>
        <v>1</v>
      </c>
      <c r="BN55" s="97">
        <f>IFERROR(AVERAGEIFS(AdopcionIA!AM$6:AM$507,AdopcionIA!$C$6:$C$507,Reporte!$C55),0)/10</f>
        <v>0.6</v>
      </c>
    </row>
    <row r="56" spans="3:66">
      <c r="C56" s="146" t="str">
        <v>SP17</v>
      </c>
      <c r="D56" s="38">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v>
      </c>
      <c r="E56" s="38">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v>
      </c>
      <c r="F56" s="51">
        <f>IFERROR((D56-E56)/D56,0)</f>
        <v>0</v>
      </c>
      <c r="G56" s="38">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0</v>
      </c>
      <c r="H56" s="38">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7</v>
      </c>
      <c r="I56" s="38">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38">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0</v>
      </c>
      <c r="K56" s="34">
        <f>SUMIF(AdopcionIA!$C$6:$C$507,Reporte!$C56,AdopcionIA!J$6:J$507)</f>
        <v>0</v>
      </c>
      <c r="L56" s="34">
        <f>SUMIF(AdopcionIA!$C$6:$C$507,Reporte!$C56,AdopcionIA!K$6:K$507)</f>
        <v>0</v>
      </c>
      <c r="M56" s="54">
        <f>IFERROR((K56-L56)/K56,0)</f>
        <v>0</v>
      </c>
      <c r="N56" s="17">
        <f>COUNTIFS(AdopcionIA!$C$6:$C$507,Reporte!$C56,AdopcionIA!G$6:G$507,"")</f>
        <v>0</v>
      </c>
      <c r="O56" s="34">
        <f>COUNTIFS(AdopcionIA!$C$6:$C$507,Reporte!$C56,AdopcionIA!G$6:G$507,"N")</f>
        <v>1</v>
      </c>
      <c r="P56" s="34">
        <f>COUNTIFS(AdopcionIA!$C$6:$C$507,Reporte!$C56,AdopcionIA!H$6:H$507,"N")</f>
        <v>0</v>
      </c>
      <c r="Q56" s="35">
        <f>COUNTIFS(AdopcionIA!$C$6:$C$507,Reporte!$C56,AdopcionIA!H$6:H$507,"S")</f>
        <v>0</v>
      </c>
      <c r="R56" s="91">
        <f>(IFERROR(AVERAGEIFS(AdopcionIA!I$6:I$507,AdopcionIA!$C$6:$C$507,Reporte!$C56),0)/10)</f>
        <v>0</v>
      </c>
      <c r="S56" s="42">
        <f>SUMIF(AdopcionIA!$C$6:$C$507,Reporte!$C56,AdopcionIA!O$6:O$507)</f>
        <v>0</v>
      </c>
      <c r="T56" s="42">
        <f>SUMIF(AdopcionIA!$C$6:$C$507,Reporte!$C56,AdopcionIA!P$6:P$507)</f>
        <v>0</v>
      </c>
      <c r="U56" s="53">
        <f t="shared" si="2"/>
        <v>0</v>
      </c>
      <c r="V56" s="41">
        <f>COUNTIFS(AdopcionIA!$C$6:$C$507,Reporte!$C56,AdopcionIA!L$6:L$507,"")</f>
        <v>0</v>
      </c>
      <c r="W56" s="42">
        <f>COUNTIFS(AdopcionIA!$C$6:$C$507,Reporte!$C56,AdopcionIA!L$6:L$507,"N")</f>
        <v>1</v>
      </c>
      <c r="X56" s="42">
        <f>COUNTIFS(AdopcionIA!$C$6:$C$507,Reporte!$C56,AdopcionIA!M$6:M$507,"N")</f>
        <v>0</v>
      </c>
      <c r="Y56" s="45">
        <f>COUNTIFS(AdopcionIA!$C$6:$C$507,Reporte!$C56,AdopcionIA!M$6:M$507,"S")</f>
        <v>0</v>
      </c>
      <c r="Z56" s="92">
        <f>IFERROR(AVERAGEIFS(AdopcionIA!N$6:N$507,AdopcionIA!$C$6:$C$507,Reporte!$C56),0)/10</f>
        <v>0</v>
      </c>
      <c r="AA56" s="46">
        <f>SUMIF(AdopcionIA!$C$6:$C$507,Reporte!$C56,AdopcionIA!T$6:T$507)</f>
        <v>0</v>
      </c>
      <c r="AB56" s="46">
        <f>SUMIF(AdopcionIA!$C$6:$C$507,Reporte!$C56,AdopcionIA!U$6:U$507)</f>
        <v>0</v>
      </c>
      <c r="AC56" s="51">
        <f t="shared" ref="AC56:AC57" si="8">IFERROR((AA56-AB56)/AA56,0)</f>
        <v>0</v>
      </c>
      <c r="AD56" s="46">
        <f>COUNTIFS(AdopcionIA!$C$6:$C$507,Reporte!$C56,AdopcionIA!Q$6:Q$507,"")</f>
        <v>0</v>
      </c>
      <c r="AE56" s="46">
        <f>COUNTIFS(AdopcionIA!$C$6:$C$507,Reporte!$C56,AdopcionIA!Q$6:Q$507,"N")</f>
        <v>1</v>
      </c>
      <c r="AF56" s="46">
        <f>COUNTIFS(AdopcionIA!$C$6:$C$507,Reporte!$C56,AdopcionIA!R$6:R$507,"N")</f>
        <v>0</v>
      </c>
      <c r="AG56" s="47">
        <f xml:space="preserve"> COUNTIFS(AdopcionIA!$C$6:$C$507,Reporte!$C56,AdopcionIA!R$6:R$507,"S")</f>
        <v>0</v>
      </c>
      <c r="AH56" s="93">
        <f>IFERROR(AVERAGEIFS(AdopcionIA!S$6:S$507,AdopcionIA!$C$6:$C$507,Reporte!$C56),0)/10</f>
        <v>0</v>
      </c>
      <c r="AI56" s="50">
        <f>SUMIF(AdopcionIA!$C$6:$C$507,Reporte!$C56,AdopcionIA!Y$6:Y$507)</f>
        <v>0</v>
      </c>
      <c r="AJ56" s="50">
        <f>SUMIF(AdopcionIA!$C$6:$C$507,Reporte!$C56,AdopcionIA!Z$6:Z$507)</f>
        <v>0</v>
      </c>
      <c r="AK56" s="51">
        <f t="shared" ref="AK56:AK57" si="9">IFERROR((AI56-AJ56)/AI56,0)</f>
        <v>0</v>
      </c>
      <c r="AL56" s="50">
        <f>COUNTIFS(AdopcionIA!$C$6:$C$507,Reporte!$C56,AdopcionIA!V$6:V$507,"")</f>
        <v>0</v>
      </c>
      <c r="AM56" s="50">
        <f>COUNTIFS(AdopcionIA!$C$6:$C$507,Reporte!$C56,AdopcionIA!V$6:V$507,"N")</f>
        <v>1</v>
      </c>
      <c r="AN56" s="50">
        <f>COUNTIFS(AdopcionIA!$C$6:$C$507,Reporte!$C56,AdopcionIA!W$6:W$507,"N")</f>
        <v>0</v>
      </c>
      <c r="AO56" s="55">
        <f>COUNTIFS(AdopcionIA!$C$6:$C$507,Reporte!$C56,AdopcionIA!W$6:W$507,"S")</f>
        <v>0</v>
      </c>
      <c r="AP56" s="94">
        <f>IFERROR(AVERAGEIFS(AdopcionIA!X$6:X$507,AdopcionIA!$C$6:$C$507,Reporte!$C56),0)/10</f>
        <v>0</v>
      </c>
      <c r="AQ56" s="58">
        <f>SUMIF(AdopcionIA!$C$6:$C$507,Reporte!$C56,AdopcionIA!AD$6:AD$507)</f>
        <v>0</v>
      </c>
      <c r="AR56" s="58">
        <f>SUMIF(AdopcionIA!$C$6:$C$507,Reporte!$C56,AdopcionIA!AE$6:AE$507)</f>
        <v>0</v>
      </c>
      <c r="AS56" s="51">
        <f t="shared" ref="AS56:AS57" si="10">IFERROR((AQ56-AR56)/AQ56,0)</f>
        <v>0</v>
      </c>
      <c r="AT56" s="58">
        <f>COUNTIFS(AdopcionIA!$C$6:$C$507,Reporte!$C56,AdopcionIA!AA$6:AA$507,"")</f>
        <v>0</v>
      </c>
      <c r="AU56" s="58">
        <f>COUNTIFS(AdopcionIA!$C$6:$C$507,Reporte!$C56,AdopcionIA!AA$6:AA$507,"N")</f>
        <v>1</v>
      </c>
      <c r="AV56" s="58">
        <f>COUNTIFS(AdopcionIA!$C$6:$C$507,Reporte!$C56,AdopcionIA!AB$6:AB$507,"N")</f>
        <v>0</v>
      </c>
      <c r="AW56" s="63">
        <f>COUNTIFS(AdopcionIA!$C$6:$C$507,Reporte!$C56,AdopcionIA!AB$6:AB$507,"S")</f>
        <v>0</v>
      </c>
      <c r="AX56" s="95">
        <f>IFERROR(AVERAGEIFS(AdopcionIA!AC$6:AC$507,AdopcionIA!$C$6:$C$507,Reporte!$C56),0)/10</f>
        <v>0</v>
      </c>
      <c r="AY56" s="64">
        <f>SUMIF(AdopcionIA!$C$6:$C$507,Reporte!$C56,AdopcionIA!AI$6:AI$507)</f>
        <v>0</v>
      </c>
      <c r="AZ56" s="64">
        <f>SUMIF(AdopcionIA!$C$6:$C$507,Reporte!$C56,AdopcionIA!AJ$6:AJ$507)</f>
        <v>0</v>
      </c>
      <c r="BA56" s="51">
        <f t="shared" ref="BA56:BA57" si="11">IFERROR((AY56-AZ56)/AY56,0)</f>
        <v>0</v>
      </c>
      <c r="BB56" s="64">
        <f>COUNTIFS(AdopcionIA!$C$6:$C$507,Reporte!$C56,AdopcionIA!AF$6:AF$507,"")</f>
        <v>0</v>
      </c>
      <c r="BC56" s="64">
        <f>COUNTIFS(AdopcionIA!$C$6:$C$507,Reporte!$C56,AdopcionIA!AF$6:AF$507,"N")</f>
        <v>1</v>
      </c>
      <c r="BD56" s="64">
        <f>COUNTIFS(AdopcionIA!$C$6:$C$507,Reporte!$C56,AdopcionIA!AG$6:AG$507,"N")</f>
        <v>0</v>
      </c>
      <c r="BE56" s="65">
        <f>COUNTIFS(AdopcionIA!$C$6:$C$507,Reporte!$C56,AdopcionIA!AG$6:AG$507,"S")</f>
        <v>0</v>
      </c>
      <c r="BF56" s="96">
        <f>IFERROR(AVERAGEIFS(AdopcionIA!AH$6:AH$507,AdopcionIA!$C$6:$C$507,Reporte!$C56),0)/10</f>
        <v>0</v>
      </c>
      <c r="BG56" s="68">
        <f>SUMIF(AdopcionIA!$C$6:$C$507,Reporte!$C56,AdopcionIA!AN$6:AN$507)</f>
        <v>0</v>
      </c>
      <c r="BH56" s="68">
        <f>SUMIF(AdopcionIA!$C$6:$C$507,Reporte!$C56,AdopcionIA!AO$6:AO$507)</f>
        <v>0</v>
      </c>
      <c r="BI56" s="51">
        <f t="shared" ref="BI56:BI57" si="12">IFERROR((BG56-BH56)/BG56,0)</f>
        <v>0</v>
      </c>
      <c r="BJ56" s="68">
        <f>COUNTIFS(AdopcionIA!$C$6:$C$507,Reporte!$C56,AdopcionIA!AK$6:AK$507,"")</f>
        <v>0</v>
      </c>
      <c r="BK56" s="68">
        <f>COUNTIFS(AdopcionIA!$C$6:$C$507,Reporte!$C56,AdopcionIA!AK$6:AK$507,"N")</f>
        <v>1</v>
      </c>
      <c r="BL56" s="68">
        <f>COUNTIFS(AdopcionIA!$C$6:$C$507,Reporte!$C56,AdopcionIA!AL$6:AL$507,"N")</f>
        <v>0</v>
      </c>
      <c r="BM56" s="68">
        <f>COUNTIFS(AdopcionIA!$C$6:$C$507,Reporte!$C56,AdopcionIA!AL$6:AL$507,"S")</f>
        <v>0</v>
      </c>
      <c r="BN56" s="97">
        <f>IFERROR(AVERAGEIFS(AdopcionIA!AM$6:AM$507,AdopcionIA!$C$6:$C$507,Reporte!$C56),0)/10</f>
        <v>0</v>
      </c>
    </row>
    <row r="57" spans="3:66" ht="15" customHeight="1">
      <c r="C57" s="146" t="str">
        <v>Fase 2</v>
      </c>
      <c r="D57" s="38">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6</v>
      </c>
      <c r="E57" s="38">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4</v>
      </c>
      <c r="F57" s="51">
        <f>IFERROR((D57-E57)/D57,0)</f>
        <v>0.33333333333333331</v>
      </c>
      <c r="G57" s="38">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0</v>
      </c>
      <c r="H57" s="38">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12</v>
      </c>
      <c r="I57" s="38">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38">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2</v>
      </c>
      <c r="K57" s="17">
        <f>SUMIF(AdopcionIA!$C$6:$C$507,Reporte!$C57,AdopcionIA!J$6:J$507)</f>
        <v>4</v>
      </c>
      <c r="L57" s="17">
        <f>SUMIF(AdopcionIA!$C$6:$C$507,Reporte!$C57,AdopcionIA!K$6:K$507)</f>
        <v>3</v>
      </c>
      <c r="M57" s="51">
        <f>IFERROR((K57-L57)/K57,0)</f>
        <v>0.25</v>
      </c>
      <c r="N57" s="17">
        <f>COUNTIFS(AdopcionIA!$C$6:$C$507,Reporte!$C57,AdopcionIA!G$6:G$507,"")</f>
        <v>0</v>
      </c>
      <c r="O57" s="34">
        <f>COUNTIFS(AdopcionIA!$C$6:$C$507,Reporte!$C57,AdopcionIA!G$6:G$507,"N")</f>
        <v>1</v>
      </c>
      <c r="P57" s="34">
        <f>COUNTIFS(AdopcionIA!$C$6:$C$507,Reporte!$C57,AdopcionIA!H$6:H$507,"N")</f>
        <v>0</v>
      </c>
      <c r="Q57" s="35">
        <f>COUNTIFS(AdopcionIA!$C$6:$C$507,Reporte!$C57,AdopcionIA!H$6:H$507,"S")</f>
        <v>1</v>
      </c>
      <c r="R57" s="91">
        <f>(IFERROR(AVERAGEIFS(AdopcionIA!I$6:I$507,AdopcionIA!$C$6:$C$507,Reporte!$C57),0)/10)</f>
        <v>0.4</v>
      </c>
      <c r="S57" s="41">
        <f>SUMIF(AdopcionIA!$C$6:$C$507,Reporte!$C57,AdopcionIA!O$6:O$507)</f>
        <v>0</v>
      </c>
      <c r="T57" s="41">
        <f>SUMIF(AdopcionIA!$C$6:$C$507,Reporte!$C57,AdopcionIA!P$6:P$507)</f>
        <v>0</v>
      </c>
      <c r="U57" s="52">
        <f t="shared" si="2"/>
        <v>0</v>
      </c>
      <c r="V57" s="41">
        <f>COUNTIFS(AdopcionIA!$C$6:$C$507,Reporte!$C57,AdopcionIA!L$6:L$507,"")</f>
        <v>0</v>
      </c>
      <c r="W57" s="41">
        <f>COUNTIFS(AdopcionIA!$C$6:$C$507,Reporte!$C57,AdopcionIA!L$6:L$507,"N")</f>
        <v>2</v>
      </c>
      <c r="X57" s="41">
        <f>COUNTIFS(AdopcionIA!$C$6:$C$507,Reporte!$C57,AdopcionIA!M$6:M$507,"N")</f>
        <v>0</v>
      </c>
      <c r="Y57" s="45">
        <f>COUNTIFS(AdopcionIA!$C$6:$C$507,Reporte!$C57,AdopcionIA!M$6:M$507,"S")</f>
        <v>0</v>
      </c>
      <c r="Z57" s="92">
        <f>IFERROR(AVERAGEIFS(AdopcionIA!N$6:N$507,AdopcionIA!$C$6:$C$507,Reporte!$C57),0)/10</f>
        <v>0</v>
      </c>
      <c r="AA57" s="46">
        <f>SUMIF(AdopcionIA!$C$6:$C$507,Reporte!$C57,AdopcionIA!T$6:T$507)</f>
        <v>0</v>
      </c>
      <c r="AB57" s="46">
        <f>SUMIF(AdopcionIA!$C$6:$C$507,Reporte!$C57,AdopcionIA!U$6:U$507)</f>
        <v>0</v>
      </c>
      <c r="AC57" s="51">
        <f t="shared" si="8"/>
        <v>0</v>
      </c>
      <c r="AD57" s="46">
        <f>COUNTIFS(AdopcionIA!$C$6:$C$507,Reporte!$C57,AdopcionIA!Q$6:Q$507,"")</f>
        <v>0</v>
      </c>
      <c r="AE57" s="46">
        <f>COUNTIFS(AdopcionIA!$C$6:$C$507,Reporte!$C57,AdopcionIA!Q$6:Q$507,"N")</f>
        <v>2</v>
      </c>
      <c r="AF57" s="46">
        <f>COUNTIFS(AdopcionIA!$C$6:$C$507,Reporte!$C57,AdopcionIA!R$6:R$507,"N")</f>
        <v>0</v>
      </c>
      <c r="AG57" s="47">
        <f xml:space="preserve"> COUNTIFS(AdopcionIA!$C$6:$C$507,Reporte!$C57,AdopcionIA!R$6:R$507,"S")</f>
        <v>0</v>
      </c>
      <c r="AH57" s="93">
        <f>IFERROR(AVERAGEIFS(AdopcionIA!S$6:S$507,AdopcionIA!$C$6:$C$507,Reporte!$C57),0)/10</f>
        <v>0</v>
      </c>
      <c r="AI57" s="50">
        <f>SUMIF(AdopcionIA!$C$6:$C$507,Reporte!$C57,AdopcionIA!Y$6:Y$507)</f>
        <v>0</v>
      </c>
      <c r="AJ57" s="50">
        <f>SUMIF(AdopcionIA!$C$6:$C$507,Reporte!$C57,AdopcionIA!Z$6:Z$507)</f>
        <v>0</v>
      </c>
      <c r="AK57" s="51">
        <f t="shared" si="9"/>
        <v>0</v>
      </c>
      <c r="AL57" s="50">
        <f>COUNTIFS(AdopcionIA!$C$6:$C$507,Reporte!$C57,AdopcionIA!V$6:V$507,"")</f>
        <v>0</v>
      </c>
      <c r="AM57" s="50">
        <f>COUNTIFS(AdopcionIA!$C$6:$C$507,Reporte!$C57,AdopcionIA!V$6:V$507,"N")</f>
        <v>2</v>
      </c>
      <c r="AN57" s="50">
        <f>COUNTIFS(AdopcionIA!$C$6:$C$507,Reporte!$C57,AdopcionIA!W$6:W$507,"N")</f>
        <v>0</v>
      </c>
      <c r="AO57" s="55">
        <f>COUNTIFS(AdopcionIA!$C$6:$C$507,Reporte!$C57,AdopcionIA!W$6:W$507,"S")</f>
        <v>0</v>
      </c>
      <c r="AP57" s="94">
        <f>IFERROR(AVERAGEIFS(AdopcionIA!X$6:X$507,AdopcionIA!$C$6:$C$507,Reporte!$C57),0)/10</f>
        <v>0</v>
      </c>
      <c r="AQ57" s="58">
        <f>SUMIF(AdopcionIA!$C$6:$C$507,Reporte!$C57,AdopcionIA!AD$6:AD$507)</f>
        <v>0</v>
      </c>
      <c r="AR57" s="58">
        <f>SUMIF(AdopcionIA!$C$6:$C$507,Reporte!$C57,AdopcionIA!AE$6:AE$507)</f>
        <v>0</v>
      </c>
      <c r="AS57" s="51">
        <f t="shared" si="10"/>
        <v>0</v>
      </c>
      <c r="AT57" s="58">
        <f>COUNTIFS(AdopcionIA!$C$6:$C$507,Reporte!$C57,AdopcionIA!AA$6:AA$507,"")</f>
        <v>0</v>
      </c>
      <c r="AU57" s="58">
        <f>COUNTIFS(AdopcionIA!$C$6:$C$507,Reporte!$C57,AdopcionIA!AA$6:AA$507,"N")</f>
        <v>2</v>
      </c>
      <c r="AV57" s="58">
        <f>COUNTIFS(AdopcionIA!$C$6:$C$507,Reporte!$C57,AdopcionIA!AB$6:AB$507,"N")</f>
        <v>0</v>
      </c>
      <c r="AW57" s="63">
        <f>COUNTIFS(AdopcionIA!$C$6:$C$507,Reporte!$C57,AdopcionIA!AB$6:AB$507,"S")</f>
        <v>0</v>
      </c>
      <c r="AX57" s="95">
        <f>IFERROR(AVERAGEIFS(AdopcionIA!AC$6:AC$507,AdopcionIA!$C$6:$C$507,Reporte!$C57),0)/10</f>
        <v>0</v>
      </c>
      <c r="AY57" s="64">
        <f>SUMIF(AdopcionIA!$C$6:$C$507,Reporte!$C57,AdopcionIA!AI$6:AI$507)</f>
        <v>2</v>
      </c>
      <c r="AZ57" s="64">
        <f>SUMIF(AdopcionIA!$C$6:$C$507,Reporte!$C57,AdopcionIA!AJ$6:AJ$507)</f>
        <v>1</v>
      </c>
      <c r="BA57" s="51">
        <f t="shared" si="11"/>
        <v>0.5</v>
      </c>
      <c r="BB57" s="64">
        <f>COUNTIFS(AdopcionIA!$C$6:$C$507,Reporte!$C57,AdopcionIA!AF$6:AF$507,"")</f>
        <v>0</v>
      </c>
      <c r="BC57" s="64">
        <f>COUNTIFS(AdopcionIA!$C$6:$C$507,Reporte!$C57,AdopcionIA!AF$6:AF$507,"N")</f>
        <v>1</v>
      </c>
      <c r="BD57" s="64">
        <f>COUNTIFS(AdopcionIA!$C$6:$C$507,Reporte!$C57,AdopcionIA!AG$6:AG$507,"N")</f>
        <v>0</v>
      </c>
      <c r="BE57" s="65">
        <f>COUNTIFS(AdopcionIA!$C$6:$C$507,Reporte!$C57,AdopcionIA!AG$6:AG$507,"S")</f>
        <v>1</v>
      </c>
      <c r="BF57" s="96">
        <f>IFERROR(AVERAGEIFS(AdopcionIA!AH$6:AH$507,AdopcionIA!$C$6:$C$507,Reporte!$C57),0)/10</f>
        <v>0.9</v>
      </c>
      <c r="BG57" s="68">
        <f>SUMIF(AdopcionIA!$C$6:$C$507,Reporte!$C57,AdopcionIA!AN$6:AN$507)</f>
        <v>0</v>
      </c>
      <c r="BH57" s="68">
        <f>SUMIF(AdopcionIA!$C$6:$C$507,Reporte!$C57,AdopcionIA!AO$6:AO$507)</f>
        <v>0</v>
      </c>
      <c r="BI57" s="51">
        <f t="shared" si="12"/>
        <v>0</v>
      </c>
      <c r="BJ57" s="68">
        <f>COUNTIFS(AdopcionIA!$C$6:$C$507,Reporte!$C57,AdopcionIA!AK$6:AK$507,"")</f>
        <v>0</v>
      </c>
      <c r="BK57" s="68">
        <f>COUNTIFS(AdopcionIA!$C$6:$C$507,Reporte!$C57,AdopcionIA!AK$6:AK$507,"N")</f>
        <v>2</v>
      </c>
      <c r="BL57" s="68">
        <f>COUNTIFS(AdopcionIA!$C$6:$C$507,Reporte!$C57,AdopcionIA!AL$6:AL$507,"N")</f>
        <v>0</v>
      </c>
      <c r="BM57" s="68">
        <f>COUNTIFS(AdopcionIA!$C$6:$C$507,Reporte!$C57,AdopcionIA!AL$6:AL$507,"S")</f>
        <v>0</v>
      </c>
      <c r="BN57" s="97">
        <f>IFERROR(AVERAGEIFS(AdopcionIA!AM$6:AM$507,AdopcionIA!$C$6:$C$507,Reporte!$C57),0)/10</f>
        <v>0</v>
      </c>
    </row>
    <row r="58" spans="3:66" ht="15" customHeight="1">
      <c r="C58" s="146" t="str">
        <v>T52</v>
      </c>
      <c r="D58" s="38">
        <f>SUMIF(AdopcionIA!$C$6:$C$507,Reporte!$C58,AdopcionIA!J$6:J$507) + SUMIF(AdopcionIA!$C$6:$C$507,Reporte!$C58,AdopcionIA!O$6:O$507) + SUMIF(AdopcionIA!$C$6:$C$507,Reporte!$C58,AdopcionIA!T$6:T$507) + SUMIF(AdopcionIA!$C$6:$C$507,Reporte!$C58,AdopcionIA!Y$6:Y$507) + SUMIF(AdopcionIA!$C$6:$C$507,Reporte!$C58,AdopcionIA!AD$6:AD$507) + SUMIF(AdopcionIA!$C$6:$C$507,Reporte!$C58,AdopcionIA!AI$6:AI$507) + SUMIF(AdopcionIA!$C$6:$C$507,Reporte!$C58,AdopcionIA!AN$6:AN$507)</f>
        <v>4</v>
      </c>
      <c r="E58" s="38">
        <f>SUMIF(AdopcionIA!$C$6:$C$507,Reporte!$C58,AdopcionIA!K$6:K$507) + SUMIF(AdopcionIA!$C$6:$C$507,Reporte!$C58,AdopcionIA!P$6:P$507) + SUMIF(AdopcionIA!$C$6:$C$507,Reporte!$C58,AdopcionIA!U$6:U$507) + SUMIF(AdopcionIA!$C$6:$C$507,Reporte!$C58,AdopcionIA!Z$6:Z$507) + SUMIF(AdopcionIA!$C$6:$C$507,Reporte!$C58,AdopcionIA!AE$6:AE$507) + SUMIF(AdopcionIA!$C$6:$C$507,Reporte!$C58,AdopcionIA!AJ$6:AJ$507) + SUMIF(AdopcionIA!$C$6:$C$507,Reporte!$C58,AdopcionIA!AO$6:AO$507)</f>
        <v>2</v>
      </c>
      <c r="F58" s="51">
        <f t="shared" ref="F58:F75" si="13">IFERROR((D58-E58)/D58,0)</f>
        <v>0.5</v>
      </c>
      <c r="G58" s="38">
        <f>COUNTIFS(AdopcionIA!$C$6:$C$507,Reporte!$C58,AdopcionIA!G$6:G$507,"") + COUNTIFS(AdopcionIA!$C$6:$C$507,Reporte!$C58,AdopcionIA!L$6:L$507,"") + COUNTIFS(AdopcionIA!$C$6:$C$507,Reporte!$C58,AdopcionIA!Q$6:Q$507,"") + COUNTIFS(AdopcionIA!$C$6:$C$507,Reporte!$C58,AdopcionIA!V$6:V$507,"") + COUNTIFS(AdopcionIA!$C$6:$C$507,Reporte!$C58,AdopcionIA!AA$6:AA$507,"") + COUNTIFS(AdopcionIA!$C$6:$C$507,Reporte!$C58,AdopcionIA!AF$6:AF$507,"") + COUNTIFS(AdopcionIA!$C$6:$C$507,Reporte!$C58,AdopcionIA!AK$6:AK$507,"")</f>
        <v>0</v>
      </c>
      <c r="H58" s="38">
        <f>COUNTIFS(AdopcionIA!$C$6:$C$507,Reporte!$C58,AdopcionIA!G$6:G$507,"N") + COUNTIFS(AdopcionIA!$C$6:$C$507,Reporte!$C58,AdopcionIA!L$6:L$507,"N") + COUNTIFS(AdopcionIA!$C$6:$C$507,Reporte!$C58,AdopcionIA!Q$6:Q$507,"N") + COUNTIFS(AdopcionIA!$C$6:$C$507,Reporte!$C58,AdopcionIA!V$6:V$507,"N") + COUNTIFS(AdopcionIA!$C$6:$C$507,Reporte!$C58,AdopcionIA!AA$6:AA$507,"N") + COUNTIFS(AdopcionIA!$C$6:$C$507,Reporte!$C58,AdopcionIA!AF$6:AF$507,"N") + COUNTIFS(AdopcionIA!$C$6:$C$507,Reporte!$C58,AdopcionIA!AK$6:AK$507,"N")</f>
        <v>6</v>
      </c>
      <c r="I58" s="38">
        <f>COUNTIFS(AdopcionIA!$C$6:$C$507,Reporte!$C58,AdopcionIA!H$6:H$507,"N") + COUNTIFS(AdopcionIA!$C$6:$C$507,Reporte!$C58,AdopcionIA!M$6:M$507,"N") + COUNTIFS(AdopcionIA!$C$6:$C$507,Reporte!$C58,AdopcionIA!R$6:R$507,"N") + COUNTIFS(AdopcionIA!$C$6:$C$507,Reporte!$C58,AdopcionIA!W$6:W$507,"N") + COUNTIFS(AdopcionIA!$C$6:$C$507,Reporte!$C58,AdopcionIA!AB$6:AB$507,"N") + COUNTIFS(AdopcionIA!$C$6:$C$507,Reporte!$C58,AdopcionIA!AG$6:AG$507,"N") + COUNTIFS(AdopcionIA!$C$6:$C$507,Reporte!$C58,AdopcionIA!AL$6:AL$507,"N")</f>
        <v>0</v>
      </c>
      <c r="J58" s="38">
        <f>COUNTIFS(AdopcionIA!$C$6:$C$507,Reporte!$C58,AdopcionIA!H$6:H$507,"S") + COUNTIFS(AdopcionIA!$C$6:$C$507,Reporte!$C58,AdopcionIA!M$6:M$507,"S") + COUNTIFS(AdopcionIA!$C$6:$C$507,Reporte!$C58,AdopcionIA!R$6:R$507,"S") + COUNTIFS(AdopcionIA!$C$6:$C$507,Reporte!$C58,AdopcionIA!W$6:W$507,"S") + COUNTIFS(AdopcionIA!$C$6:$C$507,Reporte!$C58,AdopcionIA!AB$6:AB$507,"S") + COUNTIFS(AdopcionIA!$C$6:$C$507,Reporte!$C58,AdopcionIA!AG$6:AG$507,"S") + COUNTIFS(AdopcionIA!$C$6:$C$507,Reporte!$C58,AdopcionIA!AL$6:AL$507,"S")</f>
        <v>1</v>
      </c>
      <c r="K58" s="17">
        <f>SUMIF(AdopcionIA!$C$6:$C$507,Reporte!$C58,AdopcionIA!J$6:J$507)</f>
        <v>4</v>
      </c>
      <c r="L58" s="17">
        <f>SUMIF(AdopcionIA!$C$6:$C$507,Reporte!$C58,AdopcionIA!K$6:K$507)</f>
        <v>2</v>
      </c>
      <c r="M58" s="51">
        <f t="shared" ref="M58:M75" si="14">IFERROR((K58-L58)/K58,0)</f>
        <v>0.5</v>
      </c>
      <c r="N58" s="17">
        <f>COUNTIFS(AdopcionIA!$C$6:$C$507,Reporte!$C58,AdopcionIA!G$6:G$507,"")</f>
        <v>0</v>
      </c>
      <c r="O58" s="34">
        <f>COUNTIFS(AdopcionIA!$C$6:$C$507,Reporte!$C58,AdopcionIA!G$6:G$507,"N")</f>
        <v>0</v>
      </c>
      <c r="P58" s="34">
        <f>COUNTIFS(AdopcionIA!$C$6:$C$507,Reporte!$C58,AdopcionIA!H$6:H$507,"N")</f>
        <v>0</v>
      </c>
      <c r="Q58" s="35">
        <f>COUNTIFS(AdopcionIA!$C$6:$C$507,Reporte!$C58,AdopcionIA!H$6:H$507,"S")</f>
        <v>1</v>
      </c>
      <c r="R58" s="91">
        <f>(IFERROR(AVERAGEIFS(AdopcionIA!I$6:I$507,AdopcionIA!$C$6:$C$507,Reporte!$C58),0)/10)</f>
        <v>0.9</v>
      </c>
      <c r="S58" s="41">
        <f>SUMIF(AdopcionIA!$C$6:$C$507,Reporte!$C58,AdopcionIA!O$6:O$507)</f>
        <v>0</v>
      </c>
      <c r="T58" s="41">
        <f>SUMIF(AdopcionIA!$C$6:$C$507,Reporte!$C58,AdopcionIA!P$6:P$507)</f>
        <v>0</v>
      </c>
      <c r="U58" s="52">
        <f t="shared" ref="U58:U75" si="15">IFERROR((S58-T58)/S58,0)</f>
        <v>0</v>
      </c>
      <c r="V58" s="41">
        <f>COUNTIFS(AdopcionIA!$C$6:$C$507,Reporte!$C58,AdopcionIA!L$6:L$507,"")</f>
        <v>0</v>
      </c>
      <c r="W58" s="41">
        <f>COUNTIFS(AdopcionIA!$C$6:$C$507,Reporte!$C58,AdopcionIA!L$6:L$507,"N")</f>
        <v>1</v>
      </c>
      <c r="X58" s="41">
        <f>COUNTIFS(AdopcionIA!$C$6:$C$507,Reporte!$C58,AdopcionIA!M$6:M$507,"N")</f>
        <v>0</v>
      </c>
      <c r="Y58" s="45">
        <f>COUNTIFS(AdopcionIA!$C$6:$C$507,Reporte!$C58,AdopcionIA!M$6:M$507,"S")</f>
        <v>0</v>
      </c>
      <c r="Z58" s="92">
        <f>IFERROR(AVERAGEIFS(AdopcionIA!N$6:N$507,AdopcionIA!$C$6:$C$507,Reporte!$C58),0)/10</f>
        <v>0</v>
      </c>
      <c r="AA58" s="46">
        <f>SUMIF(AdopcionIA!$C$6:$C$507,Reporte!$C58,AdopcionIA!T$6:T$507)</f>
        <v>0</v>
      </c>
      <c r="AB58" s="46">
        <f>SUMIF(AdopcionIA!$C$6:$C$507,Reporte!$C58,AdopcionIA!U$6:U$507)</f>
        <v>0</v>
      </c>
      <c r="AC58" s="51">
        <f t="shared" ref="AC58:AC75" si="16">IFERROR((AA58-AB58)/AA58,0)</f>
        <v>0</v>
      </c>
      <c r="AD58" s="46">
        <f>COUNTIFS(AdopcionIA!$C$6:$C$507,Reporte!$C58,AdopcionIA!Q$6:Q$507,"")</f>
        <v>0</v>
      </c>
      <c r="AE58" s="46">
        <f>COUNTIFS(AdopcionIA!$C$6:$C$507,Reporte!$C58,AdopcionIA!Q$6:Q$507,"N")</f>
        <v>1</v>
      </c>
      <c r="AF58" s="46">
        <f>COUNTIFS(AdopcionIA!$C$6:$C$507,Reporte!$C58,AdopcionIA!R$6:R$507,"N")</f>
        <v>0</v>
      </c>
      <c r="AG58" s="47">
        <f xml:space="preserve"> COUNTIFS(AdopcionIA!$C$6:$C$507,Reporte!$C58,AdopcionIA!R$6:R$507,"S")</f>
        <v>0</v>
      </c>
      <c r="AH58" s="93">
        <f>IFERROR(AVERAGEIFS(AdopcionIA!S$6:S$507,AdopcionIA!$C$6:$C$507,Reporte!$C58),0)/10</f>
        <v>0</v>
      </c>
      <c r="AI58" s="50">
        <f>SUMIF(AdopcionIA!$C$6:$C$507,Reporte!$C58,AdopcionIA!Y$6:Y$507)</f>
        <v>0</v>
      </c>
      <c r="AJ58" s="50">
        <f>SUMIF(AdopcionIA!$C$6:$C$507,Reporte!$C58,AdopcionIA!Z$6:Z$507)</f>
        <v>0</v>
      </c>
      <c r="AK58" s="51">
        <f t="shared" ref="AK58:AK75" si="17">IFERROR((AI58-AJ58)/AI58,0)</f>
        <v>0</v>
      </c>
      <c r="AL58" s="50">
        <f>COUNTIFS(AdopcionIA!$C$6:$C$507,Reporte!$C58,AdopcionIA!V$6:V$507,"")</f>
        <v>0</v>
      </c>
      <c r="AM58" s="50">
        <f>COUNTIFS(AdopcionIA!$C$6:$C$507,Reporte!$C58,AdopcionIA!V$6:V$507,"N")</f>
        <v>1</v>
      </c>
      <c r="AN58" s="50">
        <f>COUNTIFS(AdopcionIA!$C$6:$C$507,Reporte!$C58,AdopcionIA!W$6:W$507,"N")</f>
        <v>0</v>
      </c>
      <c r="AO58" s="55">
        <f>COUNTIFS(AdopcionIA!$C$6:$C$507,Reporte!$C58,AdopcionIA!W$6:W$507,"S")</f>
        <v>0</v>
      </c>
      <c r="AP58" s="94">
        <f>IFERROR(AVERAGEIFS(AdopcionIA!X$6:X$507,AdopcionIA!$C$6:$C$507,Reporte!$C58),0)/10</f>
        <v>0</v>
      </c>
      <c r="AQ58" s="58">
        <f>SUMIF(AdopcionIA!$C$6:$C$507,Reporte!$C58,AdopcionIA!AD$6:AD$507)</f>
        <v>0</v>
      </c>
      <c r="AR58" s="58">
        <f>SUMIF(AdopcionIA!$C$6:$C$507,Reporte!$C58,AdopcionIA!AE$6:AE$507)</f>
        <v>0</v>
      </c>
      <c r="AS58" s="51">
        <f t="shared" ref="AS58:AS75" si="18">IFERROR((AQ58-AR58)/AQ58,0)</f>
        <v>0</v>
      </c>
      <c r="AT58" s="58">
        <f>COUNTIFS(AdopcionIA!$C$6:$C$507,Reporte!$C58,AdopcionIA!AA$6:AA$507,"")</f>
        <v>0</v>
      </c>
      <c r="AU58" s="58">
        <f>COUNTIFS(AdopcionIA!$C$6:$C$507,Reporte!$C58,AdopcionIA!AA$6:AA$507,"N")</f>
        <v>1</v>
      </c>
      <c r="AV58" s="58">
        <f>COUNTIFS(AdopcionIA!$C$6:$C$507,Reporte!$C58,AdopcionIA!AB$6:AB$507,"N")</f>
        <v>0</v>
      </c>
      <c r="AW58" s="63">
        <f>COUNTIFS(AdopcionIA!$C$6:$C$507,Reporte!$C58,AdopcionIA!AB$6:AB$507,"S")</f>
        <v>0</v>
      </c>
      <c r="AX58" s="95">
        <f>IFERROR(AVERAGEIFS(AdopcionIA!AC$6:AC$507,AdopcionIA!$C$6:$C$507,Reporte!$C58),0)/10</f>
        <v>0</v>
      </c>
      <c r="AY58" s="64">
        <f>SUMIF(AdopcionIA!$C$6:$C$507,Reporte!$C58,AdopcionIA!AI$6:AI$507)</f>
        <v>0</v>
      </c>
      <c r="AZ58" s="64">
        <f>SUMIF(AdopcionIA!$C$6:$C$507,Reporte!$C58,AdopcionIA!AJ$6:AJ$507)</f>
        <v>0</v>
      </c>
      <c r="BA58" s="51">
        <f t="shared" ref="BA58:BA75" si="19">IFERROR((AY58-AZ58)/AY58,0)</f>
        <v>0</v>
      </c>
      <c r="BB58" s="64">
        <f>COUNTIFS(AdopcionIA!$C$6:$C$507,Reporte!$C58,AdopcionIA!AF$6:AF$507,"")</f>
        <v>0</v>
      </c>
      <c r="BC58" s="64">
        <f>COUNTIFS(AdopcionIA!$C$6:$C$507,Reporte!$C58,AdopcionIA!AF$6:AF$507,"N")</f>
        <v>1</v>
      </c>
      <c r="BD58" s="64">
        <f>COUNTIFS(AdopcionIA!$C$6:$C$507,Reporte!$C58,AdopcionIA!AG$6:AG$507,"N")</f>
        <v>0</v>
      </c>
      <c r="BE58" s="65">
        <f>COUNTIFS(AdopcionIA!$C$6:$C$507,Reporte!$C58,AdopcionIA!AG$6:AG$507,"S")</f>
        <v>0</v>
      </c>
      <c r="BF58" s="96">
        <f>IFERROR(AVERAGEIFS(AdopcionIA!AH$6:AH$507,AdopcionIA!$C$6:$C$507,Reporte!$C58),0)/10</f>
        <v>0</v>
      </c>
      <c r="BG58" s="68">
        <f>SUMIF(AdopcionIA!$C$6:$C$507,Reporte!$C58,AdopcionIA!AN$6:AN$507)</f>
        <v>0</v>
      </c>
      <c r="BH58" s="68">
        <f>SUMIF(AdopcionIA!$C$6:$C$507,Reporte!$C58,AdopcionIA!AO$6:AO$507)</f>
        <v>0</v>
      </c>
      <c r="BI58" s="51">
        <f t="shared" ref="BI58:BI75" si="20">IFERROR((BG58-BH58)/BG58,0)</f>
        <v>0</v>
      </c>
      <c r="BJ58" s="68">
        <f>COUNTIFS(AdopcionIA!$C$6:$C$507,Reporte!$C58,AdopcionIA!AK$6:AK$507,"")</f>
        <v>0</v>
      </c>
      <c r="BK58" s="68">
        <f>COUNTIFS(AdopcionIA!$C$6:$C$507,Reporte!$C58,AdopcionIA!AK$6:AK$507,"N")</f>
        <v>1</v>
      </c>
      <c r="BL58" s="68">
        <f>COUNTIFS(AdopcionIA!$C$6:$C$507,Reporte!$C58,AdopcionIA!AL$6:AL$507,"N")</f>
        <v>0</v>
      </c>
      <c r="BM58" s="68">
        <f>COUNTIFS(AdopcionIA!$C$6:$C$507,Reporte!$C58,AdopcionIA!AL$6:AL$507,"S")</f>
        <v>0</v>
      </c>
      <c r="BN58" s="97">
        <f>IFERROR(AVERAGEIFS(AdopcionIA!AM$6:AM$507,AdopcionIA!$C$6:$C$507,Reporte!$C58),0)/10</f>
        <v>0</v>
      </c>
    </row>
    <row r="59" spans="3:66">
      <c r="C59" s="146" t="str">
        <v>T53</v>
      </c>
      <c r="D59" s="38">
        <f>SUMIF(AdopcionIA!$C$6:$C$507,Reporte!$C59,AdopcionIA!J$6:J$507) + SUMIF(AdopcionIA!$C$6:$C$507,Reporte!$C59,AdopcionIA!O$6:O$507) + SUMIF(AdopcionIA!$C$6:$C$507,Reporte!$C59,AdopcionIA!T$6:T$507) + SUMIF(AdopcionIA!$C$6:$C$507,Reporte!$C59,AdopcionIA!Y$6:Y$507) + SUMIF(AdopcionIA!$C$6:$C$507,Reporte!$C59,AdopcionIA!AD$6:AD$507) + SUMIF(AdopcionIA!$C$6:$C$507,Reporte!$C59,AdopcionIA!AI$6:AI$507) + SUMIF(AdopcionIA!$C$6:$C$507,Reporte!$C59,AdopcionIA!AN$6:AN$507)</f>
        <v>4</v>
      </c>
      <c r="E59" s="38">
        <f>SUMIF(AdopcionIA!$C$6:$C$507,Reporte!$C59,AdopcionIA!K$6:K$507) + SUMIF(AdopcionIA!$C$6:$C$507,Reporte!$C59,AdopcionIA!P$6:P$507) + SUMIF(AdopcionIA!$C$6:$C$507,Reporte!$C59,AdopcionIA!U$6:U$507) + SUMIF(AdopcionIA!$C$6:$C$507,Reporte!$C59,AdopcionIA!Z$6:Z$507) + SUMIF(AdopcionIA!$C$6:$C$507,Reporte!$C59,AdopcionIA!AE$6:AE$507) + SUMIF(AdopcionIA!$C$6:$C$507,Reporte!$C59,AdopcionIA!AJ$6:AJ$507) + SUMIF(AdopcionIA!$C$6:$C$507,Reporte!$C59,AdopcionIA!AO$6:AO$507)</f>
        <v>2</v>
      </c>
      <c r="F59" s="51">
        <f t="shared" si="13"/>
        <v>0.5</v>
      </c>
      <c r="G59" s="38">
        <f>COUNTIFS(AdopcionIA!$C$6:$C$507,Reporte!$C59,AdopcionIA!G$6:G$507,"") + COUNTIFS(AdopcionIA!$C$6:$C$507,Reporte!$C59,AdopcionIA!L$6:L$507,"") + COUNTIFS(AdopcionIA!$C$6:$C$507,Reporte!$C59,AdopcionIA!Q$6:Q$507,"") + COUNTIFS(AdopcionIA!$C$6:$C$507,Reporte!$C59,AdopcionIA!V$6:V$507,"") + COUNTIFS(AdopcionIA!$C$6:$C$507,Reporte!$C59,AdopcionIA!AA$6:AA$507,"") + COUNTIFS(AdopcionIA!$C$6:$C$507,Reporte!$C59,AdopcionIA!AF$6:AF$507,"") + COUNTIFS(AdopcionIA!$C$6:$C$507,Reporte!$C59,AdopcionIA!AK$6:AK$507,"")</f>
        <v>0</v>
      </c>
      <c r="H59" s="38">
        <f>COUNTIFS(AdopcionIA!$C$6:$C$507,Reporte!$C59,AdopcionIA!G$6:G$507,"N") + COUNTIFS(AdopcionIA!$C$6:$C$507,Reporte!$C59,AdopcionIA!L$6:L$507,"N") + COUNTIFS(AdopcionIA!$C$6:$C$507,Reporte!$C59,AdopcionIA!Q$6:Q$507,"N") + COUNTIFS(AdopcionIA!$C$6:$C$507,Reporte!$C59,AdopcionIA!V$6:V$507,"N") + COUNTIFS(AdopcionIA!$C$6:$C$507,Reporte!$C59,AdopcionIA!AA$6:AA$507,"N") + COUNTIFS(AdopcionIA!$C$6:$C$507,Reporte!$C59,AdopcionIA!AF$6:AF$507,"N") + COUNTIFS(AdopcionIA!$C$6:$C$507,Reporte!$C59,AdopcionIA!AK$6:AK$507,"N")</f>
        <v>6</v>
      </c>
      <c r="I59" s="38">
        <f>COUNTIFS(AdopcionIA!$C$6:$C$507,Reporte!$C59,AdopcionIA!H$6:H$507,"N") + COUNTIFS(AdopcionIA!$C$6:$C$507,Reporte!$C59,AdopcionIA!M$6:M$507,"N") + COUNTIFS(AdopcionIA!$C$6:$C$507,Reporte!$C59,AdopcionIA!R$6:R$507,"N") + COUNTIFS(AdopcionIA!$C$6:$C$507,Reporte!$C59,AdopcionIA!W$6:W$507,"N") + COUNTIFS(AdopcionIA!$C$6:$C$507,Reporte!$C59,AdopcionIA!AB$6:AB$507,"N") + COUNTIFS(AdopcionIA!$C$6:$C$507,Reporte!$C59,AdopcionIA!AG$6:AG$507,"N") + COUNTIFS(AdopcionIA!$C$6:$C$507,Reporte!$C59,AdopcionIA!AL$6:AL$507,"N")</f>
        <v>0</v>
      </c>
      <c r="J59" s="38">
        <f>COUNTIFS(AdopcionIA!$C$6:$C$507,Reporte!$C59,AdopcionIA!H$6:H$507,"S") + COUNTIFS(AdopcionIA!$C$6:$C$507,Reporte!$C59,AdopcionIA!M$6:M$507,"S") + COUNTIFS(AdopcionIA!$C$6:$C$507,Reporte!$C59,AdopcionIA!R$6:R$507,"S") + COUNTIFS(AdopcionIA!$C$6:$C$507,Reporte!$C59,AdopcionIA!W$6:W$507,"S") + COUNTIFS(AdopcionIA!$C$6:$C$507,Reporte!$C59,AdopcionIA!AB$6:AB$507,"S") + COUNTIFS(AdopcionIA!$C$6:$C$507,Reporte!$C59,AdopcionIA!AG$6:AG$507,"S") + COUNTIFS(AdopcionIA!$C$6:$C$507,Reporte!$C59,AdopcionIA!AL$6:AL$507,"S")</f>
        <v>1</v>
      </c>
      <c r="K59" s="17">
        <f>SUMIF(AdopcionIA!$C$6:$C$507,Reporte!$C59,AdopcionIA!J$6:J$507)</f>
        <v>4</v>
      </c>
      <c r="L59" s="17">
        <f>SUMIF(AdopcionIA!$C$6:$C$507,Reporte!$C59,AdopcionIA!K$6:K$507)</f>
        <v>2</v>
      </c>
      <c r="M59" s="51">
        <f t="shared" si="14"/>
        <v>0.5</v>
      </c>
      <c r="N59" s="17">
        <f>COUNTIFS(AdopcionIA!$C$6:$C$507,Reporte!$C59,AdopcionIA!G$6:G$507,"")</f>
        <v>0</v>
      </c>
      <c r="O59" s="34">
        <f>COUNTIFS(AdopcionIA!$C$6:$C$507,Reporte!$C59,AdopcionIA!G$6:G$507,"N")</f>
        <v>0</v>
      </c>
      <c r="P59" s="34">
        <f>COUNTIFS(AdopcionIA!$C$6:$C$507,Reporte!$C59,AdopcionIA!H$6:H$507,"N")</f>
        <v>0</v>
      </c>
      <c r="Q59" s="35">
        <f>COUNTIFS(AdopcionIA!$C$6:$C$507,Reporte!$C59,AdopcionIA!H$6:H$507,"S")</f>
        <v>1</v>
      </c>
      <c r="R59" s="91">
        <f>(IFERROR(AVERAGEIFS(AdopcionIA!I$6:I$507,AdopcionIA!$C$6:$C$507,Reporte!$C59),0)/10)</f>
        <v>0.8</v>
      </c>
      <c r="S59" s="41">
        <f>SUMIF(AdopcionIA!$C$6:$C$507,Reporte!$C59,AdopcionIA!O$6:O$507)</f>
        <v>0</v>
      </c>
      <c r="T59" s="41">
        <f>SUMIF(AdopcionIA!$C$6:$C$507,Reporte!$C59,AdopcionIA!P$6:P$507)</f>
        <v>0</v>
      </c>
      <c r="U59" s="52">
        <f t="shared" si="15"/>
        <v>0</v>
      </c>
      <c r="V59" s="41">
        <f>COUNTIFS(AdopcionIA!$C$6:$C$507,Reporte!$C59,AdopcionIA!L$6:L$507,"")</f>
        <v>0</v>
      </c>
      <c r="W59" s="41">
        <f>COUNTIFS(AdopcionIA!$C$6:$C$507,Reporte!$C59,AdopcionIA!L$6:L$507,"N")</f>
        <v>1</v>
      </c>
      <c r="X59" s="41">
        <f>COUNTIFS(AdopcionIA!$C$6:$C$507,Reporte!$C59,AdopcionIA!M$6:M$507,"N")</f>
        <v>0</v>
      </c>
      <c r="Y59" s="45">
        <f>COUNTIFS(AdopcionIA!$C$6:$C$507,Reporte!$C59,AdopcionIA!M$6:M$507,"S")</f>
        <v>0</v>
      </c>
      <c r="Z59" s="92">
        <f>IFERROR(AVERAGEIFS(AdopcionIA!N$6:N$507,AdopcionIA!$C$6:$C$507,Reporte!$C59),0)/10</f>
        <v>0</v>
      </c>
      <c r="AA59" s="46">
        <f>SUMIF(AdopcionIA!$C$6:$C$507,Reporte!$C59,AdopcionIA!T$6:T$507)</f>
        <v>0</v>
      </c>
      <c r="AB59" s="46">
        <f>SUMIF(AdopcionIA!$C$6:$C$507,Reporte!$C59,AdopcionIA!U$6:U$507)</f>
        <v>0</v>
      </c>
      <c r="AC59" s="51">
        <f t="shared" si="16"/>
        <v>0</v>
      </c>
      <c r="AD59" s="46">
        <f>COUNTIFS(AdopcionIA!$C$6:$C$507,Reporte!$C59,AdopcionIA!Q$6:Q$507,"")</f>
        <v>0</v>
      </c>
      <c r="AE59" s="46">
        <f>COUNTIFS(AdopcionIA!$C$6:$C$507,Reporte!$C59,AdopcionIA!Q$6:Q$507,"N")</f>
        <v>1</v>
      </c>
      <c r="AF59" s="46">
        <f>COUNTIFS(AdopcionIA!$C$6:$C$507,Reporte!$C59,AdopcionIA!R$6:R$507,"N")</f>
        <v>0</v>
      </c>
      <c r="AG59" s="47">
        <f xml:space="preserve"> COUNTIFS(AdopcionIA!$C$6:$C$507,Reporte!$C59,AdopcionIA!R$6:R$507,"S")</f>
        <v>0</v>
      </c>
      <c r="AH59" s="93">
        <f>IFERROR(AVERAGEIFS(AdopcionIA!S$6:S$507,AdopcionIA!$C$6:$C$507,Reporte!$C59),0)/10</f>
        <v>0</v>
      </c>
      <c r="AI59" s="50">
        <f>SUMIF(AdopcionIA!$C$6:$C$507,Reporte!$C59,AdopcionIA!Y$6:Y$507)</f>
        <v>0</v>
      </c>
      <c r="AJ59" s="50">
        <f>SUMIF(AdopcionIA!$C$6:$C$507,Reporte!$C59,AdopcionIA!Z$6:Z$507)</f>
        <v>0</v>
      </c>
      <c r="AK59" s="51">
        <f t="shared" si="17"/>
        <v>0</v>
      </c>
      <c r="AL59" s="50">
        <f>COUNTIFS(AdopcionIA!$C$6:$C$507,Reporte!$C59,AdopcionIA!V$6:V$507,"")</f>
        <v>0</v>
      </c>
      <c r="AM59" s="50">
        <f>COUNTIFS(AdopcionIA!$C$6:$C$507,Reporte!$C59,AdopcionIA!V$6:V$507,"N")</f>
        <v>1</v>
      </c>
      <c r="AN59" s="50">
        <f>COUNTIFS(AdopcionIA!$C$6:$C$507,Reporte!$C59,AdopcionIA!W$6:W$507,"N")</f>
        <v>0</v>
      </c>
      <c r="AO59" s="55">
        <f>COUNTIFS(AdopcionIA!$C$6:$C$507,Reporte!$C59,AdopcionIA!W$6:W$507,"S")</f>
        <v>0</v>
      </c>
      <c r="AP59" s="94">
        <f>IFERROR(AVERAGEIFS(AdopcionIA!X$6:X$507,AdopcionIA!$C$6:$C$507,Reporte!$C59),0)/10</f>
        <v>0</v>
      </c>
      <c r="AQ59" s="58">
        <f>SUMIF(AdopcionIA!$C$6:$C$507,Reporte!$C59,AdopcionIA!AD$6:AD$507)</f>
        <v>0</v>
      </c>
      <c r="AR59" s="58">
        <f>SUMIF(AdopcionIA!$C$6:$C$507,Reporte!$C59,AdopcionIA!AE$6:AE$507)</f>
        <v>0</v>
      </c>
      <c r="AS59" s="51">
        <f t="shared" si="18"/>
        <v>0</v>
      </c>
      <c r="AT59" s="58">
        <f>COUNTIFS(AdopcionIA!$C$6:$C$507,Reporte!$C59,AdopcionIA!AA$6:AA$507,"")</f>
        <v>0</v>
      </c>
      <c r="AU59" s="58">
        <f>COUNTIFS(AdopcionIA!$C$6:$C$507,Reporte!$C59,AdopcionIA!AA$6:AA$507,"N")</f>
        <v>1</v>
      </c>
      <c r="AV59" s="58">
        <f>COUNTIFS(AdopcionIA!$C$6:$C$507,Reporte!$C59,AdopcionIA!AB$6:AB$507,"N")</f>
        <v>0</v>
      </c>
      <c r="AW59" s="63">
        <f>COUNTIFS(AdopcionIA!$C$6:$C$507,Reporte!$C59,AdopcionIA!AB$6:AB$507,"S")</f>
        <v>0</v>
      </c>
      <c r="AX59" s="95">
        <f>IFERROR(AVERAGEIFS(AdopcionIA!AC$6:AC$507,AdopcionIA!$C$6:$C$507,Reporte!$C59),0)/10</f>
        <v>0</v>
      </c>
      <c r="AY59" s="64">
        <f>SUMIF(AdopcionIA!$C$6:$C$507,Reporte!$C59,AdopcionIA!AI$6:AI$507)</f>
        <v>0</v>
      </c>
      <c r="AZ59" s="64">
        <f>SUMIF(AdopcionIA!$C$6:$C$507,Reporte!$C59,AdopcionIA!AJ$6:AJ$507)</f>
        <v>0</v>
      </c>
      <c r="BA59" s="51">
        <f t="shared" si="19"/>
        <v>0</v>
      </c>
      <c r="BB59" s="64">
        <f>COUNTIFS(AdopcionIA!$C$6:$C$507,Reporte!$C59,AdopcionIA!AF$6:AF$507,"")</f>
        <v>0</v>
      </c>
      <c r="BC59" s="64">
        <f>COUNTIFS(AdopcionIA!$C$6:$C$507,Reporte!$C59,AdopcionIA!AF$6:AF$507,"N")</f>
        <v>1</v>
      </c>
      <c r="BD59" s="64">
        <f>COUNTIFS(AdopcionIA!$C$6:$C$507,Reporte!$C59,AdopcionIA!AG$6:AG$507,"N")</f>
        <v>0</v>
      </c>
      <c r="BE59" s="65">
        <f>COUNTIFS(AdopcionIA!$C$6:$C$507,Reporte!$C59,AdopcionIA!AG$6:AG$507,"S")</f>
        <v>0</v>
      </c>
      <c r="BF59" s="96">
        <f>IFERROR(AVERAGEIFS(AdopcionIA!AH$6:AH$507,AdopcionIA!$C$6:$C$507,Reporte!$C59),0)/10</f>
        <v>0</v>
      </c>
      <c r="BG59" s="68">
        <f>SUMIF(AdopcionIA!$C$6:$C$507,Reporte!$C59,AdopcionIA!AN$6:AN$507)</f>
        <v>0</v>
      </c>
      <c r="BH59" s="68">
        <f>SUMIF(AdopcionIA!$C$6:$C$507,Reporte!$C59,AdopcionIA!AO$6:AO$507)</f>
        <v>0</v>
      </c>
      <c r="BI59" s="51">
        <f t="shared" si="20"/>
        <v>0</v>
      </c>
      <c r="BJ59" s="68">
        <f>COUNTIFS(AdopcionIA!$C$6:$C$507,Reporte!$C59,AdopcionIA!AK$6:AK$507,"")</f>
        <v>0</v>
      </c>
      <c r="BK59" s="68">
        <f>COUNTIFS(AdopcionIA!$C$6:$C$507,Reporte!$C59,AdopcionIA!AK$6:AK$507,"N")</f>
        <v>1</v>
      </c>
      <c r="BL59" s="68">
        <f>COUNTIFS(AdopcionIA!$C$6:$C$507,Reporte!$C59,AdopcionIA!AL$6:AL$507,"N")</f>
        <v>0</v>
      </c>
      <c r="BM59" s="68">
        <f>COUNTIFS(AdopcionIA!$C$6:$C$507,Reporte!$C59,AdopcionIA!AL$6:AL$507,"S")</f>
        <v>0</v>
      </c>
      <c r="BN59" s="97">
        <f>IFERROR(AVERAGEIFS(AdopcionIA!AM$6:AM$507,AdopcionIA!$C$6:$C$507,Reporte!$C59),0)/10</f>
        <v>0</v>
      </c>
    </row>
    <row r="60" spans="3:66">
      <c r="C60" s="146">
        <v>25</v>
      </c>
      <c r="D60" s="38">
        <f>SUMIF(AdopcionIA!$C$6:$C$507,Reporte!$C60,AdopcionIA!J$6:J$507) + SUMIF(AdopcionIA!$C$6:$C$507,Reporte!$C60,AdopcionIA!O$6:O$507) + SUMIF(AdopcionIA!$C$6:$C$507,Reporte!$C60,AdopcionIA!T$6:T$507) + SUMIF(AdopcionIA!$C$6:$C$507,Reporte!$C60,AdopcionIA!Y$6:Y$507) + SUMIF(AdopcionIA!$C$6:$C$507,Reporte!$C60,AdopcionIA!AD$6:AD$507) + SUMIF(AdopcionIA!$C$6:$C$507,Reporte!$C60,AdopcionIA!AI$6:AI$507) + SUMIF(AdopcionIA!$C$6:$C$507,Reporte!$C60,AdopcionIA!AN$6:AN$507)</f>
        <v>4</v>
      </c>
      <c r="E60" s="38">
        <f>SUMIF(AdopcionIA!$C$6:$C$507,Reporte!$C60,AdopcionIA!K$6:K$507) + SUMIF(AdopcionIA!$C$6:$C$507,Reporte!$C60,AdopcionIA!P$6:P$507) + SUMIF(AdopcionIA!$C$6:$C$507,Reporte!$C60,AdopcionIA!U$6:U$507) + SUMIF(AdopcionIA!$C$6:$C$507,Reporte!$C60,AdopcionIA!Z$6:Z$507) + SUMIF(AdopcionIA!$C$6:$C$507,Reporte!$C60,AdopcionIA!AE$6:AE$507) + SUMIF(AdopcionIA!$C$6:$C$507,Reporte!$C60,AdopcionIA!AJ$6:AJ$507) + SUMIF(AdopcionIA!$C$6:$C$507,Reporte!$C60,AdopcionIA!AO$6:AO$507)</f>
        <v>2</v>
      </c>
      <c r="F60" s="51">
        <f t="shared" si="13"/>
        <v>0.5</v>
      </c>
      <c r="G60" s="38">
        <f>COUNTIFS(AdopcionIA!$C$6:$C$507,Reporte!$C60,AdopcionIA!G$6:G$507,"") + COUNTIFS(AdopcionIA!$C$6:$C$507,Reporte!$C60,AdopcionIA!L$6:L$507,"") + COUNTIFS(AdopcionIA!$C$6:$C$507,Reporte!$C60,AdopcionIA!Q$6:Q$507,"") + COUNTIFS(AdopcionIA!$C$6:$C$507,Reporte!$C60,AdopcionIA!V$6:V$507,"") + COUNTIFS(AdopcionIA!$C$6:$C$507,Reporte!$C60,AdopcionIA!AA$6:AA$507,"") + COUNTIFS(AdopcionIA!$C$6:$C$507,Reporte!$C60,AdopcionIA!AF$6:AF$507,"") + COUNTIFS(AdopcionIA!$C$6:$C$507,Reporte!$C60,AdopcionIA!AK$6:AK$507,"")</f>
        <v>0</v>
      </c>
      <c r="H60" s="38">
        <f>COUNTIFS(AdopcionIA!$C$6:$C$507,Reporte!$C60,AdopcionIA!G$6:G$507,"N") + COUNTIFS(AdopcionIA!$C$6:$C$507,Reporte!$C60,AdopcionIA!L$6:L$507,"N") + COUNTIFS(AdopcionIA!$C$6:$C$507,Reporte!$C60,AdopcionIA!Q$6:Q$507,"N") + COUNTIFS(AdopcionIA!$C$6:$C$507,Reporte!$C60,AdopcionIA!V$6:V$507,"N") + COUNTIFS(AdopcionIA!$C$6:$C$507,Reporte!$C60,AdopcionIA!AA$6:AA$507,"N") + COUNTIFS(AdopcionIA!$C$6:$C$507,Reporte!$C60,AdopcionIA!AF$6:AF$507,"N") + COUNTIFS(AdopcionIA!$C$6:$C$507,Reporte!$C60,AdopcionIA!AK$6:AK$507,"N")</f>
        <v>12</v>
      </c>
      <c r="I60" s="38">
        <f>COUNTIFS(AdopcionIA!$C$6:$C$507,Reporte!$C60,AdopcionIA!H$6:H$507,"N") + COUNTIFS(AdopcionIA!$C$6:$C$507,Reporte!$C60,AdopcionIA!M$6:M$507,"N") + COUNTIFS(AdopcionIA!$C$6:$C$507,Reporte!$C60,AdopcionIA!R$6:R$507,"N") + COUNTIFS(AdopcionIA!$C$6:$C$507,Reporte!$C60,AdopcionIA!W$6:W$507,"N") + COUNTIFS(AdopcionIA!$C$6:$C$507,Reporte!$C60,AdopcionIA!AB$6:AB$507,"N") + COUNTIFS(AdopcionIA!$C$6:$C$507,Reporte!$C60,AdopcionIA!AG$6:AG$507,"N") + COUNTIFS(AdopcionIA!$C$6:$C$507,Reporte!$C60,AdopcionIA!AL$6:AL$507,"N")</f>
        <v>0</v>
      </c>
      <c r="J60" s="38">
        <f>COUNTIFS(AdopcionIA!$C$6:$C$507,Reporte!$C60,AdopcionIA!H$6:H$507,"S") + COUNTIFS(AdopcionIA!$C$6:$C$507,Reporte!$C60,AdopcionIA!M$6:M$507,"S") + COUNTIFS(AdopcionIA!$C$6:$C$507,Reporte!$C60,AdopcionIA!R$6:R$507,"S") + COUNTIFS(AdopcionIA!$C$6:$C$507,Reporte!$C60,AdopcionIA!W$6:W$507,"S") + COUNTIFS(AdopcionIA!$C$6:$C$507,Reporte!$C60,AdopcionIA!AB$6:AB$507,"S") + COUNTIFS(AdopcionIA!$C$6:$C$507,Reporte!$C60,AdopcionIA!AG$6:AG$507,"S") + COUNTIFS(AdopcionIA!$C$6:$C$507,Reporte!$C60,AdopcionIA!AL$6:AL$507,"S")</f>
        <v>2</v>
      </c>
      <c r="K60" s="17">
        <f>SUMIF(AdopcionIA!$C$6:$C$507,Reporte!$C60,AdopcionIA!J$6:J$507)</f>
        <v>0</v>
      </c>
      <c r="L60" s="17">
        <f>SUMIF(AdopcionIA!$C$6:$C$507,Reporte!$C60,AdopcionIA!K$6:K$507)</f>
        <v>0</v>
      </c>
      <c r="M60" s="51">
        <f t="shared" si="14"/>
        <v>0</v>
      </c>
      <c r="N60" s="17">
        <f>COUNTIFS(AdopcionIA!$C$6:$C$507,Reporte!$C60,AdopcionIA!G$6:G$507,"")</f>
        <v>0</v>
      </c>
      <c r="O60" s="34">
        <f>COUNTIFS(AdopcionIA!$C$6:$C$507,Reporte!$C60,AdopcionIA!G$6:G$507,"N")</f>
        <v>2</v>
      </c>
      <c r="P60" s="34">
        <f>COUNTIFS(AdopcionIA!$C$6:$C$507,Reporte!$C60,AdopcionIA!H$6:H$507,"N")</f>
        <v>0</v>
      </c>
      <c r="Q60" s="35">
        <f>COUNTIFS(AdopcionIA!$C$6:$C$507,Reporte!$C60,AdopcionIA!H$6:H$507,"S")</f>
        <v>0</v>
      </c>
      <c r="R60" s="91">
        <f>(IFERROR(AVERAGEIFS(AdopcionIA!I$6:I$507,AdopcionIA!$C$6:$C$507,Reporte!$C60),0)/10)</f>
        <v>0</v>
      </c>
      <c r="S60" s="41">
        <f>SUMIF(AdopcionIA!$C$6:$C$507,Reporte!$C60,AdopcionIA!O$6:O$507)</f>
        <v>2</v>
      </c>
      <c r="T60" s="41">
        <f>SUMIF(AdopcionIA!$C$6:$C$507,Reporte!$C60,AdopcionIA!P$6:P$507)</f>
        <v>1.5</v>
      </c>
      <c r="U60" s="52">
        <f t="shared" si="15"/>
        <v>0.25</v>
      </c>
      <c r="V60" s="41">
        <f>COUNTIFS(AdopcionIA!$C$6:$C$507,Reporte!$C60,AdopcionIA!L$6:L$507,"")</f>
        <v>0</v>
      </c>
      <c r="W60" s="41">
        <f>COUNTIFS(AdopcionIA!$C$6:$C$507,Reporte!$C60,AdopcionIA!L$6:L$507,"N")</f>
        <v>1</v>
      </c>
      <c r="X60" s="41">
        <f>COUNTIFS(AdopcionIA!$C$6:$C$507,Reporte!$C60,AdopcionIA!M$6:M$507,"N")</f>
        <v>0</v>
      </c>
      <c r="Y60" s="45">
        <f>COUNTIFS(AdopcionIA!$C$6:$C$507,Reporte!$C60,AdopcionIA!M$6:M$507,"S")</f>
        <v>1</v>
      </c>
      <c r="Z60" s="92">
        <f>IFERROR(AVERAGEIFS(AdopcionIA!N$6:N$507,AdopcionIA!$C$6:$C$507,Reporte!$C60),0)/10</f>
        <v>0.6</v>
      </c>
      <c r="AA60" s="46">
        <f>SUMIF(AdopcionIA!$C$6:$C$507,Reporte!$C60,AdopcionIA!T$6:T$507)</f>
        <v>0</v>
      </c>
      <c r="AB60" s="46">
        <f>SUMIF(AdopcionIA!$C$6:$C$507,Reporte!$C60,AdopcionIA!U$6:U$507)</f>
        <v>0</v>
      </c>
      <c r="AC60" s="51">
        <f t="shared" si="16"/>
        <v>0</v>
      </c>
      <c r="AD60" s="46">
        <f>COUNTIFS(AdopcionIA!$C$6:$C$507,Reporte!$C60,AdopcionIA!Q$6:Q$507,"")</f>
        <v>0</v>
      </c>
      <c r="AE60" s="46">
        <f>COUNTIFS(AdopcionIA!$C$6:$C$507,Reporte!$C60,AdopcionIA!Q$6:Q$507,"N")</f>
        <v>2</v>
      </c>
      <c r="AF60" s="46">
        <f>COUNTIFS(AdopcionIA!$C$6:$C$507,Reporte!$C60,AdopcionIA!R$6:R$507,"N")</f>
        <v>0</v>
      </c>
      <c r="AG60" s="47">
        <f xml:space="preserve"> COUNTIFS(AdopcionIA!$C$6:$C$507,Reporte!$C60,AdopcionIA!R$6:R$507,"S")</f>
        <v>0</v>
      </c>
      <c r="AH60" s="93">
        <f>IFERROR(AVERAGEIFS(AdopcionIA!S$6:S$507,AdopcionIA!$C$6:$C$507,Reporte!$C60),0)/10</f>
        <v>0</v>
      </c>
      <c r="AI60" s="50">
        <f>SUMIF(AdopcionIA!$C$6:$C$507,Reporte!$C60,AdopcionIA!Y$6:Y$507)</f>
        <v>0</v>
      </c>
      <c r="AJ60" s="50">
        <f>SUMIF(AdopcionIA!$C$6:$C$507,Reporte!$C60,AdopcionIA!Z$6:Z$507)</f>
        <v>0</v>
      </c>
      <c r="AK60" s="51">
        <f t="shared" si="17"/>
        <v>0</v>
      </c>
      <c r="AL60" s="50">
        <f>COUNTIFS(AdopcionIA!$C$6:$C$507,Reporte!$C60,AdopcionIA!V$6:V$507,"")</f>
        <v>0</v>
      </c>
      <c r="AM60" s="50">
        <f>COUNTIFS(AdopcionIA!$C$6:$C$507,Reporte!$C60,AdopcionIA!V$6:V$507,"N")</f>
        <v>2</v>
      </c>
      <c r="AN60" s="50">
        <f>COUNTIFS(AdopcionIA!$C$6:$C$507,Reporte!$C60,AdopcionIA!W$6:W$507,"N")</f>
        <v>0</v>
      </c>
      <c r="AO60" s="55">
        <f>COUNTIFS(AdopcionIA!$C$6:$C$507,Reporte!$C60,AdopcionIA!W$6:W$507,"S")</f>
        <v>0</v>
      </c>
      <c r="AP60" s="94">
        <f>IFERROR(AVERAGEIFS(AdopcionIA!X$6:X$507,AdopcionIA!$C$6:$C$507,Reporte!$C60),0)/10</f>
        <v>0</v>
      </c>
      <c r="AQ60" s="58">
        <f>SUMIF(AdopcionIA!$C$6:$C$507,Reporte!$C60,AdopcionIA!AD$6:AD$507)</f>
        <v>0</v>
      </c>
      <c r="AR60" s="58">
        <f>SUMIF(AdopcionIA!$C$6:$C$507,Reporte!$C60,AdopcionIA!AE$6:AE$507)</f>
        <v>0</v>
      </c>
      <c r="AS60" s="51">
        <f t="shared" si="18"/>
        <v>0</v>
      </c>
      <c r="AT60" s="58">
        <f>COUNTIFS(AdopcionIA!$C$6:$C$507,Reporte!$C60,AdopcionIA!AA$6:AA$507,"")</f>
        <v>0</v>
      </c>
      <c r="AU60" s="58">
        <f>COUNTIFS(AdopcionIA!$C$6:$C$507,Reporte!$C60,AdopcionIA!AA$6:AA$507,"N")</f>
        <v>2</v>
      </c>
      <c r="AV60" s="58">
        <f>COUNTIFS(AdopcionIA!$C$6:$C$507,Reporte!$C60,AdopcionIA!AB$6:AB$507,"N")</f>
        <v>0</v>
      </c>
      <c r="AW60" s="63">
        <f>COUNTIFS(AdopcionIA!$C$6:$C$507,Reporte!$C60,AdopcionIA!AB$6:AB$507,"S")</f>
        <v>0</v>
      </c>
      <c r="AX60" s="95">
        <f>IFERROR(AVERAGEIFS(AdopcionIA!AC$6:AC$507,AdopcionIA!$C$6:$C$507,Reporte!$C60),0)/10</f>
        <v>0</v>
      </c>
      <c r="AY60" s="64">
        <f>SUMIF(AdopcionIA!$C$6:$C$507,Reporte!$C60,AdopcionIA!AI$6:AI$507)</f>
        <v>0</v>
      </c>
      <c r="AZ60" s="64">
        <f>SUMIF(AdopcionIA!$C$6:$C$507,Reporte!$C60,AdopcionIA!AJ$6:AJ$507)</f>
        <v>0</v>
      </c>
      <c r="BA60" s="51">
        <f t="shared" si="19"/>
        <v>0</v>
      </c>
      <c r="BB60" s="64">
        <f>COUNTIFS(AdopcionIA!$C$6:$C$507,Reporte!$C60,AdopcionIA!AF$6:AF$507,"")</f>
        <v>0</v>
      </c>
      <c r="BC60" s="64">
        <f>COUNTIFS(AdopcionIA!$C$6:$C$507,Reporte!$C60,AdopcionIA!AF$6:AF$507,"N")</f>
        <v>2</v>
      </c>
      <c r="BD60" s="64">
        <f>COUNTIFS(AdopcionIA!$C$6:$C$507,Reporte!$C60,AdopcionIA!AG$6:AG$507,"N")</f>
        <v>0</v>
      </c>
      <c r="BE60" s="65">
        <f>COUNTIFS(AdopcionIA!$C$6:$C$507,Reporte!$C60,AdopcionIA!AG$6:AG$507,"S")</f>
        <v>0</v>
      </c>
      <c r="BF60" s="96">
        <f>IFERROR(AVERAGEIFS(AdopcionIA!AH$6:AH$507,AdopcionIA!$C$6:$C$507,Reporte!$C60),0)/10</f>
        <v>0</v>
      </c>
      <c r="BG60" s="68">
        <f>SUMIF(AdopcionIA!$C$6:$C$507,Reporte!$C60,AdopcionIA!AN$6:AN$507)</f>
        <v>2</v>
      </c>
      <c r="BH60" s="68">
        <f>SUMIF(AdopcionIA!$C$6:$C$507,Reporte!$C60,AdopcionIA!AO$6:AO$507)</f>
        <v>0.5</v>
      </c>
      <c r="BI60" s="51">
        <f t="shared" si="20"/>
        <v>0.75</v>
      </c>
      <c r="BJ60" s="68">
        <f>COUNTIFS(AdopcionIA!$C$6:$C$507,Reporte!$C60,AdopcionIA!AK$6:AK$507,"")</f>
        <v>0</v>
      </c>
      <c r="BK60" s="68">
        <f>COUNTIFS(AdopcionIA!$C$6:$C$507,Reporte!$C60,AdopcionIA!AK$6:AK$507,"N")</f>
        <v>1</v>
      </c>
      <c r="BL60" s="68">
        <f>COUNTIFS(AdopcionIA!$C$6:$C$507,Reporte!$C60,AdopcionIA!AL$6:AL$507,"N")</f>
        <v>0</v>
      </c>
      <c r="BM60" s="68">
        <f>COUNTIFS(AdopcionIA!$C$6:$C$507,Reporte!$C60,AdopcionIA!AL$6:AL$507,"S")</f>
        <v>1</v>
      </c>
      <c r="BN60" s="97">
        <f>IFERROR(AVERAGEIFS(AdopcionIA!AM$6:AM$507,AdopcionIA!$C$6:$C$507,Reporte!$C60),0)/10</f>
        <v>0.8</v>
      </c>
    </row>
    <row r="61" spans="3:66">
      <c r="C61" s="146">
        <v>16</v>
      </c>
      <c r="D61" s="38">
        <f>SUMIF(AdopcionIA!$C$6:$C$507,Reporte!$C61,AdopcionIA!J$6:J$507) + SUMIF(AdopcionIA!$C$6:$C$507,Reporte!$C61,AdopcionIA!O$6:O$507) + SUMIF(AdopcionIA!$C$6:$C$507,Reporte!$C61,AdopcionIA!T$6:T$507) + SUMIF(AdopcionIA!$C$6:$C$507,Reporte!$C61,AdopcionIA!Y$6:Y$507) + SUMIF(AdopcionIA!$C$6:$C$507,Reporte!$C61,AdopcionIA!AD$6:AD$507) + SUMIF(AdopcionIA!$C$6:$C$507,Reporte!$C61,AdopcionIA!AI$6:AI$507) + SUMIF(AdopcionIA!$C$6:$C$507,Reporte!$C61,AdopcionIA!AN$6:AN$507)</f>
        <v>15</v>
      </c>
      <c r="E61" s="38">
        <f>SUMIF(AdopcionIA!$C$6:$C$507,Reporte!$C61,AdopcionIA!K$6:K$507) + SUMIF(AdopcionIA!$C$6:$C$507,Reporte!$C61,AdopcionIA!P$6:P$507) + SUMIF(AdopcionIA!$C$6:$C$507,Reporte!$C61,AdopcionIA!U$6:U$507) + SUMIF(AdopcionIA!$C$6:$C$507,Reporte!$C61,AdopcionIA!Z$6:Z$507) + SUMIF(AdopcionIA!$C$6:$C$507,Reporte!$C61,AdopcionIA!AE$6:AE$507) + SUMIF(AdopcionIA!$C$6:$C$507,Reporte!$C61,AdopcionIA!AJ$6:AJ$507) + SUMIF(AdopcionIA!$C$6:$C$507,Reporte!$C61,AdopcionIA!AO$6:AO$507)</f>
        <v>9</v>
      </c>
      <c r="F61" s="51">
        <f t="shared" si="13"/>
        <v>0.4</v>
      </c>
      <c r="G61" s="38">
        <f>COUNTIFS(AdopcionIA!$C$6:$C$507,Reporte!$C61,AdopcionIA!G$6:G$507,"") + COUNTIFS(AdopcionIA!$C$6:$C$507,Reporte!$C61,AdopcionIA!L$6:L$507,"") + COUNTIFS(AdopcionIA!$C$6:$C$507,Reporte!$C61,AdopcionIA!Q$6:Q$507,"") + COUNTIFS(AdopcionIA!$C$6:$C$507,Reporte!$C61,AdopcionIA!V$6:V$507,"") + COUNTIFS(AdopcionIA!$C$6:$C$507,Reporte!$C61,AdopcionIA!AA$6:AA$507,"") + COUNTIFS(AdopcionIA!$C$6:$C$507,Reporte!$C61,AdopcionIA!AF$6:AF$507,"") + COUNTIFS(AdopcionIA!$C$6:$C$507,Reporte!$C61,AdopcionIA!AK$6:AK$507,"")</f>
        <v>0</v>
      </c>
      <c r="H61" s="38">
        <f>COUNTIFS(AdopcionIA!$C$6:$C$507,Reporte!$C61,AdopcionIA!G$6:G$507,"N") + COUNTIFS(AdopcionIA!$C$6:$C$507,Reporte!$C61,AdopcionIA!L$6:L$507,"N") + COUNTIFS(AdopcionIA!$C$6:$C$507,Reporte!$C61,AdopcionIA!Q$6:Q$507,"N") + COUNTIFS(AdopcionIA!$C$6:$C$507,Reporte!$C61,AdopcionIA!V$6:V$507,"N") + COUNTIFS(AdopcionIA!$C$6:$C$507,Reporte!$C61,AdopcionIA!AA$6:AA$507,"N") + COUNTIFS(AdopcionIA!$C$6:$C$507,Reporte!$C61,AdopcionIA!AF$6:AF$507,"N") + COUNTIFS(AdopcionIA!$C$6:$C$507,Reporte!$C61,AdopcionIA!AK$6:AK$507,"N")</f>
        <v>9</v>
      </c>
      <c r="I61" s="38">
        <f>COUNTIFS(AdopcionIA!$C$6:$C$507,Reporte!$C61,AdopcionIA!H$6:H$507,"N") + COUNTIFS(AdopcionIA!$C$6:$C$507,Reporte!$C61,AdopcionIA!M$6:M$507,"N") + COUNTIFS(AdopcionIA!$C$6:$C$507,Reporte!$C61,AdopcionIA!R$6:R$507,"N") + COUNTIFS(AdopcionIA!$C$6:$C$507,Reporte!$C61,AdopcionIA!W$6:W$507,"N") + COUNTIFS(AdopcionIA!$C$6:$C$507,Reporte!$C61,AdopcionIA!AB$6:AB$507,"N") + COUNTIFS(AdopcionIA!$C$6:$C$507,Reporte!$C61,AdopcionIA!AG$6:AG$507,"N") + COUNTIFS(AdopcionIA!$C$6:$C$507,Reporte!$C61,AdopcionIA!AL$6:AL$507,"N")</f>
        <v>2</v>
      </c>
      <c r="J61" s="38">
        <f>COUNTIFS(AdopcionIA!$C$6:$C$507,Reporte!$C61,AdopcionIA!H$6:H$507,"S") + COUNTIFS(AdopcionIA!$C$6:$C$507,Reporte!$C61,AdopcionIA!M$6:M$507,"S") + COUNTIFS(AdopcionIA!$C$6:$C$507,Reporte!$C61,AdopcionIA!R$6:R$507,"S") + COUNTIFS(AdopcionIA!$C$6:$C$507,Reporte!$C61,AdopcionIA!W$6:W$507,"S") + COUNTIFS(AdopcionIA!$C$6:$C$507,Reporte!$C61,AdopcionIA!AB$6:AB$507,"S") + COUNTIFS(AdopcionIA!$C$6:$C$507,Reporte!$C61,AdopcionIA!AG$6:AG$507,"S") + COUNTIFS(AdopcionIA!$C$6:$C$507,Reporte!$C61,AdopcionIA!AL$6:AL$507,"S")</f>
        <v>3</v>
      </c>
      <c r="K61" s="17">
        <f>SUMIF(AdopcionIA!$C$6:$C$507,Reporte!$C61,AdopcionIA!J$6:J$507)</f>
        <v>6</v>
      </c>
      <c r="L61" s="17">
        <f>SUMIF(AdopcionIA!$C$6:$C$507,Reporte!$C61,AdopcionIA!K$6:K$507)</f>
        <v>3</v>
      </c>
      <c r="M61" s="51">
        <f t="shared" si="14"/>
        <v>0.5</v>
      </c>
      <c r="N61" s="17">
        <f>COUNTIFS(AdopcionIA!$C$6:$C$507,Reporte!$C61,AdopcionIA!G$6:G$507,"")</f>
        <v>0</v>
      </c>
      <c r="O61" s="34">
        <f>COUNTIFS(AdopcionIA!$C$6:$C$507,Reporte!$C61,AdopcionIA!G$6:G$507,"N")</f>
        <v>1</v>
      </c>
      <c r="P61" s="34">
        <f>COUNTIFS(AdopcionIA!$C$6:$C$507,Reporte!$C61,AdopcionIA!H$6:H$507,"N")</f>
        <v>0</v>
      </c>
      <c r="Q61" s="35">
        <f>COUNTIFS(AdopcionIA!$C$6:$C$507,Reporte!$C61,AdopcionIA!H$6:H$507,"S")</f>
        <v>1</v>
      </c>
      <c r="R61" s="91">
        <f>(IFERROR(AVERAGEIFS(AdopcionIA!I$6:I$507,AdopcionIA!$C$6:$C$507,Reporte!$C61),0)/10)</f>
        <v>0.7</v>
      </c>
      <c r="S61" s="41">
        <f>SUMIF(AdopcionIA!$C$6:$C$507,Reporte!$C61,AdopcionIA!O$6:O$507)</f>
        <v>6</v>
      </c>
      <c r="T61" s="41">
        <f>SUMIF(AdopcionIA!$C$6:$C$507,Reporte!$C61,AdopcionIA!P$6:P$507)</f>
        <v>5</v>
      </c>
      <c r="U61" s="52">
        <f t="shared" si="15"/>
        <v>0.16666666666666666</v>
      </c>
      <c r="V61" s="41">
        <f>COUNTIFS(AdopcionIA!$C$6:$C$507,Reporte!$C61,AdopcionIA!L$6:L$507,"")</f>
        <v>0</v>
      </c>
      <c r="W61" s="41">
        <f>COUNTIFS(AdopcionIA!$C$6:$C$507,Reporte!$C61,AdopcionIA!L$6:L$507,"N")</f>
        <v>0</v>
      </c>
      <c r="X61" s="41">
        <f>COUNTIFS(AdopcionIA!$C$6:$C$507,Reporte!$C61,AdopcionIA!M$6:M$507,"N")</f>
        <v>1</v>
      </c>
      <c r="Y61" s="45">
        <f>COUNTIFS(AdopcionIA!$C$6:$C$507,Reporte!$C61,AdopcionIA!M$6:M$507,"S")</f>
        <v>1</v>
      </c>
      <c r="Z61" s="92">
        <f>IFERROR(AVERAGEIFS(AdopcionIA!N$6:N$507,AdopcionIA!$C$6:$C$507,Reporte!$C61),0)/10</f>
        <v>0.7</v>
      </c>
      <c r="AA61" s="46">
        <f>SUMIF(AdopcionIA!$C$6:$C$507,Reporte!$C61,AdopcionIA!T$6:T$507)</f>
        <v>3</v>
      </c>
      <c r="AB61" s="46">
        <f>SUMIF(AdopcionIA!$C$6:$C$507,Reporte!$C61,AdopcionIA!U$6:U$507)</f>
        <v>1</v>
      </c>
      <c r="AC61" s="51">
        <f t="shared" si="16"/>
        <v>0.66666666666666663</v>
      </c>
      <c r="AD61" s="46">
        <f>COUNTIFS(AdopcionIA!$C$6:$C$507,Reporte!$C61,AdopcionIA!Q$6:Q$507,"")</f>
        <v>0</v>
      </c>
      <c r="AE61" s="46">
        <f>COUNTIFS(AdopcionIA!$C$6:$C$507,Reporte!$C61,AdopcionIA!Q$6:Q$507,"N")</f>
        <v>0</v>
      </c>
      <c r="AF61" s="46">
        <f>COUNTIFS(AdopcionIA!$C$6:$C$507,Reporte!$C61,AdopcionIA!R$6:R$507,"N")</f>
        <v>1</v>
      </c>
      <c r="AG61" s="47">
        <f xml:space="preserve"> COUNTIFS(AdopcionIA!$C$6:$C$507,Reporte!$C61,AdopcionIA!R$6:R$507,"S")</f>
        <v>1</v>
      </c>
      <c r="AH61" s="93">
        <f>IFERROR(AVERAGEIFS(AdopcionIA!S$6:S$507,AdopcionIA!$C$6:$C$507,Reporte!$C61),0)/10</f>
        <v>0.8</v>
      </c>
      <c r="AI61" s="50">
        <f>SUMIF(AdopcionIA!$C$6:$C$507,Reporte!$C61,AdopcionIA!Y$6:Y$507)</f>
        <v>0</v>
      </c>
      <c r="AJ61" s="50">
        <f>SUMIF(AdopcionIA!$C$6:$C$507,Reporte!$C61,AdopcionIA!Z$6:Z$507)</f>
        <v>0</v>
      </c>
      <c r="AK61" s="51">
        <f t="shared" si="17"/>
        <v>0</v>
      </c>
      <c r="AL61" s="50">
        <f>COUNTIFS(AdopcionIA!$C$6:$C$507,Reporte!$C61,AdopcionIA!V$6:V$507,"")</f>
        <v>0</v>
      </c>
      <c r="AM61" s="50">
        <f>COUNTIFS(AdopcionIA!$C$6:$C$507,Reporte!$C61,AdopcionIA!V$6:V$507,"N")</f>
        <v>2</v>
      </c>
      <c r="AN61" s="50">
        <f>COUNTIFS(AdopcionIA!$C$6:$C$507,Reporte!$C61,AdopcionIA!W$6:W$507,"N")</f>
        <v>0</v>
      </c>
      <c r="AO61" s="55">
        <f>COUNTIFS(AdopcionIA!$C$6:$C$507,Reporte!$C61,AdopcionIA!W$6:W$507,"S")</f>
        <v>0</v>
      </c>
      <c r="AP61" s="94">
        <f>IFERROR(AVERAGEIFS(AdopcionIA!X$6:X$507,AdopcionIA!$C$6:$C$507,Reporte!$C61),0)/10</f>
        <v>0</v>
      </c>
      <c r="AQ61" s="58">
        <f>SUMIF(AdopcionIA!$C$6:$C$507,Reporte!$C61,AdopcionIA!AD$6:AD$507)</f>
        <v>0</v>
      </c>
      <c r="AR61" s="58">
        <f>SUMIF(AdopcionIA!$C$6:$C$507,Reporte!$C61,AdopcionIA!AE$6:AE$507)</f>
        <v>0</v>
      </c>
      <c r="AS61" s="51">
        <f t="shared" si="18"/>
        <v>0</v>
      </c>
      <c r="AT61" s="58">
        <f>COUNTIFS(AdopcionIA!$C$6:$C$507,Reporte!$C61,AdopcionIA!AA$6:AA$507,"")</f>
        <v>0</v>
      </c>
      <c r="AU61" s="58">
        <f>COUNTIFS(AdopcionIA!$C$6:$C$507,Reporte!$C61,AdopcionIA!AA$6:AA$507,"N")</f>
        <v>2</v>
      </c>
      <c r="AV61" s="58">
        <f>COUNTIFS(AdopcionIA!$C$6:$C$507,Reporte!$C61,AdopcionIA!AB$6:AB$507,"N")</f>
        <v>0</v>
      </c>
      <c r="AW61" s="63">
        <f>COUNTIFS(AdopcionIA!$C$6:$C$507,Reporte!$C61,AdopcionIA!AB$6:AB$507,"S")</f>
        <v>0</v>
      </c>
      <c r="AX61" s="95">
        <f>IFERROR(AVERAGEIFS(AdopcionIA!AC$6:AC$507,AdopcionIA!$C$6:$C$507,Reporte!$C61),0)/10</f>
        <v>0</v>
      </c>
      <c r="AY61" s="64">
        <f>SUMIF(AdopcionIA!$C$6:$C$507,Reporte!$C61,AdopcionIA!AI$6:AI$507)</f>
        <v>0</v>
      </c>
      <c r="AZ61" s="64">
        <f>SUMIF(AdopcionIA!$C$6:$C$507,Reporte!$C61,AdopcionIA!AJ$6:AJ$507)</f>
        <v>0</v>
      </c>
      <c r="BA61" s="51">
        <f t="shared" si="19"/>
        <v>0</v>
      </c>
      <c r="BB61" s="64">
        <f>COUNTIFS(AdopcionIA!$C$6:$C$507,Reporte!$C61,AdopcionIA!AF$6:AF$507,"")</f>
        <v>0</v>
      </c>
      <c r="BC61" s="64">
        <f>COUNTIFS(AdopcionIA!$C$6:$C$507,Reporte!$C61,AdopcionIA!AF$6:AF$507,"N")</f>
        <v>2</v>
      </c>
      <c r="BD61" s="64">
        <f>COUNTIFS(AdopcionIA!$C$6:$C$507,Reporte!$C61,AdopcionIA!AG$6:AG$507,"N")</f>
        <v>0</v>
      </c>
      <c r="BE61" s="65">
        <f>COUNTIFS(AdopcionIA!$C$6:$C$507,Reporte!$C61,AdopcionIA!AG$6:AG$507,"S")</f>
        <v>0</v>
      </c>
      <c r="BF61" s="96">
        <f>IFERROR(AVERAGEIFS(AdopcionIA!AH$6:AH$507,AdopcionIA!$C$6:$C$507,Reporte!$C61),0)/10</f>
        <v>0</v>
      </c>
      <c r="BG61" s="68">
        <f>SUMIF(AdopcionIA!$C$6:$C$507,Reporte!$C61,AdopcionIA!AN$6:AN$507)</f>
        <v>0</v>
      </c>
      <c r="BH61" s="68">
        <f>SUMIF(AdopcionIA!$C$6:$C$507,Reporte!$C61,AdopcionIA!AO$6:AO$507)</f>
        <v>0</v>
      </c>
      <c r="BI61" s="51">
        <f t="shared" si="20"/>
        <v>0</v>
      </c>
      <c r="BJ61" s="68">
        <f>COUNTIFS(AdopcionIA!$C$6:$C$507,Reporte!$C61,AdopcionIA!AK$6:AK$507,"")</f>
        <v>0</v>
      </c>
      <c r="BK61" s="68">
        <f>COUNTIFS(AdopcionIA!$C$6:$C$507,Reporte!$C61,AdopcionIA!AK$6:AK$507,"N")</f>
        <v>2</v>
      </c>
      <c r="BL61" s="68">
        <f>COUNTIFS(AdopcionIA!$C$6:$C$507,Reporte!$C61,AdopcionIA!AL$6:AL$507,"N")</f>
        <v>0</v>
      </c>
      <c r="BM61" s="68">
        <f>COUNTIFS(AdopcionIA!$C$6:$C$507,Reporte!$C61,AdopcionIA!AL$6:AL$507,"S")</f>
        <v>0</v>
      </c>
      <c r="BN61" s="97">
        <f>IFERROR(AVERAGEIFS(AdopcionIA!AM$6:AM$507,AdopcionIA!$C$6:$C$507,Reporte!$C61),0)/10</f>
        <v>0</v>
      </c>
    </row>
    <row r="62" spans="3:66">
      <c r="C62" s="146">
        <v>17</v>
      </c>
      <c r="D62" s="38">
        <f>SUMIF(AdopcionIA!$C$6:$C$507,Reporte!$C62,AdopcionIA!J$6:J$507) + SUMIF(AdopcionIA!$C$6:$C$507,Reporte!$C62,AdopcionIA!O$6:O$507) + SUMIF(AdopcionIA!$C$6:$C$507,Reporte!$C62,AdopcionIA!T$6:T$507) + SUMIF(AdopcionIA!$C$6:$C$507,Reporte!$C62,AdopcionIA!Y$6:Y$507) + SUMIF(AdopcionIA!$C$6:$C$507,Reporte!$C62,AdopcionIA!AD$6:AD$507) + SUMIF(AdopcionIA!$C$6:$C$507,Reporte!$C62,AdopcionIA!AI$6:AI$507) + SUMIF(AdopcionIA!$C$6:$C$507,Reporte!$C62,AdopcionIA!AN$6:AN$507)</f>
        <v>5</v>
      </c>
      <c r="E62" s="38">
        <f>SUMIF(AdopcionIA!$C$6:$C$507,Reporte!$C62,AdopcionIA!K$6:K$507) + SUMIF(AdopcionIA!$C$6:$C$507,Reporte!$C62,AdopcionIA!P$6:P$507) + SUMIF(AdopcionIA!$C$6:$C$507,Reporte!$C62,AdopcionIA!U$6:U$507) + SUMIF(AdopcionIA!$C$6:$C$507,Reporte!$C62,AdopcionIA!Z$6:Z$507) + SUMIF(AdopcionIA!$C$6:$C$507,Reporte!$C62,AdopcionIA!AE$6:AE$507) + SUMIF(AdopcionIA!$C$6:$C$507,Reporte!$C62,AdopcionIA!AJ$6:AJ$507) + SUMIF(AdopcionIA!$C$6:$C$507,Reporte!$C62,AdopcionIA!AO$6:AO$507)</f>
        <v>4</v>
      </c>
      <c r="F62" s="51">
        <f t="shared" si="13"/>
        <v>0.2</v>
      </c>
      <c r="G62" s="38">
        <f>COUNTIFS(AdopcionIA!$C$6:$C$507,Reporte!$C62,AdopcionIA!G$6:G$507,"") + COUNTIFS(AdopcionIA!$C$6:$C$507,Reporte!$C62,AdopcionIA!L$6:L$507,"") + COUNTIFS(AdopcionIA!$C$6:$C$507,Reporte!$C62,AdopcionIA!Q$6:Q$507,"") + COUNTIFS(AdopcionIA!$C$6:$C$507,Reporte!$C62,AdopcionIA!V$6:V$507,"") + COUNTIFS(AdopcionIA!$C$6:$C$507,Reporte!$C62,AdopcionIA!AA$6:AA$507,"") + COUNTIFS(AdopcionIA!$C$6:$C$507,Reporte!$C62,AdopcionIA!AF$6:AF$507,"") + COUNTIFS(AdopcionIA!$C$6:$C$507,Reporte!$C62,AdopcionIA!AK$6:AK$507,"")</f>
        <v>0</v>
      </c>
      <c r="H62" s="38">
        <f>COUNTIFS(AdopcionIA!$C$6:$C$507,Reporte!$C62,AdopcionIA!G$6:G$507,"N") + COUNTIFS(AdopcionIA!$C$6:$C$507,Reporte!$C62,AdopcionIA!L$6:L$507,"N") + COUNTIFS(AdopcionIA!$C$6:$C$507,Reporte!$C62,AdopcionIA!Q$6:Q$507,"N") + COUNTIFS(AdopcionIA!$C$6:$C$507,Reporte!$C62,AdopcionIA!V$6:V$507,"N") + COUNTIFS(AdopcionIA!$C$6:$C$507,Reporte!$C62,AdopcionIA!AA$6:AA$507,"N") + COUNTIFS(AdopcionIA!$C$6:$C$507,Reporte!$C62,AdopcionIA!AF$6:AF$507,"N") + COUNTIFS(AdopcionIA!$C$6:$C$507,Reporte!$C62,AdopcionIA!AK$6:AK$507,"N")</f>
        <v>6</v>
      </c>
      <c r="I62" s="38">
        <f>COUNTIFS(AdopcionIA!$C$6:$C$507,Reporte!$C62,AdopcionIA!H$6:H$507,"N") + COUNTIFS(AdopcionIA!$C$6:$C$507,Reporte!$C62,AdopcionIA!M$6:M$507,"N") + COUNTIFS(AdopcionIA!$C$6:$C$507,Reporte!$C62,AdopcionIA!R$6:R$507,"N") + COUNTIFS(AdopcionIA!$C$6:$C$507,Reporte!$C62,AdopcionIA!W$6:W$507,"N") + COUNTIFS(AdopcionIA!$C$6:$C$507,Reporte!$C62,AdopcionIA!AB$6:AB$507,"N") + COUNTIFS(AdopcionIA!$C$6:$C$507,Reporte!$C62,AdopcionIA!AG$6:AG$507,"N") + COUNTIFS(AdopcionIA!$C$6:$C$507,Reporte!$C62,AdopcionIA!AL$6:AL$507,"N")</f>
        <v>0</v>
      </c>
      <c r="J62" s="38">
        <f>COUNTIFS(AdopcionIA!$C$6:$C$507,Reporte!$C62,AdopcionIA!H$6:H$507,"S") + COUNTIFS(AdopcionIA!$C$6:$C$507,Reporte!$C62,AdopcionIA!M$6:M$507,"S") + COUNTIFS(AdopcionIA!$C$6:$C$507,Reporte!$C62,AdopcionIA!R$6:R$507,"S") + COUNTIFS(AdopcionIA!$C$6:$C$507,Reporte!$C62,AdopcionIA!W$6:W$507,"S") + COUNTIFS(AdopcionIA!$C$6:$C$507,Reporte!$C62,AdopcionIA!AB$6:AB$507,"S") + COUNTIFS(AdopcionIA!$C$6:$C$507,Reporte!$C62,AdopcionIA!AG$6:AG$507,"S") + COUNTIFS(AdopcionIA!$C$6:$C$507,Reporte!$C62,AdopcionIA!AL$6:AL$507,"S")</f>
        <v>1</v>
      </c>
      <c r="K62" s="17">
        <f>SUMIF(AdopcionIA!$C$6:$C$507,Reporte!$C62,AdopcionIA!J$6:J$507)</f>
        <v>0</v>
      </c>
      <c r="L62" s="17">
        <f>SUMIF(AdopcionIA!$C$6:$C$507,Reporte!$C62,AdopcionIA!K$6:K$507)</f>
        <v>0</v>
      </c>
      <c r="M62" s="51">
        <f t="shared" si="14"/>
        <v>0</v>
      </c>
      <c r="N62" s="17">
        <f>COUNTIFS(AdopcionIA!$C$6:$C$507,Reporte!$C62,AdopcionIA!G$6:G$507,"")</f>
        <v>0</v>
      </c>
      <c r="O62" s="34">
        <f>COUNTIFS(AdopcionIA!$C$6:$C$507,Reporte!$C62,AdopcionIA!G$6:G$507,"N")</f>
        <v>1</v>
      </c>
      <c r="P62" s="34">
        <f>COUNTIFS(AdopcionIA!$C$6:$C$507,Reporte!$C62,AdopcionIA!H$6:H$507,"N")</f>
        <v>0</v>
      </c>
      <c r="Q62" s="35">
        <f>COUNTIFS(AdopcionIA!$C$6:$C$507,Reporte!$C62,AdopcionIA!H$6:H$507,"S")</f>
        <v>0</v>
      </c>
      <c r="R62" s="91">
        <f>(IFERROR(AVERAGEIFS(AdopcionIA!I$6:I$507,AdopcionIA!$C$6:$C$507,Reporte!$C62),0)/10)</f>
        <v>0</v>
      </c>
      <c r="S62" s="41">
        <f>SUMIF(AdopcionIA!$C$6:$C$507,Reporte!$C62,AdopcionIA!O$6:O$507)</f>
        <v>5</v>
      </c>
      <c r="T62" s="41">
        <f>SUMIF(AdopcionIA!$C$6:$C$507,Reporte!$C62,AdopcionIA!P$6:P$507)</f>
        <v>4</v>
      </c>
      <c r="U62" s="52">
        <f t="shared" si="15"/>
        <v>0.2</v>
      </c>
      <c r="V62" s="41">
        <f>COUNTIFS(AdopcionIA!$C$6:$C$507,Reporte!$C62,AdopcionIA!L$6:L$507,"")</f>
        <v>0</v>
      </c>
      <c r="W62" s="41">
        <f>COUNTIFS(AdopcionIA!$C$6:$C$507,Reporte!$C62,AdopcionIA!L$6:L$507,"N")</f>
        <v>0</v>
      </c>
      <c r="X62" s="41">
        <f>COUNTIFS(AdopcionIA!$C$6:$C$507,Reporte!$C62,AdopcionIA!M$6:M$507,"N")</f>
        <v>0</v>
      </c>
      <c r="Y62" s="45">
        <f>COUNTIFS(AdopcionIA!$C$6:$C$507,Reporte!$C62,AdopcionIA!M$6:M$507,"S")</f>
        <v>1</v>
      </c>
      <c r="Z62" s="92">
        <f>IFERROR(AVERAGEIFS(AdopcionIA!N$6:N$507,AdopcionIA!$C$6:$C$507,Reporte!$C62),0)/10</f>
        <v>0.7</v>
      </c>
      <c r="AA62" s="46">
        <f>SUMIF(AdopcionIA!$C$6:$C$507,Reporte!$C62,AdopcionIA!T$6:T$507)</f>
        <v>0</v>
      </c>
      <c r="AB62" s="46">
        <f>SUMIF(AdopcionIA!$C$6:$C$507,Reporte!$C62,AdopcionIA!U$6:U$507)</f>
        <v>0</v>
      </c>
      <c r="AC62" s="51">
        <f t="shared" si="16"/>
        <v>0</v>
      </c>
      <c r="AD62" s="46">
        <f>COUNTIFS(AdopcionIA!$C$6:$C$507,Reporte!$C62,AdopcionIA!Q$6:Q$507,"")</f>
        <v>0</v>
      </c>
      <c r="AE62" s="46">
        <f>COUNTIFS(AdopcionIA!$C$6:$C$507,Reporte!$C62,AdopcionIA!Q$6:Q$507,"N")</f>
        <v>1</v>
      </c>
      <c r="AF62" s="46">
        <f>COUNTIFS(AdopcionIA!$C$6:$C$507,Reporte!$C62,AdopcionIA!R$6:R$507,"N")</f>
        <v>0</v>
      </c>
      <c r="AG62" s="47">
        <f xml:space="preserve"> COUNTIFS(AdopcionIA!$C$6:$C$507,Reporte!$C62,AdopcionIA!R$6:R$507,"S")</f>
        <v>0</v>
      </c>
      <c r="AH62" s="93">
        <f>IFERROR(AVERAGEIFS(AdopcionIA!S$6:S$507,AdopcionIA!$C$6:$C$507,Reporte!$C62),0)/10</f>
        <v>0</v>
      </c>
      <c r="AI62" s="50">
        <f>SUMIF(AdopcionIA!$C$6:$C$507,Reporte!$C62,AdopcionIA!Y$6:Y$507)</f>
        <v>0</v>
      </c>
      <c r="AJ62" s="50">
        <f>SUMIF(AdopcionIA!$C$6:$C$507,Reporte!$C62,AdopcionIA!Z$6:Z$507)</f>
        <v>0</v>
      </c>
      <c r="AK62" s="51">
        <f t="shared" si="17"/>
        <v>0</v>
      </c>
      <c r="AL62" s="50">
        <f>COUNTIFS(AdopcionIA!$C$6:$C$507,Reporte!$C62,AdopcionIA!V$6:V$507,"")</f>
        <v>0</v>
      </c>
      <c r="AM62" s="50">
        <f>COUNTIFS(AdopcionIA!$C$6:$C$507,Reporte!$C62,AdopcionIA!V$6:V$507,"N")</f>
        <v>1</v>
      </c>
      <c r="AN62" s="50">
        <f>COUNTIFS(AdopcionIA!$C$6:$C$507,Reporte!$C62,AdopcionIA!W$6:W$507,"N")</f>
        <v>0</v>
      </c>
      <c r="AO62" s="55">
        <f>COUNTIFS(AdopcionIA!$C$6:$C$507,Reporte!$C62,AdopcionIA!W$6:W$507,"S")</f>
        <v>0</v>
      </c>
      <c r="AP62" s="94">
        <f>IFERROR(AVERAGEIFS(AdopcionIA!X$6:X$507,AdopcionIA!$C$6:$C$507,Reporte!$C62),0)/10</f>
        <v>0</v>
      </c>
      <c r="AQ62" s="58">
        <f>SUMIF(AdopcionIA!$C$6:$C$507,Reporte!$C62,AdopcionIA!AD$6:AD$507)</f>
        <v>0</v>
      </c>
      <c r="AR62" s="58">
        <f>SUMIF(AdopcionIA!$C$6:$C$507,Reporte!$C62,AdopcionIA!AE$6:AE$507)</f>
        <v>0</v>
      </c>
      <c r="AS62" s="51">
        <f t="shared" si="18"/>
        <v>0</v>
      </c>
      <c r="AT62" s="58">
        <f>COUNTIFS(AdopcionIA!$C$6:$C$507,Reporte!$C62,AdopcionIA!AA$6:AA$507,"")</f>
        <v>0</v>
      </c>
      <c r="AU62" s="58">
        <f>COUNTIFS(AdopcionIA!$C$6:$C$507,Reporte!$C62,AdopcionIA!AA$6:AA$507,"N")</f>
        <v>1</v>
      </c>
      <c r="AV62" s="58">
        <f>COUNTIFS(AdopcionIA!$C$6:$C$507,Reporte!$C62,AdopcionIA!AB$6:AB$507,"N")</f>
        <v>0</v>
      </c>
      <c r="AW62" s="63">
        <f>COUNTIFS(AdopcionIA!$C$6:$C$507,Reporte!$C62,AdopcionIA!AB$6:AB$507,"S")</f>
        <v>0</v>
      </c>
      <c r="AX62" s="95">
        <f>IFERROR(AVERAGEIFS(AdopcionIA!AC$6:AC$507,AdopcionIA!$C$6:$C$507,Reporte!$C62),0)/10</f>
        <v>0</v>
      </c>
      <c r="AY62" s="64">
        <f>SUMIF(AdopcionIA!$C$6:$C$507,Reporte!$C62,AdopcionIA!AI$6:AI$507)</f>
        <v>0</v>
      </c>
      <c r="AZ62" s="64">
        <f>SUMIF(AdopcionIA!$C$6:$C$507,Reporte!$C62,AdopcionIA!AJ$6:AJ$507)</f>
        <v>0</v>
      </c>
      <c r="BA62" s="51">
        <f t="shared" si="19"/>
        <v>0</v>
      </c>
      <c r="BB62" s="64">
        <f>COUNTIFS(AdopcionIA!$C$6:$C$507,Reporte!$C62,AdopcionIA!AF$6:AF$507,"")</f>
        <v>0</v>
      </c>
      <c r="BC62" s="64">
        <f>COUNTIFS(AdopcionIA!$C$6:$C$507,Reporte!$C62,AdopcionIA!AF$6:AF$507,"N")</f>
        <v>1</v>
      </c>
      <c r="BD62" s="64">
        <f>COUNTIFS(AdopcionIA!$C$6:$C$507,Reporte!$C62,AdopcionIA!AG$6:AG$507,"N")</f>
        <v>0</v>
      </c>
      <c r="BE62" s="65">
        <f>COUNTIFS(AdopcionIA!$C$6:$C$507,Reporte!$C62,AdopcionIA!AG$6:AG$507,"S")</f>
        <v>0</v>
      </c>
      <c r="BF62" s="96">
        <f>IFERROR(AVERAGEIFS(AdopcionIA!AH$6:AH$507,AdopcionIA!$C$6:$C$507,Reporte!$C62),0)/10</f>
        <v>0</v>
      </c>
      <c r="BG62" s="68">
        <f>SUMIF(AdopcionIA!$C$6:$C$507,Reporte!$C62,AdopcionIA!AN$6:AN$507)</f>
        <v>0</v>
      </c>
      <c r="BH62" s="68">
        <f>SUMIF(AdopcionIA!$C$6:$C$507,Reporte!$C62,AdopcionIA!AO$6:AO$507)</f>
        <v>0</v>
      </c>
      <c r="BI62" s="51">
        <f t="shared" si="20"/>
        <v>0</v>
      </c>
      <c r="BJ62" s="68">
        <f>COUNTIFS(AdopcionIA!$C$6:$C$507,Reporte!$C62,AdopcionIA!AK$6:AK$507,"")</f>
        <v>0</v>
      </c>
      <c r="BK62" s="68">
        <f>COUNTIFS(AdopcionIA!$C$6:$C$507,Reporte!$C62,AdopcionIA!AK$6:AK$507,"N")</f>
        <v>1</v>
      </c>
      <c r="BL62" s="68">
        <f>COUNTIFS(AdopcionIA!$C$6:$C$507,Reporte!$C62,AdopcionIA!AL$6:AL$507,"N")</f>
        <v>0</v>
      </c>
      <c r="BM62" s="68">
        <f>COUNTIFS(AdopcionIA!$C$6:$C$507,Reporte!$C62,AdopcionIA!AL$6:AL$507,"S")</f>
        <v>0</v>
      </c>
      <c r="BN62" s="97">
        <f>IFERROR(AVERAGEIFS(AdopcionIA!AM$6:AM$507,AdopcionIA!$C$6:$C$507,Reporte!$C62),0)/10</f>
        <v>0</v>
      </c>
    </row>
    <row r="63" spans="3:66">
      <c r="C63" s="146">
        <v>24</v>
      </c>
      <c r="D63" s="38">
        <f>SUMIF(AdopcionIA!$C$6:$C$507,Reporte!$C63,AdopcionIA!J$6:J$507) + SUMIF(AdopcionIA!$C$6:$C$507,Reporte!$C63,AdopcionIA!O$6:O$507) + SUMIF(AdopcionIA!$C$6:$C$507,Reporte!$C63,AdopcionIA!T$6:T$507) + SUMIF(AdopcionIA!$C$6:$C$507,Reporte!$C63,AdopcionIA!Y$6:Y$507) + SUMIF(AdopcionIA!$C$6:$C$507,Reporte!$C63,AdopcionIA!AD$6:AD$507) + SUMIF(AdopcionIA!$C$6:$C$507,Reporte!$C63,AdopcionIA!AI$6:AI$507) + SUMIF(AdopcionIA!$C$6:$C$507,Reporte!$C63,AdopcionIA!AN$6:AN$507)</f>
        <v>54</v>
      </c>
      <c r="E63" s="38">
        <f>SUMIF(AdopcionIA!$C$6:$C$507,Reporte!$C63,AdopcionIA!K$6:K$507) + SUMIF(AdopcionIA!$C$6:$C$507,Reporte!$C63,AdopcionIA!P$6:P$507) + SUMIF(AdopcionIA!$C$6:$C$507,Reporte!$C63,AdopcionIA!U$6:U$507) + SUMIF(AdopcionIA!$C$6:$C$507,Reporte!$C63,AdopcionIA!Z$6:Z$507) + SUMIF(AdopcionIA!$C$6:$C$507,Reporte!$C63,AdopcionIA!AE$6:AE$507) + SUMIF(AdopcionIA!$C$6:$C$507,Reporte!$C63,AdopcionIA!AJ$6:AJ$507) + SUMIF(AdopcionIA!$C$6:$C$507,Reporte!$C63,AdopcionIA!AO$6:AO$507)</f>
        <v>30.5</v>
      </c>
      <c r="F63" s="51">
        <f t="shared" si="13"/>
        <v>0.43518518518518517</v>
      </c>
      <c r="G63" s="38">
        <f>COUNTIFS(AdopcionIA!$C$6:$C$507,Reporte!$C63,AdopcionIA!G$6:G$507,"") + COUNTIFS(AdopcionIA!$C$6:$C$507,Reporte!$C63,AdopcionIA!L$6:L$507,"") + COUNTIFS(AdopcionIA!$C$6:$C$507,Reporte!$C63,AdopcionIA!Q$6:Q$507,"") + COUNTIFS(AdopcionIA!$C$6:$C$507,Reporte!$C63,AdopcionIA!V$6:V$507,"") + COUNTIFS(AdopcionIA!$C$6:$C$507,Reporte!$C63,AdopcionIA!AA$6:AA$507,"") + COUNTIFS(AdopcionIA!$C$6:$C$507,Reporte!$C63,AdopcionIA!AF$6:AF$507,"") + COUNTIFS(AdopcionIA!$C$6:$C$507,Reporte!$C63,AdopcionIA!AK$6:AK$507,"")</f>
        <v>0</v>
      </c>
      <c r="H63" s="38">
        <f>COUNTIFS(AdopcionIA!$C$6:$C$507,Reporte!$C63,AdopcionIA!G$6:G$507,"N") + COUNTIFS(AdopcionIA!$C$6:$C$507,Reporte!$C63,AdopcionIA!L$6:L$507,"N") + COUNTIFS(AdopcionIA!$C$6:$C$507,Reporte!$C63,AdopcionIA!Q$6:Q$507,"N") + COUNTIFS(AdopcionIA!$C$6:$C$507,Reporte!$C63,AdopcionIA!V$6:V$507,"N") + COUNTIFS(AdopcionIA!$C$6:$C$507,Reporte!$C63,AdopcionIA!AA$6:AA$507,"N") + COUNTIFS(AdopcionIA!$C$6:$C$507,Reporte!$C63,AdopcionIA!AF$6:AF$507,"N") + COUNTIFS(AdopcionIA!$C$6:$C$507,Reporte!$C63,AdopcionIA!AK$6:AK$507,"N")</f>
        <v>44</v>
      </c>
      <c r="I63" s="38">
        <f>COUNTIFS(AdopcionIA!$C$6:$C$507,Reporte!$C63,AdopcionIA!H$6:H$507,"N") + COUNTIFS(AdopcionIA!$C$6:$C$507,Reporte!$C63,AdopcionIA!M$6:M$507,"N") + COUNTIFS(AdopcionIA!$C$6:$C$507,Reporte!$C63,AdopcionIA!R$6:R$507,"N") + COUNTIFS(AdopcionIA!$C$6:$C$507,Reporte!$C63,AdopcionIA!W$6:W$507,"N") + COUNTIFS(AdopcionIA!$C$6:$C$507,Reporte!$C63,AdopcionIA!AB$6:AB$507,"N") + COUNTIFS(AdopcionIA!$C$6:$C$507,Reporte!$C63,AdopcionIA!AG$6:AG$507,"N") + COUNTIFS(AdopcionIA!$C$6:$C$507,Reporte!$C63,AdopcionIA!AL$6:AL$507,"N")</f>
        <v>0</v>
      </c>
      <c r="J63" s="38">
        <f>COUNTIFS(AdopcionIA!$C$6:$C$507,Reporte!$C63,AdopcionIA!H$6:H$507,"S") + COUNTIFS(AdopcionIA!$C$6:$C$507,Reporte!$C63,AdopcionIA!M$6:M$507,"S") + COUNTIFS(AdopcionIA!$C$6:$C$507,Reporte!$C63,AdopcionIA!R$6:R$507,"S") + COUNTIFS(AdopcionIA!$C$6:$C$507,Reporte!$C63,AdopcionIA!W$6:W$507,"S") + COUNTIFS(AdopcionIA!$C$6:$C$507,Reporte!$C63,AdopcionIA!AB$6:AB$507,"S") + COUNTIFS(AdopcionIA!$C$6:$C$507,Reporte!$C63,AdopcionIA!AG$6:AG$507,"S") + COUNTIFS(AdopcionIA!$C$6:$C$507,Reporte!$C63,AdopcionIA!AL$6:AL$507,"S")</f>
        <v>19</v>
      </c>
      <c r="K63" s="17">
        <f>SUMIF(AdopcionIA!$C$6:$C$507,Reporte!$C63,AdopcionIA!J$6:J$507)</f>
        <v>20</v>
      </c>
      <c r="L63" s="17">
        <f>SUMIF(AdopcionIA!$C$6:$C$507,Reporte!$C63,AdopcionIA!K$6:K$507)</f>
        <v>10.5</v>
      </c>
      <c r="M63" s="51">
        <f t="shared" si="14"/>
        <v>0.47499999999999998</v>
      </c>
      <c r="N63" s="17">
        <f>COUNTIFS(AdopcionIA!$C$6:$C$507,Reporte!$C63,AdopcionIA!G$6:G$507,"")</f>
        <v>0</v>
      </c>
      <c r="O63" s="34">
        <f>COUNTIFS(AdopcionIA!$C$6:$C$507,Reporte!$C63,AdopcionIA!G$6:G$507,"N")</f>
        <v>3</v>
      </c>
      <c r="P63" s="34">
        <f>COUNTIFS(AdopcionIA!$C$6:$C$507,Reporte!$C63,AdopcionIA!H$6:H$507,"N")</f>
        <v>0</v>
      </c>
      <c r="Q63" s="35">
        <f>COUNTIFS(AdopcionIA!$C$6:$C$507,Reporte!$C63,AdopcionIA!H$6:H$507,"S")</f>
        <v>6</v>
      </c>
      <c r="R63" s="91">
        <f>(IFERROR(AVERAGEIFS(AdopcionIA!I$6:I$507,AdopcionIA!$C$6:$C$507,Reporte!$C63),0)/10)</f>
        <v>0.6333333333333333</v>
      </c>
      <c r="S63" s="41">
        <f>SUMIF(AdopcionIA!$C$6:$C$507,Reporte!$C63,AdopcionIA!O$6:O$507)</f>
        <v>7</v>
      </c>
      <c r="T63" s="41">
        <f>SUMIF(AdopcionIA!$C$6:$C$507,Reporte!$C63,AdopcionIA!P$6:P$507)</f>
        <v>3.5</v>
      </c>
      <c r="U63" s="52">
        <f t="shared" si="15"/>
        <v>0.5</v>
      </c>
      <c r="V63" s="41">
        <f>COUNTIFS(AdopcionIA!$C$6:$C$507,Reporte!$C63,AdopcionIA!L$6:L$507,"")</f>
        <v>0</v>
      </c>
      <c r="W63" s="41">
        <f>COUNTIFS(AdopcionIA!$C$6:$C$507,Reporte!$C63,AdopcionIA!L$6:L$507,"N")</f>
        <v>4</v>
      </c>
      <c r="X63" s="41">
        <f>COUNTIFS(AdopcionIA!$C$6:$C$507,Reporte!$C63,AdopcionIA!M$6:M$507,"N")</f>
        <v>0</v>
      </c>
      <c r="Y63" s="45">
        <f>COUNTIFS(AdopcionIA!$C$6:$C$507,Reporte!$C63,AdopcionIA!M$6:M$507,"S")</f>
        <v>5</v>
      </c>
      <c r="Z63" s="92">
        <f>IFERROR(AVERAGEIFS(AdopcionIA!N$6:N$507,AdopcionIA!$C$6:$C$507,Reporte!$C63),0)/10</f>
        <v>0.72</v>
      </c>
      <c r="AA63" s="46">
        <f>SUMIF(AdopcionIA!$C$6:$C$507,Reporte!$C63,AdopcionIA!T$6:T$507)</f>
        <v>0</v>
      </c>
      <c r="AB63" s="46">
        <f>SUMIF(AdopcionIA!$C$6:$C$507,Reporte!$C63,AdopcionIA!U$6:U$507)</f>
        <v>0</v>
      </c>
      <c r="AC63" s="51">
        <f t="shared" si="16"/>
        <v>0</v>
      </c>
      <c r="AD63" s="46">
        <f>COUNTIFS(AdopcionIA!$C$6:$C$507,Reporte!$C63,AdopcionIA!Q$6:Q$507,"")</f>
        <v>0</v>
      </c>
      <c r="AE63" s="46">
        <f>COUNTIFS(AdopcionIA!$C$6:$C$507,Reporte!$C63,AdopcionIA!Q$6:Q$507,"N")</f>
        <v>9</v>
      </c>
      <c r="AF63" s="46">
        <f>COUNTIFS(AdopcionIA!$C$6:$C$507,Reporte!$C63,AdopcionIA!R$6:R$507,"N")</f>
        <v>0</v>
      </c>
      <c r="AG63" s="47">
        <f xml:space="preserve"> COUNTIFS(AdopcionIA!$C$6:$C$507,Reporte!$C63,AdopcionIA!R$6:R$507,"S")</f>
        <v>0</v>
      </c>
      <c r="AH63" s="93">
        <f>IFERROR(AVERAGEIFS(AdopcionIA!S$6:S$507,AdopcionIA!$C$6:$C$507,Reporte!$C63),0)/10</f>
        <v>0</v>
      </c>
      <c r="AI63" s="50">
        <f>SUMIF(AdopcionIA!$C$6:$C$507,Reporte!$C63,AdopcionIA!Y$6:Y$507)</f>
        <v>0</v>
      </c>
      <c r="AJ63" s="50">
        <f>SUMIF(AdopcionIA!$C$6:$C$507,Reporte!$C63,AdopcionIA!Z$6:Z$507)</f>
        <v>0</v>
      </c>
      <c r="AK63" s="51">
        <f t="shared" si="17"/>
        <v>0</v>
      </c>
      <c r="AL63" s="50">
        <f>COUNTIFS(AdopcionIA!$C$6:$C$507,Reporte!$C63,AdopcionIA!V$6:V$507,"")</f>
        <v>0</v>
      </c>
      <c r="AM63" s="50">
        <f>COUNTIFS(AdopcionIA!$C$6:$C$507,Reporte!$C63,AdopcionIA!V$6:V$507,"N")</f>
        <v>9</v>
      </c>
      <c r="AN63" s="50">
        <f>COUNTIFS(AdopcionIA!$C$6:$C$507,Reporte!$C63,AdopcionIA!W$6:W$507,"N")</f>
        <v>0</v>
      </c>
      <c r="AO63" s="55">
        <f>COUNTIFS(AdopcionIA!$C$6:$C$507,Reporte!$C63,AdopcionIA!W$6:W$507,"S")</f>
        <v>0</v>
      </c>
      <c r="AP63" s="94">
        <f>IFERROR(AVERAGEIFS(AdopcionIA!X$6:X$507,AdopcionIA!$C$6:$C$507,Reporte!$C63),0)/10</f>
        <v>0</v>
      </c>
      <c r="AQ63" s="58">
        <f>SUMIF(AdopcionIA!$C$6:$C$507,Reporte!$C63,AdopcionIA!AD$6:AD$507)</f>
        <v>0</v>
      </c>
      <c r="AR63" s="58">
        <f>SUMIF(AdopcionIA!$C$6:$C$507,Reporte!$C63,AdopcionIA!AE$6:AE$507)</f>
        <v>0</v>
      </c>
      <c r="AS63" s="51">
        <f t="shared" si="18"/>
        <v>0</v>
      </c>
      <c r="AT63" s="58">
        <f>COUNTIFS(AdopcionIA!$C$6:$C$507,Reporte!$C63,AdopcionIA!AA$6:AA$507,"")</f>
        <v>0</v>
      </c>
      <c r="AU63" s="58">
        <f>COUNTIFS(AdopcionIA!$C$6:$C$507,Reporte!$C63,AdopcionIA!AA$6:AA$507,"N")</f>
        <v>9</v>
      </c>
      <c r="AV63" s="58">
        <f>COUNTIFS(AdopcionIA!$C$6:$C$507,Reporte!$C63,AdopcionIA!AB$6:AB$507,"N")</f>
        <v>0</v>
      </c>
      <c r="AW63" s="63">
        <f>COUNTIFS(AdopcionIA!$C$6:$C$507,Reporte!$C63,AdopcionIA!AB$6:AB$507,"S")</f>
        <v>0</v>
      </c>
      <c r="AX63" s="95">
        <f>IFERROR(AVERAGEIFS(AdopcionIA!AC$6:AC$507,AdopcionIA!$C$6:$C$507,Reporte!$C63),0)/10</f>
        <v>0</v>
      </c>
      <c r="AY63" s="64">
        <f>SUMIF(AdopcionIA!$C$6:$C$507,Reporte!$C63,AdopcionIA!AI$6:AI$507)</f>
        <v>6</v>
      </c>
      <c r="AZ63" s="64">
        <f>SUMIF(AdopcionIA!$C$6:$C$507,Reporte!$C63,AdopcionIA!AJ$6:AJ$507)</f>
        <v>2</v>
      </c>
      <c r="BA63" s="51">
        <f t="shared" si="19"/>
        <v>0.66666666666666663</v>
      </c>
      <c r="BB63" s="64">
        <f>COUNTIFS(AdopcionIA!$C$6:$C$507,Reporte!$C63,AdopcionIA!AF$6:AF$507,"")</f>
        <v>0</v>
      </c>
      <c r="BC63" s="64">
        <f>COUNTIFS(AdopcionIA!$C$6:$C$507,Reporte!$C63,AdopcionIA!AF$6:AF$507,"N")</f>
        <v>7</v>
      </c>
      <c r="BD63" s="64">
        <f>COUNTIFS(AdopcionIA!$C$6:$C$507,Reporte!$C63,AdopcionIA!AG$6:AG$507,"N")</f>
        <v>0</v>
      </c>
      <c r="BE63" s="65">
        <f>COUNTIFS(AdopcionIA!$C$6:$C$507,Reporte!$C63,AdopcionIA!AG$6:AG$507,"S")</f>
        <v>2</v>
      </c>
      <c r="BF63" s="96">
        <f>IFERROR(AVERAGEIFS(AdopcionIA!AH$6:AH$507,AdopcionIA!$C$6:$C$507,Reporte!$C63),0)/10</f>
        <v>0.7</v>
      </c>
      <c r="BG63" s="68">
        <f>SUMIF(AdopcionIA!$C$6:$C$507,Reporte!$C63,AdopcionIA!AN$6:AN$507)</f>
        <v>21</v>
      </c>
      <c r="BH63" s="68">
        <f>SUMIF(AdopcionIA!$C$6:$C$507,Reporte!$C63,AdopcionIA!AO$6:AO$507)</f>
        <v>14.5</v>
      </c>
      <c r="BI63" s="51">
        <f t="shared" si="20"/>
        <v>0.30952380952380953</v>
      </c>
      <c r="BJ63" s="68">
        <f>COUNTIFS(AdopcionIA!$C$6:$C$507,Reporte!$C63,AdopcionIA!AK$6:AK$507,"")</f>
        <v>0</v>
      </c>
      <c r="BK63" s="68">
        <f>COUNTIFS(AdopcionIA!$C$6:$C$507,Reporte!$C63,AdopcionIA!AK$6:AK$507,"N")</f>
        <v>3</v>
      </c>
      <c r="BL63" s="68">
        <f>COUNTIFS(AdopcionIA!$C$6:$C$507,Reporte!$C63,AdopcionIA!AL$6:AL$507,"N")</f>
        <v>0</v>
      </c>
      <c r="BM63" s="68">
        <f>COUNTIFS(AdopcionIA!$C$6:$C$507,Reporte!$C63,AdopcionIA!AL$6:AL$507,"S")</f>
        <v>6</v>
      </c>
      <c r="BN63" s="97">
        <f>IFERROR(AVERAGEIFS(AdopcionIA!AM$6:AM$507,AdopcionIA!$C$6:$C$507,Reporte!$C63),0)/10</f>
        <v>0.65</v>
      </c>
    </row>
    <row r="64" spans="3:66">
      <c r="C64" s="146">
        <v>26</v>
      </c>
      <c r="D64" s="38">
        <f>SUMIF(AdopcionIA!$C$6:$C$507,Reporte!$C64,AdopcionIA!J$6:J$507) + SUMIF(AdopcionIA!$C$6:$C$507,Reporte!$C64,AdopcionIA!O$6:O$507) + SUMIF(AdopcionIA!$C$6:$C$507,Reporte!$C64,AdopcionIA!T$6:T$507) + SUMIF(AdopcionIA!$C$6:$C$507,Reporte!$C64,AdopcionIA!Y$6:Y$507) + SUMIF(AdopcionIA!$C$6:$C$507,Reporte!$C64,AdopcionIA!AD$6:AD$507) + SUMIF(AdopcionIA!$C$6:$C$507,Reporte!$C64,AdopcionIA!AI$6:AI$507) + SUMIF(AdopcionIA!$C$6:$C$507,Reporte!$C64,AdopcionIA!AN$6:AN$507)</f>
        <v>3</v>
      </c>
      <c r="E64" s="38">
        <f>SUMIF(AdopcionIA!$C$6:$C$507,Reporte!$C64,AdopcionIA!K$6:K$507) + SUMIF(AdopcionIA!$C$6:$C$507,Reporte!$C64,AdopcionIA!P$6:P$507) + SUMIF(AdopcionIA!$C$6:$C$507,Reporte!$C64,AdopcionIA!U$6:U$507) + SUMIF(AdopcionIA!$C$6:$C$507,Reporte!$C64,AdopcionIA!Z$6:Z$507) + SUMIF(AdopcionIA!$C$6:$C$507,Reporte!$C64,AdopcionIA!AE$6:AE$507) + SUMIF(AdopcionIA!$C$6:$C$507,Reporte!$C64,AdopcionIA!AJ$6:AJ$507) + SUMIF(AdopcionIA!$C$6:$C$507,Reporte!$C64,AdopcionIA!AO$6:AO$507)</f>
        <v>1.5</v>
      </c>
      <c r="F64" s="51">
        <f t="shared" si="13"/>
        <v>0.5</v>
      </c>
      <c r="G64" s="38">
        <f>COUNTIFS(AdopcionIA!$C$6:$C$507,Reporte!$C64,AdopcionIA!G$6:G$507,"") + COUNTIFS(AdopcionIA!$C$6:$C$507,Reporte!$C64,AdopcionIA!L$6:L$507,"") + COUNTIFS(AdopcionIA!$C$6:$C$507,Reporte!$C64,AdopcionIA!Q$6:Q$507,"") + COUNTIFS(AdopcionIA!$C$6:$C$507,Reporte!$C64,AdopcionIA!V$6:V$507,"") + COUNTIFS(AdopcionIA!$C$6:$C$507,Reporte!$C64,AdopcionIA!AA$6:AA$507,"") + COUNTIFS(AdopcionIA!$C$6:$C$507,Reporte!$C64,AdopcionIA!AF$6:AF$507,"") + COUNTIFS(AdopcionIA!$C$6:$C$507,Reporte!$C64,AdopcionIA!AK$6:AK$507,"")</f>
        <v>0</v>
      </c>
      <c r="H64" s="38">
        <f>COUNTIFS(AdopcionIA!$C$6:$C$507,Reporte!$C64,AdopcionIA!G$6:G$507,"N") + COUNTIFS(AdopcionIA!$C$6:$C$507,Reporte!$C64,AdopcionIA!L$6:L$507,"N") + COUNTIFS(AdopcionIA!$C$6:$C$507,Reporte!$C64,AdopcionIA!Q$6:Q$507,"N") + COUNTIFS(AdopcionIA!$C$6:$C$507,Reporte!$C64,AdopcionIA!V$6:V$507,"N") + COUNTIFS(AdopcionIA!$C$6:$C$507,Reporte!$C64,AdopcionIA!AA$6:AA$507,"N") + COUNTIFS(AdopcionIA!$C$6:$C$507,Reporte!$C64,AdopcionIA!AF$6:AF$507,"N") + COUNTIFS(AdopcionIA!$C$6:$C$507,Reporte!$C64,AdopcionIA!AK$6:AK$507,"N")</f>
        <v>6</v>
      </c>
      <c r="I64" s="38">
        <f>COUNTIFS(AdopcionIA!$C$6:$C$507,Reporte!$C64,AdopcionIA!H$6:H$507,"N") + COUNTIFS(AdopcionIA!$C$6:$C$507,Reporte!$C64,AdopcionIA!M$6:M$507,"N") + COUNTIFS(AdopcionIA!$C$6:$C$507,Reporte!$C64,AdopcionIA!R$6:R$507,"N") + COUNTIFS(AdopcionIA!$C$6:$C$507,Reporte!$C64,AdopcionIA!W$6:W$507,"N") + COUNTIFS(AdopcionIA!$C$6:$C$507,Reporte!$C64,AdopcionIA!AB$6:AB$507,"N") + COUNTIFS(AdopcionIA!$C$6:$C$507,Reporte!$C64,AdopcionIA!AG$6:AG$507,"N") + COUNTIFS(AdopcionIA!$C$6:$C$507,Reporte!$C64,AdopcionIA!AL$6:AL$507,"N")</f>
        <v>0</v>
      </c>
      <c r="J64" s="38">
        <f>COUNTIFS(AdopcionIA!$C$6:$C$507,Reporte!$C64,AdopcionIA!H$6:H$507,"S") + COUNTIFS(AdopcionIA!$C$6:$C$507,Reporte!$C64,AdopcionIA!M$6:M$507,"S") + COUNTIFS(AdopcionIA!$C$6:$C$507,Reporte!$C64,AdopcionIA!R$6:R$507,"S") + COUNTIFS(AdopcionIA!$C$6:$C$507,Reporte!$C64,AdopcionIA!W$6:W$507,"S") + COUNTIFS(AdopcionIA!$C$6:$C$507,Reporte!$C64,AdopcionIA!AB$6:AB$507,"S") + COUNTIFS(AdopcionIA!$C$6:$C$507,Reporte!$C64,AdopcionIA!AG$6:AG$507,"S") + COUNTIFS(AdopcionIA!$C$6:$C$507,Reporte!$C64,AdopcionIA!AL$6:AL$507,"S")</f>
        <v>1</v>
      </c>
      <c r="K64" s="17">
        <f>SUMIF(AdopcionIA!$C$6:$C$507,Reporte!$C64,AdopcionIA!J$6:J$507)</f>
        <v>3</v>
      </c>
      <c r="L64" s="17">
        <f>SUMIF(AdopcionIA!$C$6:$C$507,Reporte!$C64,AdopcionIA!K$6:K$507)</f>
        <v>1.5</v>
      </c>
      <c r="M64" s="51">
        <f t="shared" si="14"/>
        <v>0.5</v>
      </c>
      <c r="N64" s="17">
        <f>COUNTIFS(AdopcionIA!$C$6:$C$507,Reporte!$C64,AdopcionIA!G$6:G$507,"")</f>
        <v>0</v>
      </c>
      <c r="O64" s="34">
        <f>COUNTIFS(AdopcionIA!$C$6:$C$507,Reporte!$C64,AdopcionIA!G$6:G$507,"N")</f>
        <v>0</v>
      </c>
      <c r="P64" s="34">
        <f>COUNTIFS(AdopcionIA!$C$6:$C$507,Reporte!$C64,AdopcionIA!H$6:H$507,"N")</f>
        <v>0</v>
      </c>
      <c r="Q64" s="35">
        <f>COUNTIFS(AdopcionIA!$C$6:$C$507,Reporte!$C64,AdopcionIA!H$6:H$507,"S")</f>
        <v>1</v>
      </c>
      <c r="R64" s="91">
        <f>(IFERROR(AVERAGEIFS(AdopcionIA!I$6:I$507,AdopcionIA!$C$6:$C$507,Reporte!$C64),0)/10)</f>
        <v>0.8</v>
      </c>
      <c r="S64" s="41">
        <f>SUMIF(AdopcionIA!$C$6:$C$507,Reporte!$C64,AdopcionIA!O$6:O$507)</f>
        <v>0</v>
      </c>
      <c r="T64" s="41">
        <f>SUMIF(AdopcionIA!$C$6:$C$507,Reporte!$C64,AdopcionIA!P$6:P$507)</f>
        <v>0</v>
      </c>
      <c r="U64" s="52">
        <f t="shared" si="15"/>
        <v>0</v>
      </c>
      <c r="V64" s="41">
        <f>COUNTIFS(AdopcionIA!$C$6:$C$507,Reporte!$C64,AdopcionIA!L$6:L$507,"")</f>
        <v>0</v>
      </c>
      <c r="W64" s="41">
        <f>COUNTIFS(AdopcionIA!$C$6:$C$507,Reporte!$C64,AdopcionIA!L$6:L$507,"N")</f>
        <v>1</v>
      </c>
      <c r="X64" s="41">
        <f>COUNTIFS(AdopcionIA!$C$6:$C$507,Reporte!$C64,AdopcionIA!M$6:M$507,"N")</f>
        <v>0</v>
      </c>
      <c r="Y64" s="45">
        <f>COUNTIFS(AdopcionIA!$C$6:$C$507,Reporte!$C64,AdopcionIA!M$6:M$507,"S")</f>
        <v>0</v>
      </c>
      <c r="Z64" s="92">
        <f>IFERROR(AVERAGEIFS(AdopcionIA!N$6:N$507,AdopcionIA!$C$6:$C$507,Reporte!$C64),0)/10</f>
        <v>0</v>
      </c>
      <c r="AA64" s="46">
        <f>SUMIF(AdopcionIA!$C$6:$C$507,Reporte!$C64,AdopcionIA!T$6:T$507)</f>
        <v>0</v>
      </c>
      <c r="AB64" s="46">
        <f>SUMIF(AdopcionIA!$C$6:$C$507,Reporte!$C64,AdopcionIA!U$6:U$507)</f>
        <v>0</v>
      </c>
      <c r="AC64" s="51">
        <f t="shared" si="16"/>
        <v>0</v>
      </c>
      <c r="AD64" s="46">
        <f>COUNTIFS(AdopcionIA!$C$6:$C$507,Reporte!$C64,AdopcionIA!Q$6:Q$507,"")</f>
        <v>0</v>
      </c>
      <c r="AE64" s="46">
        <f>COUNTIFS(AdopcionIA!$C$6:$C$507,Reporte!$C64,AdopcionIA!Q$6:Q$507,"N")</f>
        <v>1</v>
      </c>
      <c r="AF64" s="46">
        <f>COUNTIFS(AdopcionIA!$C$6:$C$507,Reporte!$C64,AdopcionIA!R$6:R$507,"N")</f>
        <v>0</v>
      </c>
      <c r="AG64" s="47">
        <f xml:space="preserve"> COUNTIFS(AdopcionIA!$C$6:$C$507,Reporte!$C64,AdopcionIA!R$6:R$507,"S")</f>
        <v>0</v>
      </c>
      <c r="AH64" s="93">
        <f>IFERROR(AVERAGEIFS(AdopcionIA!S$6:S$507,AdopcionIA!$C$6:$C$507,Reporte!$C64),0)/10</f>
        <v>0</v>
      </c>
      <c r="AI64" s="50">
        <f>SUMIF(AdopcionIA!$C$6:$C$507,Reporte!$C64,AdopcionIA!Y$6:Y$507)</f>
        <v>0</v>
      </c>
      <c r="AJ64" s="50">
        <f>SUMIF(AdopcionIA!$C$6:$C$507,Reporte!$C64,AdopcionIA!Z$6:Z$507)</f>
        <v>0</v>
      </c>
      <c r="AK64" s="51">
        <f t="shared" si="17"/>
        <v>0</v>
      </c>
      <c r="AL64" s="50">
        <f>COUNTIFS(AdopcionIA!$C$6:$C$507,Reporte!$C64,AdopcionIA!V$6:V$507,"")</f>
        <v>0</v>
      </c>
      <c r="AM64" s="50">
        <f>COUNTIFS(AdopcionIA!$C$6:$C$507,Reporte!$C64,AdopcionIA!V$6:V$507,"N")</f>
        <v>1</v>
      </c>
      <c r="AN64" s="50">
        <f>COUNTIFS(AdopcionIA!$C$6:$C$507,Reporte!$C64,AdopcionIA!W$6:W$507,"N")</f>
        <v>0</v>
      </c>
      <c r="AO64" s="55">
        <f>COUNTIFS(AdopcionIA!$C$6:$C$507,Reporte!$C64,AdopcionIA!W$6:W$507,"S")</f>
        <v>0</v>
      </c>
      <c r="AP64" s="94">
        <f>IFERROR(AVERAGEIFS(AdopcionIA!X$6:X$507,AdopcionIA!$C$6:$C$507,Reporte!$C64),0)/10</f>
        <v>0</v>
      </c>
      <c r="AQ64" s="58">
        <f>SUMIF(AdopcionIA!$C$6:$C$507,Reporte!$C64,AdopcionIA!AD$6:AD$507)</f>
        <v>0</v>
      </c>
      <c r="AR64" s="58">
        <f>SUMIF(AdopcionIA!$C$6:$C$507,Reporte!$C64,AdopcionIA!AE$6:AE$507)</f>
        <v>0</v>
      </c>
      <c r="AS64" s="51">
        <f t="shared" si="18"/>
        <v>0</v>
      </c>
      <c r="AT64" s="58">
        <f>COUNTIFS(AdopcionIA!$C$6:$C$507,Reporte!$C64,AdopcionIA!AA$6:AA$507,"")</f>
        <v>0</v>
      </c>
      <c r="AU64" s="58">
        <f>COUNTIFS(AdopcionIA!$C$6:$C$507,Reporte!$C64,AdopcionIA!AA$6:AA$507,"N")</f>
        <v>1</v>
      </c>
      <c r="AV64" s="58">
        <f>COUNTIFS(AdopcionIA!$C$6:$C$507,Reporte!$C64,AdopcionIA!AB$6:AB$507,"N")</f>
        <v>0</v>
      </c>
      <c r="AW64" s="63">
        <f>COUNTIFS(AdopcionIA!$C$6:$C$507,Reporte!$C64,AdopcionIA!AB$6:AB$507,"S")</f>
        <v>0</v>
      </c>
      <c r="AX64" s="95">
        <f>IFERROR(AVERAGEIFS(AdopcionIA!AC$6:AC$507,AdopcionIA!$C$6:$C$507,Reporte!$C64),0)/10</f>
        <v>0</v>
      </c>
      <c r="AY64" s="64">
        <f>SUMIF(AdopcionIA!$C$6:$C$507,Reporte!$C64,AdopcionIA!AI$6:AI$507)</f>
        <v>0</v>
      </c>
      <c r="AZ64" s="64">
        <f>SUMIF(AdopcionIA!$C$6:$C$507,Reporte!$C64,AdopcionIA!AJ$6:AJ$507)</f>
        <v>0</v>
      </c>
      <c r="BA64" s="51">
        <f t="shared" si="19"/>
        <v>0</v>
      </c>
      <c r="BB64" s="64">
        <f>COUNTIFS(AdopcionIA!$C$6:$C$507,Reporte!$C64,AdopcionIA!AF$6:AF$507,"")</f>
        <v>0</v>
      </c>
      <c r="BC64" s="64">
        <f>COUNTIFS(AdopcionIA!$C$6:$C$507,Reporte!$C64,AdopcionIA!AF$6:AF$507,"N")</f>
        <v>1</v>
      </c>
      <c r="BD64" s="64">
        <f>COUNTIFS(AdopcionIA!$C$6:$C$507,Reporte!$C64,AdopcionIA!AG$6:AG$507,"N")</f>
        <v>0</v>
      </c>
      <c r="BE64" s="65">
        <f>COUNTIFS(AdopcionIA!$C$6:$C$507,Reporte!$C64,AdopcionIA!AG$6:AG$507,"S")</f>
        <v>0</v>
      </c>
      <c r="BF64" s="96">
        <f>IFERROR(AVERAGEIFS(AdopcionIA!AH$6:AH$507,AdopcionIA!$C$6:$C$507,Reporte!$C64),0)/10</f>
        <v>0</v>
      </c>
      <c r="BG64" s="68">
        <f>SUMIF(AdopcionIA!$C$6:$C$507,Reporte!$C64,AdopcionIA!AN$6:AN$507)</f>
        <v>0</v>
      </c>
      <c r="BH64" s="68">
        <f>SUMIF(AdopcionIA!$C$6:$C$507,Reporte!$C64,AdopcionIA!AO$6:AO$507)</f>
        <v>0</v>
      </c>
      <c r="BI64" s="51">
        <f t="shared" si="20"/>
        <v>0</v>
      </c>
      <c r="BJ64" s="68">
        <f>COUNTIFS(AdopcionIA!$C$6:$C$507,Reporte!$C64,AdopcionIA!AK$6:AK$507,"")</f>
        <v>0</v>
      </c>
      <c r="BK64" s="68">
        <f>COUNTIFS(AdopcionIA!$C$6:$C$507,Reporte!$C64,AdopcionIA!AK$6:AK$507,"N")</f>
        <v>1</v>
      </c>
      <c r="BL64" s="68">
        <f>COUNTIFS(AdopcionIA!$C$6:$C$507,Reporte!$C64,AdopcionIA!AL$6:AL$507,"N")</f>
        <v>0</v>
      </c>
      <c r="BM64" s="68">
        <f>COUNTIFS(AdopcionIA!$C$6:$C$507,Reporte!$C64,AdopcionIA!AL$6:AL$507,"S")</f>
        <v>0</v>
      </c>
      <c r="BN64" s="97">
        <f>IFERROR(AVERAGEIFS(AdopcionIA!AM$6:AM$507,AdopcionIA!$C$6:$C$507,Reporte!$C64),0)/10</f>
        <v>0</v>
      </c>
    </row>
    <row r="65" spans="3:66">
      <c r="C65" s="146" t="str">
        <v>T55</v>
      </c>
      <c r="D65" s="38">
        <f>SUMIF(AdopcionIA!$C$6:$C$507,Reporte!$C65,AdopcionIA!J$6:J$507) + SUMIF(AdopcionIA!$C$6:$C$507,Reporte!$C65,AdopcionIA!O$6:O$507) + SUMIF(AdopcionIA!$C$6:$C$507,Reporte!$C65,AdopcionIA!T$6:T$507) + SUMIF(AdopcionIA!$C$6:$C$507,Reporte!$C65,AdopcionIA!Y$6:Y$507) + SUMIF(AdopcionIA!$C$6:$C$507,Reporte!$C65,AdopcionIA!AD$6:AD$507) + SUMIF(AdopcionIA!$C$6:$C$507,Reporte!$C65,AdopcionIA!AI$6:AI$507) + SUMIF(AdopcionIA!$C$6:$C$507,Reporte!$C65,AdopcionIA!AN$6:AN$507)</f>
        <v>14</v>
      </c>
      <c r="E65" s="38">
        <f>SUMIF(AdopcionIA!$C$6:$C$507,Reporte!$C65,AdopcionIA!K$6:K$507) + SUMIF(AdopcionIA!$C$6:$C$507,Reporte!$C65,AdopcionIA!P$6:P$507) + SUMIF(AdopcionIA!$C$6:$C$507,Reporte!$C65,AdopcionIA!U$6:U$507) + SUMIF(AdopcionIA!$C$6:$C$507,Reporte!$C65,AdopcionIA!Z$6:Z$507) + SUMIF(AdopcionIA!$C$6:$C$507,Reporte!$C65,AdopcionIA!AE$6:AE$507) + SUMIF(AdopcionIA!$C$6:$C$507,Reporte!$C65,AdopcionIA!AJ$6:AJ$507) + SUMIF(AdopcionIA!$C$6:$C$507,Reporte!$C65,AdopcionIA!AO$6:AO$507)</f>
        <v>9</v>
      </c>
      <c r="F65" s="51">
        <f t="shared" si="13"/>
        <v>0.35714285714285715</v>
      </c>
      <c r="G65" s="38">
        <f>COUNTIFS(AdopcionIA!$C$6:$C$507,Reporte!$C65,AdopcionIA!G$6:G$507,"") + COUNTIFS(AdopcionIA!$C$6:$C$507,Reporte!$C65,AdopcionIA!L$6:L$507,"") + COUNTIFS(AdopcionIA!$C$6:$C$507,Reporte!$C65,AdopcionIA!Q$6:Q$507,"") + COUNTIFS(AdopcionIA!$C$6:$C$507,Reporte!$C65,AdopcionIA!V$6:V$507,"") + COUNTIFS(AdopcionIA!$C$6:$C$507,Reporte!$C65,AdopcionIA!AA$6:AA$507,"") + COUNTIFS(AdopcionIA!$C$6:$C$507,Reporte!$C65,AdopcionIA!AF$6:AF$507,"") + COUNTIFS(AdopcionIA!$C$6:$C$507,Reporte!$C65,AdopcionIA!AK$6:AK$507,"")</f>
        <v>0</v>
      </c>
      <c r="H65" s="38">
        <f>COUNTIFS(AdopcionIA!$C$6:$C$507,Reporte!$C65,AdopcionIA!G$6:G$507,"N") + COUNTIFS(AdopcionIA!$C$6:$C$507,Reporte!$C65,AdopcionIA!L$6:L$507,"N") + COUNTIFS(AdopcionIA!$C$6:$C$507,Reporte!$C65,AdopcionIA!Q$6:Q$507,"N") + COUNTIFS(AdopcionIA!$C$6:$C$507,Reporte!$C65,AdopcionIA!V$6:V$507,"N") + COUNTIFS(AdopcionIA!$C$6:$C$507,Reporte!$C65,AdopcionIA!AA$6:AA$507,"N") + COUNTIFS(AdopcionIA!$C$6:$C$507,Reporte!$C65,AdopcionIA!AF$6:AF$507,"N") + COUNTIFS(AdopcionIA!$C$6:$C$507,Reporte!$C65,AdopcionIA!AK$6:AK$507,"N")</f>
        <v>11</v>
      </c>
      <c r="I65" s="38">
        <f>COUNTIFS(AdopcionIA!$C$6:$C$507,Reporte!$C65,AdopcionIA!H$6:H$507,"N") + COUNTIFS(AdopcionIA!$C$6:$C$507,Reporte!$C65,AdopcionIA!M$6:M$507,"N") + COUNTIFS(AdopcionIA!$C$6:$C$507,Reporte!$C65,AdopcionIA!R$6:R$507,"N") + COUNTIFS(AdopcionIA!$C$6:$C$507,Reporte!$C65,AdopcionIA!W$6:W$507,"N") + COUNTIFS(AdopcionIA!$C$6:$C$507,Reporte!$C65,AdopcionIA!AB$6:AB$507,"N") + COUNTIFS(AdopcionIA!$C$6:$C$507,Reporte!$C65,AdopcionIA!AG$6:AG$507,"N") + COUNTIFS(AdopcionIA!$C$6:$C$507,Reporte!$C65,AdopcionIA!AL$6:AL$507,"N")</f>
        <v>0</v>
      </c>
      <c r="J65" s="38">
        <f>COUNTIFS(AdopcionIA!$C$6:$C$507,Reporte!$C65,AdopcionIA!H$6:H$507,"S") + COUNTIFS(AdopcionIA!$C$6:$C$507,Reporte!$C65,AdopcionIA!M$6:M$507,"S") + COUNTIFS(AdopcionIA!$C$6:$C$507,Reporte!$C65,AdopcionIA!R$6:R$507,"S") + COUNTIFS(AdopcionIA!$C$6:$C$507,Reporte!$C65,AdopcionIA!W$6:W$507,"S") + COUNTIFS(AdopcionIA!$C$6:$C$507,Reporte!$C65,AdopcionIA!AB$6:AB$507,"S") + COUNTIFS(AdopcionIA!$C$6:$C$507,Reporte!$C65,AdopcionIA!AG$6:AG$507,"S") + COUNTIFS(AdopcionIA!$C$6:$C$507,Reporte!$C65,AdopcionIA!AL$6:AL$507,"S")</f>
        <v>3</v>
      </c>
      <c r="K65" s="17">
        <f>SUMIF(AdopcionIA!$C$6:$C$507,Reporte!$C65,AdopcionIA!J$6:J$507)</f>
        <v>4</v>
      </c>
      <c r="L65" s="17">
        <f>SUMIF(AdopcionIA!$C$6:$C$507,Reporte!$C65,AdopcionIA!K$6:K$507)</f>
        <v>3</v>
      </c>
      <c r="M65" s="51">
        <f t="shared" si="14"/>
        <v>0.25</v>
      </c>
      <c r="N65" s="17">
        <f>COUNTIFS(AdopcionIA!$C$6:$C$507,Reporte!$C65,AdopcionIA!G$6:G$507,"")</f>
        <v>0</v>
      </c>
      <c r="O65" s="34">
        <f>COUNTIFS(AdopcionIA!$C$6:$C$507,Reporte!$C65,AdopcionIA!G$6:G$507,"N")</f>
        <v>1</v>
      </c>
      <c r="P65" s="34">
        <f>COUNTIFS(AdopcionIA!$C$6:$C$507,Reporte!$C65,AdopcionIA!H$6:H$507,"N")</f>
        <v>0</v>
      </c>
      <c r="Q65" s="35">
        <f>COUNTIFS(AdopcionIA!$C$6:$C$507,Reporte!$C65,AdopcionIA!H$6:H$507,"S")</f>
        <v>1</v>
      </c>
      <c r="R65" s="91">
        <f>(IFERROR(AVERAGEIFS(AdopcionIA!I$6:I$507,AdopcionIA!$C$6:$C$507,Reporte!$C65),0)/10)</f>
        <v>0.7</v>
      </c>
      <c r="S65" s="41">
        <f>SUMIF(AdopcionIA!$C$6:$C$507,Reporte!$C65,AdopcionIA!O$6:O$507)</f>
        <v>7</v>
      </c>
      <c r="T65" s="41">
        <f>SUMIF(AdopcionIA!$C$6:$C$507,Reporte!$C65,AdopcionIA!P$6:P$507)</f>
        <v>4</v>
      </c>
      <c r="U65" s="52">
        <f t="shared" si="15"/>
        <v>0.42857142857142855</v>
      </c>
      <c r="V65" s="41">
        <f>COUNTIFS(AdopcionIA!$C$6:$C$507,Reporte!$C65,AdopcionIA!L$6:L$507,"")</f>
        <v>0</v>
      </c>
      <c r="W65" s="41">
        <f>COUNTIFS(AdopcionIA!$C$6:$C$507,Reporte!$C65,AdopcionIA!L$6:L$507,"N")</f>
        <v>1</v>
      </c>
      <c r="X65" s="41">
        <f>COUNTIFS(AdopcionIA!$C$6:$C$507,Reporte!$C65,AdopcionIA!M$6:M$507,"N")</f>
        <v>0</v>
      </c>
      <c r="Y65" s="45">
        <f>COUNTIFS(AdopcionIA!$C$6:$C$507,Reporte!$C65,AdopcionIA!M$6:M$507,"S")</f>
        <v>1</v>
      </c>
      <c r="Z65" s="92">
        <f>IFERROR(AVERAGEIFS(AdopcionIA!N$6:N$507,AdopcionIA!$C$6:$C$507,Reporte!$C65),0)/10</f>
        <v>0.8</v>
      </c>
      <c r="AA65" s="46">
        <f>SUMIF(AdopcionIA!$C$6:$C$507,Reporte!$C65,AdopcionIA!T$6:T$507)</f>
        <v>0</v>
      </c>
      <c r="AB65" s="46">
        <f>SUMIF(AdopcionIA!$C$6:$C$507,Reporte!$C65,AdopcionIA!U$6:U$507)</f>
        <v>0</v>
      </c>
      <c r="AC65" s="51">
        <f t="shared" si="16"/>
        <v>0</v>
      </c>
      <c r="AD65" s="46">
        <f>COUNTIFS(AdopcionIA!$C$6:$C$507,Reporte!$C65,AdopcionIA!Q$6:Q$507,"")</f>
        <v>0</v>
      </c>
      <c r="AE65" s="46">
        <f>COUNTIFS(AdopcionIA!$C$6:$C$507,Reporte!$C65,AdopcionIA!Q$6:Q$507,"N")</f>
        <v>2</v>
      </c>
      <c r="AF65" s="46">
        <f>COUNTIFS(AdopcionIA!$C$6:$C$507,Reporte!$C65,AdopcionIA!R$6:R$507,"N")</f>
        <v>0</v>
      </c>
      <c r="AG65" s="47">
        <f xml:space="preserve"> COUNTIFS(AdopcionIA!$C$6:$C$507,Reporte!$C65,AdopcionIA!R$6:R$507,"S")</f>
        <v>0</v>
      </c>
      <c r="AH65" s="93">
        <f>IFERROR(AVERAGEIFS(AdopcionIA!S$6:S$507,AdopcionIA!$C$6:$C$507,Reporte!$C65),0)/10</f>
        <v>0</v>
      </c>
      <c r="AI65" s="50">
        <f>SUMIF(AdopcionIA!$C$6:$C$507,Reporte!$C65,AdopcionIA!Y$6:Y$507)</f>
        <v>0</v>
      </c>
      <c r="AJ65" s="50">
        <f>SUMIF(AdopcionIA!$C$6:$C$507,Reporte!$C65,AdopcionIA!Z$6:Z$507)</f>
        <v>0</v>
      </c>
      <c r="AK65" s="51">
        <f t="shared" si="17"/>
        <v>0</v>
      </c>
      <c r="AL65" s="50">
        <f>COUNTIFS(AdopcionIA!$C$6:$C$507,Reporte!$C65,AdopcionIA!V$6:V$507,"")</f>
        <v>0</v>
      </c>
      <c r="AM65" s="50">
        <f>COUNTIFS(AdopcionIA!$C$6:$C$507,Reporte!$C65,AdopcionIA!V$6:V$507,"N")</f>
        <v>2</v>
      </c>
      <c r="AN65" s="50">
        <f>COUNTIFS(AdopcionIA!$C$6:$C$507,Reporte!$C65,AdopcionIA!W$6:W$507,"N")</f>
        <v>0</v>
      </c>
      <c r="AO65" s="55">
        <f>COUNTIFS(AdopcionIA!$C$6:$C$507,Reporte!$C65,AdopcionIA!W$6:W$507,"S")</f>
        <v>0</v>
      </c>
      <c r="AP65" s="94">
        <f>IFERROR(AVERAGEIFS(AdopcionIA!X$6:X$507,AdopcionIA!$C$6:$C$507,Reporte!$C65),0)/10</f>
        <v>0</v>
      </c>
      <c r="AQ65" s="58">
        <f>SUMIF(AdopcionIA!$C$6:$C$507,Reporte!$C65,AdopcionIA!AD$6:AD$507)</f>
        <v>0</v>
      </c>
      <c r="AR65" s="58">
        <f>SUMIF(AdopcionIA!$C$6:$C$507,Reporte!$C65,AdopcionIA!AE$6:AE$507)</f>
        <v>0</v>
      </c>
      <c r="AS65" s="51">
        <f t="shared" si="18"/>
        <v>0</v>
      </c>
      <c r="AT65" s="58">
        <f>COUNTIFS(AdopcionIA!$C$6:$C$507,Reporte!$C65,AdopcionIA!AA$6:AA$507,"")</f>
        <v>0</v>
      </c>
      <c r="AU65" s="58">
        <f>COUNTIFS(AdopcionIA!$C$6:$C$507,Reporte!$C65,AdopcionIA!AA$6:AA$507,"N")</f>
        <v>2</v>
      </c>
      <c r="AV65" s="58">
        <f>COUNTIFS(AdopcionIA!$C$6:$C$507,Reporte!$C65,AdopcionIA!AB$6:AB$507,"N")</f>
        <v>0</v>
      </c>
      <c r="AW65" s="63">
        <f>COUNTIFS(AdopcionIA!$C$6:$C$507,Reporte!$C65,AdopcionIA!AB$6:AB$507,"S")</f>
        <v>0</v>
      </c>
      <c r="AX65" s="95">
        <f>IFERROR(AVERAGEIFS(AdopcionIA!AC$6:AC$507,AdopcionIA!$C$6:$C$507,Reporte!$C65),0)/10</f>
        <v>0</v>
      </c>
      <c r="AY65" s="64">
        <f>SUMIF(AdopcionIA!$C$6:$C$507,Reporte!$C65,AdopcionIA!AI$6:AI$507)</f>
        <v>3</v>
      </c>
      <c r="AZ65" s="64">
        <f>SUMIF(AdopcionIA!$C$6:$C$507,Reporte!$C65,AdopcionIA!AJ$6:AJ$507)</f>
        <v>2</v>
      </c>
      <c r="BA65" s="51">
        <f t="shared" si="19"/>
        <v>0.33333333333333331</v>
      </c>
      <c r="BB65" s="64">
        <f>COUNTIFS(AdopcionIA!$C$6:$C$507,Reporte!$C65,AdopcionIA!AF$6:AF$507,"")</f>
        <v>0</v>
      </c>
      <c r="BC65" s="64">
        <f>COUNTIFS(AdopcionIA!$C$6:$C$507,Reporte!$C65,AdopcionIA!AF$6:AF$507,"N")</f>
        <v>1</v>
      </c>
      <c r="BD65" s="64">
        <f>COUNTIFS(AdopcionIA!$C$6:$C$507,Reporte!$C65,AdopcionIA!AG$6:AG$507,"N")</f>
        <v>0</v>
      </c>
      <c r="BE65" s="65">
        <f>COUNTIFS(AdopcionIA!$C$6:$C$507,Reporte!$C65,AdopcionIA!AG$6:AG$507,"S")</f>
        <v>1</v>
      </c>
      <c r="BF65" s="96">
        <f>IFERROR(AVERAGEIFS(AdopcionIA!AH$6:AH$507,AdopcionIA!$C$6:$C$507,Reporte!$C65),0)/10</f>
        <v>0.7</v>
      </c>
      <c r="BG65" s="68">
        <f>SUMIF(AdopcionIA!$C$6:$C$507,Reporte!$C65,AdopcionIA!AN$6:AN$507)</f>
        <v>0</v>
      </c>
      <c r="BH65" s="68">
        <f>SUMIF(AdopcionIA!$C$6:$C$507,Reporte!$C65,AdopcionIA!AO$6:AO$507)</f>
        <v>0</v>
      </c>
      <c r="BI65" s="51">
        <f t="shared" si="20"/>
        <v>0</v>
      </c>
      <c r="BJ65" s="68">
        <f>COUNTIFS(AdopcionIA!$C$6:$C$507,Reporte!$C65,AdopcionIA!AK$6:AK$507,"")</f>
        <v>0</v>
      </c>
      <c r="BK65" s="68">
        <f>COUNTIFS(AdopcionIA!$C$6:$C$507,Reporte!$C65,AdopcionIA!AK$6:AK$507,"N")</f>
        <v>2</v>
      </c>
      <c r="BL65" s="68">
        <f>COUNTIFS(AdopcionIA!$C$6:$C$507,Reporte!$C65,AdopcionIA!AL$6:AL$507,"N")</f>
        <v>0</v>
      </c>
      <c r="BM65" s="68">
        <f>COUNTIFS(AdopcionIA!$C$6:$C$507,Reporte!$C65,AdopcionIA!AL$6:AL$507,"S")</f>
        <v>0</v>
      </c>
      <c r="BN65" s="97">
        <f>IFERROR(AVERAGEIFS(AdopcionIA!AM$6:AM$507,AdopcionIA!$C$6:$C$507,Reporte!$C65),0)/10</f>
        <v>0</v>
      </c>
    </row>
    <row r="66" spans="3:66">
      <c r="C66" s="146" t="str">
        <v>TM31</v>
      </c>
      <c r="D66" s="38">
        <f>SUMIF(AdopcionIA!$C$6:$C$507,Reporte!$C66,AdopcionIA!J$6:J$507) + SUMIF(AdopcionIA!$C$6:$C$507,Reporte!$C66,AdopcionIA!O$6:O$507) + SUMIF(AdopcionIA!$C$6:$C$507,Reporte!$C66,AdopcionIA!T$6:T$507) + SUMIF(AdopcionIA!$C$6:$C$507,Reporte!$C66,AdopcionIA!Y$6:Y$507) + SUMIF(AdopcionIA!$C$6:$C$507,Reporte!$C66,AdopcionIA!AD$6:AD$507) + SUMIF(AdopcionIA!$C$6:$C$507,Reporte!$C66,AdopcionIA!AI$6:AI$507) + SUMIF(AdopcionIA!$C$6:$C$507,Reporte!$C66,AdopcionIA!AN$6:AN$507)</f>
        <v>14</v>
      </c>
      <c r="E66" s="38">
        <f>SUMIF(AdopcionIA!$C$6:$C$507,Reporte!$C66,AdopcionIA!K$6:K$507) + SUMIF(AdopcionIA!$C$6:$C$507,Reporte!$C66,AdopcionIA!P$6:P$507) + SUMIF(AdopcionIA!$C$6:$C$507,Reporte!$C66,AdopcionIA!U$6:U$507) + SUMIF(AdopcionIA!$C$6:$C$507,Reporte!$C66,AdopcionIA!Z$6:Z$507) + SUMIF(AdopcionIA!$C$6:$C$507,Reporte!$C66,AdopcionIA!AE$6:AE$507) + SUMIF(AdopcionIA!$C$6:$C$507,Reporte!$C66,AdopcionIA!AJ$6:AJ$507) + SUMIF(AdopcionIA!$C$6:$C$507,Reporte!$C66,AdopcionIA!AO$6:AO$507)</f>
        <v>23.5</v>
      </c>
      <c r="F66" s="51">
        <f t="shared" si="13"/>
        <v>-0.6785714285714286</v>
      </c>
      <c r="G66" s="38">
        <f>COUNTIFS(AdopcionIA!$C$6:$C$507,Reporte!$C66,AdopcionIA!G$6:G$507,"") + COUNTIFS(AdopcionIA!$C$6:$C$507,Reporte!$C66,AdopcionIA!L$6:L$507,"") + COUNTIFS(AdopcionIA!$C$6:$C$507,Reporte!$C66,AdopcionIA!Q$6:Q$507,"") + COUNTIFS(AdopcionIA!$C$6:$C$507,Reporte!$C66,AdopcionIA!V$6:V$507,"") + COUNTIFS(AdopcionIA!$C$6:$C$507,Reporte!$C66,AdopcionIA!AA$6:AA$507,"") + COUNTIFS(AdopcionIA!$C$6:$C$507,Reporte!$C66,AdopcionIA!AF$6:AF$507,"") + COUNTIFS(AdopcionIA!$C$6:$C$507,Reporte!$C66,AdopcionIA!AK$6:AK$507,"")</f>
        <v>0</v>
      </c>
      <c r="H66" s="38">
        <f>COUNTIFS(AdopcionIA!$C$6:$C$507,Reporte!$C66,AdopcionIA!G$6:G$507,"N") + COUNTIFS(AdopcionIA!$C$6:$C$507,Reporte!$C66,AdopcionIA!L$6:L$507,"N") + COUNTIFS(AdopcionIA!$C$6:$C$507,Reporte!$C66,AdopcionIA!Q$6:Q$507,"N") + COUNTIFS(AdopcionIA!$C$6:$C$507,Reporte!$C66,AdopcionIA!V$6:V$507,"N") + COUNTIFS(AdopcionIA!$C$6:$C$507,Reporte!$C66,AdopcionIA!AA$6:AA$507,"N") + COUNTIFS(AdopcionIA!$C$6:$C$507,Reporte!$C66,AdopcionIA!AF$6:AF$507,"N") + COUNTIFS(AdopcionIA!$C$6:$C$507,Reporte!$C66,AdopcionIA!AK$6:AK$507,"N")</f>
        <v>24</v>
      </c>
      <c r="I66" s="38">
        <f>COUNTIFS(AdopcionIA!$C$6:$C$507,Reporte!$C66,AdopcionIA!H$6:H$507,"N") + COUNTIFS(AdopcionIA!$C$6:$C$507,Reporte!$C66,AdopcionIA!M$6:M$507,"N") + COUNTIFS(AdopcionIA!$C$6:$C$507,Reporte!$C66,AdopcionIA!R$6:R$507,"N") + COUNTIFS(AdopcionIA!$C$6:$C$507,Reporte!$C66,AdopcionIA!W$6:W$507,"N") + COUNTIFS(AdopcionIA!$C$6:$C$507,Reporte!$C66,AdopcionIA!AB$6:AB$507,"N") + COUNTIFS(AdopcionIA!$C$6:$C$507,Reporte!$C66,AdopcionIA!AG$6:AG$507,"N") + COUNTIFS(AdopcionIA!$C$6:$C$507,Reporte!$C66,AdopcionIA!AL$6:AL$507,"N")</f>
        <v>0</v>
      </c>
      <c r="J66" s="38">
        <f>COUNTIFS(AdopcionIA!$C$6:$C$507,Reporte!$C66,AdopcionIA!H$6:H$507,"S") + COUNTIFS(AdopcionIA!$C$6:$C$507,Reporte!$C66,AdopcionIA!M$6:M$507,"S") + COUNTIFS(AdopcionIA!$C$6:$C$507,Reporte!$C66,AdopcionIA!R$6:R$507,"S") + COUNTIFS(AdopcionIA!$C$6:$C$507,Reporte!$C66,AdopcionIA!W$6:W$507,"S") + COUNTIFS(AdopcionIA!$C$6:$C$507,Reporte!$C66,AdopcionIA!AB$6:AB$507,"S") + COUNTIFS(AdopcionIA!$C$6:$C$507,Reporte!$C66,AdopcionIA!AG$6:AG$507,"S") + COUNTIFS(AdopcionIA!$C$6:$C$507,Reporte!$C66,AdopcionIA!AL$6:AL$507,"S")</f>
        <v>11</v>
      </c>
      <c r="K66" s="17">
        <f>SUMIF(AdopcionIA!$C$6:$C$507,Reporte!$C66,AdopcionIA!J$6:J$507)</f>
        <v>6</v>
      </c>
      <c r="L66" s="17">
        <f>SUMIF(AdopcionIA!$C$6:$C$507,Reporte!$C66,AdopcionIA!K$6:K$507)</f>
        <v>10</v>
      </c>
      <c r="M66" s="51">
        <f t="shared" si="14"/>
        <v>-0.66666666666666663</v>
      </c>
      <c r="N66" s="17">
        <f>COUNTIFS(AdopcionIA!$C$6:$C$507,Reporte!$C66,AdopcionIA!G$6:G$507,"")</f>
        <v>0</v>
      </c>
      <c r="O66" s="34">
        <f>COUNTIFS(AdopcionIA!$C$6:$C$507,Reporte!$C66,AdopcionIA!G$6:G$507,"N")</f>
        <v>1</v>
      </c>
      <c r="P66" s="34">
        <f>COUNTIFS(AdopcionIA!$C$6:$C$507,Reporte!$C66,AdopcionIA!H$6:H$507,"N")</f>
        <v>0</v>
      </c>
      <c r="Q66" s="35">
        <f>COUNTIFS(AdopcionIA!$C$6:$C$507,Reporte!$C66,AdopcionIA!H$6:H$507,"S")</f>
        <v>4</v>
      </c>
      <c r="R66" s="91">
        <f>(IFERROR(AVERAGEIFS(AdopcionIA!I$6:I$507,AdopcionIA!$C$6:$C$507,Reporte!$C66),0)/10)</f>
        <v>0.45</v>
      </c>
      <c r="S66" s="41">
        <f>SUMIF(AdopcionIA!$C$6:$C$507,Reporte!$C66,AdopcionIA!O$6:O$507)</f>
        <v>6</v>
      </c>
      <c r="T66" s="41">
        <f>SUMIF(AdopcionIA!$C$6:$C$507,Reporte!$C66,AdopcionIA!P$6:P$507)</f>
        <v>9</v>
      </c>
      <c r="U66" s="52">
        <f t="shared" si="15"/>
        <v>-0.5</v>
      </c>
      <c r="V66" s="41">
        <f>COUNTIFS(AdopcionIA!$C$6:$C$507,Reporte!$C66,AdopcionIA!L$6:L$507,"")</f>
        <v>0</v>
      </c>
      <c r="W66" s="41">
        <f>COUNTIFS(AdopcionIA!$C$6:$C$507,Reporte!$C66,AdopcionIA!L$6:L$507,"N")</f>
        <v>1</v>
      </c>
      <c r="X66" s="41">
        <f>COUNTIFS(AdopcionIA!$C$6:$C$507,Reporte!$C66,AdopcionIA!M$6:M$507,"N")</f>
        <v>0</v>
      </c>
      <c r="Y66" s="45">
        <f>COUNTIFS(AdopcionIA!$C$6:$C$507,Reporte!$C66,AdopcionIA!M$6:M$507,"S")</f>
        <v>4</v>
      </c>
      <c r="Z66" s="92">
        <f>IFERROR(AVERAGEIFS(AdopcionIA!N$6:N$507,AdopcionIA!$C$6:$C$507,Reporte!$C66),0)/10</f>
        <v>0.47499999999999998</v>
      </c>
      <c r="AA66" s="46">
        <f>SUMIF(AdopcionIA!$C$6:$C$507,Reporte!$C66,AdopcionIA!T$6:T$507)</f>
        <v>0</v>
      </c>
      <c r="AB66" s="46">
        <f>SUMIF(AdopcionIA!$C$6:$C$507,Reporte!$C66,AdopcionIA!U$6:U$507)</f>
        <v>0</v>
      </c>
      <c r="AC66" s="51">
        <f t="shared" si="16"/>
        <v>0</v>
      </c>
      <c r="AD66" s="46">
        <f>COUNTIFS(AdopcionIA!$C$6:$C$507,Reporte!$C66,AdopcionIA!Q$6:Q$507,"")</f>
        <v>0</v>
      </c>
      <c r="AE66" s="46">
        <f>COUNTIFS(AdopcionIA!$C$6:$C$507,Reporte!$C66,AdopcionIA!Q$6:Q$507,"N")</f>
        <v>5</v>
      </c>
      <c r="AF66" s="46">
        <f>COUNTIFS(AdopcionIA!$C$6:$C$507,Reporte!$C66,AdopcionIA!R$6:R$507,"N")</f>
        <v>0</v>
      </c>
      <c r="AG66" s="47">
        <f xml:space="preserve"> COUNTIFS(AdopcionIA!$C$6:$C$507,Reporte!$C66,AdopcionIA!R$6:R$507,"S")</f>
        <v>0</v>
      </c>
      <c r="AH66" s="93">
        <f>IFERROR(AVERAGEIFS(AdopcionIA!S$6:S$507,AdopcionIA!$C$6:$C$507,Reporte!$C66),0)/10</f>
        <v>0</v>
      </c>
      <c r="AI66" s="50">
        <f>SUMIF(AdopcionIA!$C$6:$C$507,Reporte!$C66,AdopcionIA!Y$6:Y$507)</f>
        <v>0.5</v>
      </c>
      <c r="AJ66" s="50">
        <f>SUMIF(AdopcionIA!$C$6:$C$507,Reporte!$C66,AdopcionIA!Z$6:Z$507)</f>
        <v>1</v>
      </c>
      <c r="AK66" s="51">
        <f t="shared" si="17"/>
        <v>-1</v>
      </c>
      <c r="AL66" s="50">
        <f>COUNTIFS(AdopcionIA!$C$6:$C$507,Reporte!$C66,AdopcionIA!V$6:V$507,"")</f>
        <v>0</v>
      </c>
      <c r="AM66" s="50">
        <f>COUNTIFS(AdopcionIA!$C$6:$C$507,Reporte!$C66,AdopcionIA!V$6:V$507,"N")</f>
        <v>4</v>
      </c>
      <c r="AN66" s="50">
        <f>COUNTIFS(AdopcionIA!$C$6:$C$507,Reporte!$C66,AdopcionIA!W$6:W$507,"N")</f>
        <v>0</v>
      </c>
      <c r="AO66" s="55">
        <f>COUNTIFS(AdopcionIA!$C$6:$C$507,Reporte!$C66,AdopcionIA!W$6:W$507,"S")</f>
        <v>1</v>
      </c>
      <c r="AP66" s="94">
        <f>IFERROR(AVERAGEIFS(AdopcionIA!X$6:X$507,AdopcionIA!$C$6:$C$507,Reporte!$C66),0)/10</f>
        <v>0.8</v>
      </c>
      <c r="AQ66" s="58">
        <f>SUMIF(AdopcionIA!$C$6:$C$507,Reporte!$C66,AdopcionIA!AD$6:AD$507)</f>
        <v>0.5</v>
      </c>
      <c r="AR66" s="58">
        <f>SUMIF(AdopcionIA!$C$6:$C$507,Reporte!$C66,AdopcionIA!AE$6:AE$507)</f>
        <v>0.5</v>
      </c>
      <c r="AS66" s="51">
        <f t="shared" si="18"/>
        <v>0</v>
      </c>
      <c r="AT66" s="58">
        <f>COUNTIFS(AdopcionIA!$C$6:$C$507,Reporte!$C66,AdopcionIA!AA$6:AA$507,"")</f>
        <v>0</v>
      </c>
      <c r="AU66" s="58">
        <f>COUNTIFS(AdopcionIA!$C$6:$C$507,Reporte!$C66,AdopcionIA!AA$6:AA$507,"N")</f>
        <v>4</v>
      </c>
      <c r="AV66" s="58">
        <f>COUNTIFS(AdopcionIA!$C$6:$C$507,Reporte!$C66,AdopcionIA!AB$6:AB$507,"N")</f>
        <v>0</v>
      </c>
      <c r="AW66" s="63">
        <f>COUNTIFS(AdopcionIA!$C$6:$C$507,Reporte!$C66,AdopcionIA!AB$6:AB$507,"S")</f>
        <v>1</v>
      </c>
      <c r="AX66" s="95">
        <f>IFERROR(AVERAGEIFS(AdopcionIA!AC$6:AC$507,AdopcionIA!$C$6:$C$507,Reporte!$C66),0)/10</f>
        <v>0.9</v>
      </c>
      <c r="AY66" s="64">
        <f>SUMIF(AdopcionIA!$C$6:$C$507,Reporte!$C66,AdopcionIA!AI$6:AI$507)</f>
        <v>1</v>
      </c>
      <c r="AZ66" s="64">
        <f>SUMIF(AdopcionIA!$C$6:$C$507,Reporte!$C66,AdopcionIA!AJ$6:AJ$507)</f>
        <v>3</v>
      </c>
      <c r="BA66" s="51">
        <f t="shared" si="19"/>
        <v>-2</v>
      </c>
      <c r="BB66" s="64">
        <f>COUNTIFS(AdopcionIA!$C$6:$C$507,Reporte!$C66,AdopcionIA!AF$6:AF$507,"")</f>
        <v>0</v>
      </c>
      <c r="BC66" s="64">
        <f>COUNTIFS(AdopcionIA!$C$6:$C$507,Reporte!$C66,AdopcionIA!AF$6:AF$507,"N")</f>
        <v>4</v>
      </c>
      <c r="BD66" s="64">
        <f>COUNTIFS(AdopcionIA!$C$6:$C$507,Reporte!$C66,AdopcionIA!AG$6:AG$507,"N")</f>
        <v>0</v>
      </c>
      <c r="BE66" s="65">
        <f>COUNTIFS(AdopcionIA!$C$6:$C$507,Reporte!$C66,AdopcionIA!AG$6:AG$507,"S")</f>
        <v>1</v>
      </c>
      <c r="BF66" s="96">
        <f>IFERROR(AVERAGEIFS(AdopcionIA!AH$6:AH$507,AdopcionIA!$C$6:$C$507,Reporte!$C66),0)/10</f>
        <v>0.5</v>
      </c>
      <c r="BG66" s="68">
        <f>SUMIF(AdopcionIA!$C$6:$C$507,Reporte!$C66,AdopcionIA!AN$6:AN$507)</f>
        <v>0</v>
      </c>
      <c r="BH66" s="68">
        <f>SUMIF(AdopcionIA!$C$6:$C$507,Reporte!$C66,AdopcionIA!AO$6:AO$507)</f>
        <v>0</v>
      </c>
      <c r="BI66" s="51">
        <f t="shared" si="20"/>
        <v>0</v>
      </c>
      <c r="BJ66" s="68">
        <f>COUNTIFS(AdopcionIA!$C$6:$C$507,Reporte!$C66,AdopcionIA!AK$6:AK$507,"")</f>
        <v>0</v>
      </c>
      <c r="BK66" s="68">
        <f>COUNTIFS(AdopcionIA!$C$6:$C$507,Reporte!$C66,AdopcionIA!AK$6:AK$507,"N")</f>
        <v>5</v>
      </c>
      <c r="BL66" s="68">
        <f>COUNTIFS(AdopcionIA!$C$6:$C$507,Reporte!$C66,AdopcionIA!AL$6:AL$507,"N")</f>
        <v>0</v>
      </c>
      <c r="BM66" s="68">
        <f>COUNTIFS(AdopcionIA!$C$6:$C$507,Reporte!$C66,AdopcionIA!AL$6:AL$507,"S")</f>
        <v>0</v>
      </c>
      <c r="BN66" s="97">
        <f>IFERROR(AVERAGEIFS(AdopcionIA!AM$6:AM$507,AdopcionIA!$C$6:$C$507,Reporte!$C66),0)/10</f>
        <v>0</v>
      </c>
    </row>
    <row r="67" spans="3:66" ht="15" customHeight="1">
      <c r="C67" s="146" t="str">
        <v>TM30</v>
      </c>
      <c r="D67" s="38">
        <f>SUMIF(AdopcionIA!$C$6:$C$507,Reporte!$C67,AdopcionIA!J$6:J$507) + SUMIF(AdopcionIA!$C$6:$C$507,Reporte!$C67,AdopcionIA!O$6:O$507) + SUMIF(AdopcionIA!$C$6:$C$507,Reporte!$C67,AdopcionIA!T$6:T$507) + SUMIF(AdopcionIA!$C$6:$C$507,Reporte!$C67,AdopcionIA!Y$6:Y$507) + SUMIF(AdopcionIA!$C$6:$C$507,Reporte!$C67,AdopcionIA!AD$6:AD$507) + SUMIF(AdopcionIA!$C$6:$C$507,Reporte!$C67,AdopcionIA!AI$6:AI$507) + SUMIF(AdopcionIA!$C$6:$C$507,Reporte!$C67,AdopcionIA!AN$6:AN$507)</f>
        <v>7</v>
      </c>
      <c r="E67" s="38">
        <f>SUMIF(AdopcionIA!$C$6:$C$507,Reporte!$C67,AdopcionIA!K$6:K$507) + SUMIF(AdopcionIA!$C$6:$C$507,Reporte!$C67,AdopcionIA!P$6:P$507) + SUMIF(AdopcionIA!$C$6:$C$507,Reporte!$C67,AdopcionIA!U$6:U$507) + SUMIF(AdopcionIA!$C$6:$C$507,Reporte!$C67,AdopcionIA!Z$6:Z$507) + SUMIF(AdopcionIA!$C$6:$C$507,Reporte!$C67,AdopcionIA!AE$6:AE$507) + SUMIF(AdopcionIA!$C$6:$C$507,Reporte!$C67,AdopcionIA!AJ$6:AJ$507) + SUMIF(AdopcionIA!$C$6:$C$507,Reporte!$C67,AdopcionIA!AO$6:AO$507)</f>
        <v>2.5</v>
      </c>
      <c r="F67" s="51">
        <f t="shared" si="13"/>
        <v>0.6428571428571429</v>
      </c>
      <c r="G67" s="38">
        <f>COUNTIFS(AdopcionIA!$C$6:$C$507,Reporte!$C67,AdopcionIA!G$6:G$507,"") + COUNTIFS(AdopcionIA!$C$6:$C$507,Reporte!$C67,AdopcionIA!L$6:L$507,"") + COUNTIFS(AdopcionIA!$C$6:$C$507,Reporte!$C67,AdopcionIA!Q$6:Q$507,"") + COUNTIFS(AdopcionIA!$C$6:$C$507,Reporte!$C67,AdopcionIA!V$6:V$507,"") + COUNTIFS(AdopcionIA!$C$6:$C$507,Reporte!$C67,AdopcionIA!AA$6:AA$507,"") + COUNTIFS(AdopcionIA!$C$6:$C$507,Reporte!$C67,AdopcionIA!AF$6:AF$507,"") + COUNTIFS(AdopcionIA!$C$6:$C$507,Reporte!$C67,AdopcionIA!AK$6:AK$507,"")</f>
        <v>0</v>
      </c>
      <c r="H67" s="38">
        <f>COUNTIFS(AdopcionIA!$C$6:$C$507,Reporte!$C67,AdopcionIA!G$6:G$507,"N") + COUNTIFS(AdopcionIA!$C$6:$C$507,Reporte!$C67,AdopcionIA!L$6:L$507,"N") + COUNTIFS(AdopcionIA!$C$6:$C$507,Reporte!$C67,AdopcionIA!Q$6:Q$507,"N") + COUNTIFS(AdopcionIA!$C$6:$C$507,Reporte!$C67,AdopcionIA!V$6:V$507,"N") + COUNTIFS(AdopcionIA!$C$6:$C$507,Reporte!$C67,AdopcionIA!AA$6:AA$507,"N") + COUNTIFS(AdopcionIA!$C$6:$C$507,Reporte!$C67,AdopcionIA!AF$6:AF$507,"N") + COUNTIFS(AdopcionIA!$C$6:$C$507,Reporte!$C67,AdopcionIA!AK$6:AK$507,"N")</f>
        <v>12</v>
      </c>
      <c r="I67" s="38">
        <f>COUNTIFS(AdopcionIA!$C$6:$C$507,Reporte!$C67,AdopcionIA!H$6:H$507,"N") + COUNTIFS(AdopcionIA!$C$6:$C$507,Reporte!$C67,AdopcionIA!M$6:M$507,"N") + COUNTIFS(AdopcionIA!$C$6:$C$507,Reporte!$C67,AdopcionIA!R$6:R$507,"N") + COUNTIFS(AdopcionIA!$C$6:$C$507,Reporte!$C67,AdopcionIA!W$6:W$507,"N") + COUNTIFS(AdopcionIA!$C$6:$C$507,Reporte!$C67,AdopcionIA!AB$6:AB$507,"N") + COUNTIFS(AdopcionIA!$C$6:$C$507,Reporte!$C67,AdopcionIA!AG$6:AG$507,"N") + COUNTIFS(AdopcionIA!$C$6:$C$507,Reporte!$C67,AdopcionIA!AL$6:AL$507,"N")</f>
        <v>0</v>
      </c>
      <c r="J67" s="38">
        <f>COUNTIFS(AdopcionIA!$C$6:$C$507,Reporte!$C67,AdopcionIA!H$6:H$507,"S") + COUNTIFS(AdopcionIA!$C$6:$C$507,Reporte!$C67,AdopcionIA!M$6:M$507,"S") + COUNTIFS(AdopcionIA!$C$6:$C$507,Reporte!$C67,AdopcionIA!R$6:R$507,"S") + COUNTIFS(AdopcionIA!$C$6:$C$507,Reporte!$C67,AdopcionIA!W$6:W$507,"S") + COUNTIFS(AdopcionIA!$C$6:$C$507,Reporte!$C67,AdopcionIA!AB$6:AB$507,"S") + COUNTIFS(AdopcionIA!$C$6:$C$507,Reporte!$C67,AdopcionIA!AG$6:AG$507,"S") + COUNTIFS(AdopcionIA!$C$6:$C$507,Reporte!$C67,AdopcionIA!AL$6:AL$507,"S")</f>
        <v>2</v>
      </c>
      <c r="K67" s="17">
        <f>SUMIF(AdopcionIA!$C$6:$C$507,Reporte!$C67,AdopcionIA!J$6:J$507)</f>
        <v>0</v>
      </c>
      <c r="L67" s="17">
        <f>SUMIF(AdopcionIA!$C$6:$C$507,Reporte!$C67,AdopcionIA!K$6:K$507)</f>
        <v>0</v>
      </c>
      <c r="M67" s="51">
        <f t="shared" si="14"/>
        <v>0</v>
      </c>
      <c r="N67" s="17">
        <f>COUNTIFS(AdopcionIA!$C$6:$C$507,Reporte!$C67,AdopcionIA!G$6:G$507,"")</f>
        <v>0</v>
      </c>
      <c r="O67" s="34">
        <f>COUNTIFS(AdopcionIA!$C$6:$C$507,Reporte!$C67,AdopcionIA!G$6:G$507,"N")</f>
        <v>2</v>
      </c>
      <c r="P67" s="34">
        <f>COUNTIFS(AdopcionIA!$C$6:$C$507,Reporte!$C67,AdopcionIA!H$6:H$507,"N")</f>
        <v>0</v>
      </c>
      <c r="Q67" s="35">
        <f>COUNTIFS(AdopcionIA!$C$6:$C$507,Reporte!$C67,AdopcionIA!H$6:H$507,"S")</f>
        <v>0</v>
      </c>
      <c r="R67" s="91">
        <f>(IFERROR(AVERAGEIFS(AdopcionIA!I$6:I$507,AdopcionIA!$C$6:$C$507,Reporte!$C67),0)/10)</f>
        <v>0</v>
      </c>
      <c r="S67" s="41">
        <f>SUMIF(AdopcionIA!$C$6:$C$507,Reporte!$C67,AdopcionIA!O$6:O$507)</f>
        <v>0</v>
      </c>
      <c r="T67" s="41">
        <f>SUMIF(AdopcionIA!$C$6:$C$507,Reporte!$C67,AdopcionIA!P$6:P$507)</f>
        <v>0</v>
      </c>
      <c r="U67" s="52">
        <f t="shared" si="15"/>
        <v>0</v>
      </c>
      <c r="V67" s="41">
        <f>COUNTIFS(AdopcionIA!$C$6:$C$507,Reporte!$C67,AdopcionIA!L$6:L$507,"")</f>
        <v>0</v>
      </c>
      <c r="W67" s="41">
        <f>COUNTIFS(AdopcionIA!$C$6:$C$507,Reporte!$C67,AdopcionIA!L$6:L$507,"N")</f>
        <v>2</v>
      </c>
      <c r="X67" s="41">
        <f>COUNTIFS(AdopcionIA!$C$6:$C$507,Reporte!$C67,AdopcionIA!M$6:M$507,"N")</f>
        <v>0</v>
      </c>
      <c r="Y67" s="45">
        <f>COUNTIFS(AdopcionIA!$C$6:$C$507,Reporte!$C67,AdopcionIA!M$6:M$507,"S")</f>
        <v>0</v>
      </c>
      <c r="Z67" s="92">
        <f>IFERROR(AVERAGEIFS(AdopcionIA!N$6:N$507,AdopcionIA!$C$6:$C$507,Reporte!$C67),0)/10</f>
        <v>0</v>
      </c>
      <c r="AA67" s="46">
        <f>SUMIF(AdopcionIA!$C$6:$C$507,Reporte!$C67,AdopcionIA!T$6:T$507)</f>
        <v>0</v>
      </c>
      <c r="AB67" s="46">
        <f>SUMIF(AdopcionIA!$C$6:$C$507,Reporte!$C67,AdopcionIA!U$6:U$507)</f>
        <v>0</v>
      </c>
      <c r="AC67" s="51">
        <f t="shared" si="16"/>
        <v>0</v>
      </c>
      <c r="AD67" s="46">
        <f>COUNTIFS(AdopcionIA!$C$6:$C$507,Reporte!$C67,AdopcionIA!Q$6:Q$507,"")</f>
        <v>0</v>
      </c>
      <c r="AE67" s="46">
        <f>COUNTIFS(AdopcionIA!$C$6:$C$507,Reporte!$C67,AdopcionIA!Q$6:Q$507,"N")</f>
        <v>2</v>
      </c>
      <c r="AF67" s="46">
        <f>COUNTIFS(AdopcionIA!$C$6:$C$507,Reporte!$C67,AdopcionIA!R$6:R$507,"N")</f>
        <v>0</v>
      </c>
      <c r="AG67" s="47">
        <f xml:space="preserve"> COUNTIFS(AdopcionIA!$C$6:$C$507,Reporte!$C67,AdopcionIA!R$6:R$507,"S")</f>
        <v>0</v>
      </c>
      <c r="AH67" s="93">
        <f>IFERROR(AVERAGEIFS(AdopcionIA!S$6:S$507,AdopcionIA!$C$6:$C$507,Reporte!$C67),0)/10</f>
        <v>0</v>
      </c>
      <c r="AI67" s="50">
        <f>SUMIF(AdopcionIA!$C$6:$C$507,Reporte!$C67,AdopcionIA!Y$6:Y$507)</f>
        <v>0</v>
      </c>
      <c r="AJ67" s="50">
        <f>SUMIF(AdopcionIA!$C$6:$C$507,Reporte!$C67,AdopcionIA!Z$6:Z$507)</f>
        <v>0</v>
      </c>
      <c r="AK67" s="51">
        <f t="shared" si="17"/>
        <v>0</v>
      </c>
      <c r="AL67" s="50">
        <f>COUNTIFS(AdopcionIA!$C$6:$C$507,Reporte!$C67,AdopcionIA!V$6:V$507,"")</f>
        <v>0</v>
      </c>
      <c r="AM67" s="50">
        <f>COUNTIFS(AdopcionIA!$C$6:$C$507,Reporte!$C67,AdopcionIA!V$6:V$507,"N")</f>
        <v>2</v>
      </c>
      <c r="AN67" s="50">
        <f>COUNTIFS(AdopcionIA!$C$6:$C$507,Reporte!$C67,AdopcionIA!W$6:W$507,"N")</f>
        <v>0</v>
      </c>
      <c r="AO67" s="55">
        <f>COUNTIFS(AdopcionIA!$C$6:$C$507,Reporte!$C67,AdopcionIA!W$6:W$507,"S")</f>
        <v>0</v>
      </c>
      <c r="AP67" s="94">
        <f>IFERROR(AVERAGEIFS(AdopcionIA!X$6:X$507,AdopcionIA!$C$6:$C$507,Reporte!$C67),0)/10</f>
        <v>0</v>
      </c>
      <c r="AQ67" s="58">
        <f>SUMIF(AdopcionIA!$C$6:$C$507,Reporte!$C67,AdopcionIA!AD$6:AD$507)</f>
        <v>0</v>
      </c>
      <c r="AR67" s="58">
        <f>SUMIF(AdopcionIA!$C$6:$C$507,Reporte!$C67,AdopcionIA!AE$6:AE$507)</f>
        <v>0</v>
      </c>
      <c r="AS67" s="51">
        <f t="shared" si="18"/>
        <v>0</v>
      </c>
      <c r="AT67" s="58">
        <f>COUNTIFS(AdopcionIA!$C$6:$C$507,Reporte!$C67,AdopcionIA!AA$6:AA$507,"")</f>
        <v>0</v>
      </c>
      <c r="AU67" s="58">
        <f>COUNTIFS(AdopcionIA!$C$6:$C$507,Reporte!$C67,AdopcionIA!AA$6:AA$507,"N")</f>
        <v>2</v>
      </c>
      <c r="AV67" s="58">
        <f>COUNTIFS(AdopcionIA!$C$6:$C$507,Reporte!$C67,AdopcionIA!AB$6:AB$507,"N")</f>
        <v>0</v>
      </c>
      <c r="AW67" s="63">
        <f>COUNTIFS(AdopcionIA!$C$6:$C$507,Reporte!$C67,AdopcionIA!AB$6:AB$507,"S")</f>
        <v>0</v>
      </c>
      <c r="AX67" s="95">
        <f>IFERROR(AVERAGEIFS(AdopcionIA!AC$6:AC$507,AdopcionIA!$C$6:$C$507,Reporte!$C67),0)/10</f>
        <v>0</v>
      </c>
      <c r="AY67" s="64">
        <f>SUMIF(AdopcionIA!$C$6:$C$507,Reporte!$C67,AdopcionIA!AI$6:AI$507)</f>
        <v>0</v>
      </c>
      <c r="AZ67" s="64">
        <f>SUMIF(AdopcionIA!$C$6:$C$507,Reporte!$C67,AdopcionIA!AJ$6:AJ$507)</f>
        <v>0</v>
      </c>
      <c r="BA67" s="51">
        <f t="shared" si="19"/>
        <v>0</v>
      </c>
      <c r="BB67" s="64">
        <f>COUNTIFS(AdopcionIA!$C$6:$C$507,Reporte!$C67,AdopcionIA!AF$6:AF$507,"")</f>
        <v>0</v>
      </c>
      <c r="BC67" s="64">
        <f>COUNTIFS(AdopcionIA!$C$6:$C$507,Reporte!$C67,AdopcionIA!AF$6:AF$507,"N")</f>
        <v>2</v>
      </c>
      <c r="BD67" s="64">
        <f>COUNTIFS(AdopcionIA!$C$6:$C$507,Reporte!$C67,AdopcionIA!AG$6:AG$507,"N")</f>
        <v>0</v>
      </c>
      <c r="BE67" s="65">
        <f>COUNTIFS(AdopcionIA!$C$6:$C$507,Reporte!$C67,AdopcionIA!AG$6:AG$507,"S")</f>
        <v>0</v>
      </c>
      <c r="BF67" s="96">
        <f>IFERROR(AVERAGEIFS(AdopcionIA!AH$6:AH$507,AdopcionIA!$C$6:$C$507,Reporte!$C67),0)/10</f>
        <v>0</v>
      </c>
      <c r="BG67" s="68">
        <f>SUMIF(AdopcionIA!$C$6:$C$507,Reporte!$C67,AdopcionIA!AN$6:AN$507)</f>
        <v>7</v>
      </c>
      <c r="BH67" s="68">
        <f>SUMIF(AdopcionIA!$C$6:$C$507,Reporte!$C67,AdopcionIA!AO$6:AO$507)</f>
        <v>2.5</v>
      </c>
      <c r="BI67" s="51">
        <f t="shared" si="20"/>
        <v>0.6428571428571429</v>
      </c>
      <c r="BJ67" s="68">
        <f>COUNTIFS(AdopcionIA!$C$6:$C$507,Reporte!$C67,AdopcionIA!AK$6:AK$507,"")</f>
        <v>0</v>
      </c>
      <c r="BK67" s="68">
        <f>COUNTIFS(AdopcionIA!$C$6:$C$507,Reporte!$C67,AdopcionIA!AK$6:AK$507,"N")</f>
        <v>0</v>
      </c>
      <c r="BL67" s="68">
        <f>COUNTIFS(AdopcionIA!$C$6:$C$507,Reporte!$C67,AdopcionIA!AL$6:AL$507,"N")</f>
        <v>0</v>
      </c>
      <c r="BM67" s="68">
        <f>COUNTIFS(AdopcionIA!$C$6:$C$507,Reporte!$C67,AdopcionIA!AL$6:AL$507,"S")</f>
        <v>2</v>
      </c>
      <c r="BN67" s="97">
        <f>IFERROR(AVERAGEIFS(AdopcionIA!AM$6:AM$507,AdopcionIA!$C$6:$C$507,Reporte!$C67),0)/10</f>
        <v>0.75</v>
      </c>
    </row>
    <row r="68" spans="3:66">
      <c r="C68" s="146">
        <v>20</v>
      </c>
      <c r="D68" s="38">
        <f>SUMIF(AdopcionIA!$C$6:$C$507,Reporte!$C68,AdopcionIA!J$6:J$507) + SUMIF(AdopcionIA!$C$6:$C$507,Reporte!$C68,AdopcionIA!O$6:O$507) + SUMIF(AdopcionIA!$C$6:$C$507,Reporte!$C68,AdopcionIA!T$6:T$507) + SUMIF(AdopcionIA!$C$6:$C$507,Reporte!$C68,AdopcionIA!Y$6:Y$507) + SUMIF(AdopcionIA!$C$6:$C$507,Reporte!$C68,AdopcionIA!AD$6:AD$507) + SUMIF(AdopcionIA!$C$6:$C$507,Reporte!$C68,AdopcionIA!AI$6:AI$507) + SUMIF(AdopcionIA!$C$6:$C$507,Reporte!$C68,AdopcionIA!AN$6:AN$507)</f>
        <v>12</v>
      </c>
      <c r="E68" s="38">
        <f>SUMIF(AdopcionIA!$C$6:$C$507,Reporte!$C68,AdopcionIA!K$6:K$507) + SUMIF(AdopcionIA!$C$6:$C$507,Reporte!$C68,AdopcionIA!P$6:P$507) + SUMIF(AdopcionIA!$C$6:$C$507,Reporte!$C68,AdopcionIA!U$6:U$507) + SUMIF(AdopcionIA!$C$6:$C$507,Reporte!$C68,AdopcionIA!Z$6:Z$507) + SUMIF(AdopcionIA!$C$6:$C$507,Reporte!$C68,AdopcionIA!AE$6:AE$507) + SUMIF(AdopcionIA!$C$6:$C$507,Reporte!$C68,AdopcionIA!AJ$6:AJ$507) + SUMIF(AdopcionIA!$C$6:$C$507,Reporte!$C68,AdopcionIA!AO$6:AO$507)</f>
        <v>10</v>
      </c>
      <c r="F68" s="51">
        <f t="shared" si="13"/>
        <v>0.16666666666666666</v>
      </c>
      <c r="G68" s="38">
        <f>COUNTIFS(AdopcionIA!$C$6:$C$507,Reporte!$C68,AdopcionIA!G$6:G$507,"") + COUNTIFS(AdopcionIA!$C$6:$C$507,Reporte!$C68,AdopcionIA!L$6:L$507,"") + COUNTIFS(AdopcionIA!$C$6:$C$507,Reporte!$C68,AdopcionIA!Q$6:Q$507,"") + COUNTIFS(AdopcionIA!$C$6:$C$507,Reporte!$C68,AdopcionIA!V$6:V$507,"") + COUNTIFS(AdopcionIA!$C$6:$C$507,Reporte!$C68,AdopcionIA!AA$6:AA$507,"") + COUNTIFS(AdopcionIA!$C$6:$C$507,Reporte!$C68,AdopcionIA!AF$6:AF$507,"") + COUNTIFS(AdopcionIA!$C$6:$C$507,Reporte!$C68,AdopcionIA!AK$6:AK$507,"")</f>
        <v>0</v>
      </c>
      <c r="H68" s="38">
        <f>COUNTIFS(AdopcionIA!$C$6:$C$507,Reporte!$C68,AdopcionIA!G$6:G$507,"N") + COUNTIFS(AdopcionIA!$C$6:$C$507,Reporte!$C68,AdopcionIA!L$6:L$507,"N") + COUNTIFS(AdopcionIA!$C$6:$C$507,Reporte!$C68,AdopcionIA!Q$6:Q$507,"N") + COUNTIFS(AdopcionIA!$C$6:$C$507,Reporte!$C68,AdopcionIA!V$6:V$507,"N") + COUNTIFS(AdopcionIA!$C$6:$C$507,Reporte!$C68,AdopcionIA!AA$6:AA$507,"N") + COUNTIFS(AdopcionIA!$C$6:$C$507,Reporte!$C68,AdopcionIA!AF$6:AF$507,"N") + COUNTIFS(AdopcionIA!$C$6:$C$507,Reporte!$C68,AdopcionIA!AK$6:AK$507,"N")</f>
        <v>18</v>
      </c>
      <c r="I68" s="38">
        <f>COUNTIFS(AdopcionIA!$C$6:$C$507,Reporte!$C68,AdopcionIA!H$6:H$507,"N") + COUNTIFS(AdopcionIA!$C$6:$C$507,Reporte!$C68,AdopcionIA!M$6:M$507,"N") + COUNTIFS(AdopcionIA!$C$6:$C$507,Reporte!$C68,AdopcionIA!R$6:R$507,"N") + COUNTIFS(AdopcionIA!$C$6:$C$507,Reporte!$C68,AdopcionIA!W$6:W$507,"N") + COUNTIFS(AdopcionIA!$C$6:$C$507,Reporte!$C68,AdopcionIA!AB$6:AB$507,"N") + COUNTIFS(AdopcionIA!$C$6:$C$507,Reporte!$C68,AdopcionIA!AG$6:AG$507,"N") + COUNTIFS(AdopcionIA!$C$6:$C$507,Reporte!$C68,AdopcionIA!AL$6:AL$507,"N")</f>
        <v>0</v>
      </c>
      <c r="J68" s="38">
        <f>COUNTIFS(AdopcionIA!$C$6:$C$507,Reporte!$C68,AdopcionIA!H$6:H$507,"S") + COUNTIFS(AdopcionIA!$C$6:$C$507,Reporte!$C68,AdopcionIA!M$6:M$507,"S") + COUNTIFS(AdopcionIA!$C$6:$C$507,Reporte!$C68,AdopcionIA!R$6:R$507,"S") + COUNTIFS(AdopcionIA!$C$6:$C$507,Reporte!$C68,AdopcionIA!W$6:W$507,"S") + COUNTIFS(AdopcionIA!$C$6:$C$507,Reporte!$C68,AdopcionIA!AB$6:AB$507,"S") + COUNTIFS(AdopcionIA!$C$6:$C$507,Reporte!$C68,AdopcionIA!AG$6:AG$507,"S") + COUNTIFS(AdopcionIA!$C$6:$C$507,Reporte!$C68,AdopcionIA!AL$6:AL$507,"S")</f>
        <v>3</v>
      </c>
      <c r="K68" s="17">
        <f>SUMIF(AdopcionIA!$C$6:$C$507,Reporte!$C68,AdopcionIA!J$6:J$507)</f>
        <v>4</v>
      </c>
      <c r="L68" s="17">
        <f>SUMIF(AdopcionIA!$C$6:$C$507,Reporte!$C68,AdopcionIA!K$6:K$507)</f>
        <v>2</v>
      </c>
      <c r="M68" s="51">
        <f t="shared" si="14"/>
        <v>0.5</v>
      </c>
      <c r="N68" s="17">
        <f>COUNTIFS(AdopcionIA!$C$6:$C$507,Reporte!$C68,AdopcionIA!G$6:G$507,"")</f>
        <v>0</v>
      </c>
      <c r="O68" s="34">
        <f>COUNTIFS(AdopcionIA!$C$6:$C$507,Reporte!$C68,AdopcionIA!G$6:G$507,"N")</f>
        <v>1</v>
      </c>
      <c r="P68" s="34">
        <f>COUNTIFS(AdopcionIA!$C$6:$C$507,Reporte!$C68,AdopcionIA!H$6:H$507,"N")</f>
        <v>0</v>
      </c>
      <c r="Q68" s="35">
        <f>COUNTIFS(AdopcionIA!$C$6:$C$507,Reporte!$C68,AdopcionIA!H$6:H$507,"S")</f>
        <v>2</v>
      </c>
      <c r="R68" s="91">
        <f>(IFERROR(AVERAGEIFS(AdopcionIA!I$6:I$507,AdopcionIA!$C$6:$C$507,Reporte!$C68),0)/10)</f>
        <v>0.6</v>
      </c>
      <c r="S68" s="41">
        <f>SUMIF(AdopcionIA!$C$6:$C$507,Reporte!$C68,AdopcionIA!O$6:O$507)</f>
        <v>0</v>
      </c>
      <c r="T68" s="41">
        <f>SUMIF(AdopcionIA!$C$6:$C$507,Reporte!$C68,AdopcionIA!P$6:P$507)</f>
        <v>0</v>
      </c>
      <c r="U68" s="52">
        <f t="shared" si="15"/>
        <v>0</v>
      </c>
      <c r="V68" s="41">
        <f>COUNTIFS(AdopcionIA!$C$6:$C$507,Reporte!$C68,AdopcionIA!L$6:L$507,"")</f>
        <v>0</v>
      </c>
      <c r="W68" s="41">
        <f>COUNTIFS(AdopcionIA!$C$6:$C$507,Reporte!$C68,AdopcionIA!L$6:L$507,"N")</f>
        <v>3</v>
      </c>
      <c r="X68" s="41">
        <f>COUNTIFS(AdopcionIA!$C$6:$C$507,Reporte!$C68,AdopcionIA!M$6:M$507,"N")</f>
        <v>0</v>
      </c>
      <c r="Y68" s="45">
        <f>COUNTIFS(AdopcionIA!$C$6:$C$507,Reporte!$C68,AdopcionIA!M$6:M$507,"S")</f>
        <v>0</v>
      </c>
      <c r="Z68" s="92">
        <f>IFERROR(AVERAGEIFS(AdopcionIA!N$6:N$507,AdopcionIA!$C$6:$C$507,Reporte!$C68),0)/10</f>
        <v>0</v>
      </c>
      <c r="AA68" s="46">
        <f>SUMIF(AdopcionIA!$C$6:$C$507,Reporte!$C68,AdopcionIA!T$6:T$507)</f>
        <v>0</v>
      </c>
      <c r="AB68" s="46">
        <f>SUMIF(AdopcionIA!$C$6:$C$507,Reporte!$C68,AdopcionIA!U$6:U$507)</f>
        <v>0</v>
      </c>
      <c r="AC68" s="51">
        <f t="shared" si="16"/>
        <v>0</v>
      </c>
      <c r="AD68" s="46">
        <f>COUNTIFS(AdopcionIA!$C$6:$C$507,Reporte!$C68,AdopcionIA!Q$6:Q$507,"")</f>
        <v>0</v>
      </c>
      <c r="AE68" s="46">
        <f>COUNTIFS(AdopcionIA!$C$6:$C$507,Reporte!$C68,AdopcionIA!Q$6:Q$507,"N")</f>
        <v>3</v>
      </c>
      <c r="AF68" s="46">
        <f>COUNTIFS(AdopcionIA!$C$6:$C$507,Reporte!$C68,AdopcionIA!R$6:R$507,"N")</f>
        <v>0</v>
      </c>
      <c r="AG68" s="47">
        <f xml:space="preserve"> COUNTIFS(AdopcionIA!$C$6:$C$507,Reporte!$C68,AdopcionIA!R$6:R$507,"S")</f>
        <v>0</v>
      </c>
      <c r="AH68" s="93">
        <f>IFERROR(AVERAGEIFS(AdopcionIA!S$6:S$507,AdopcionIA!$C$6:$C$507,Reporte!$C68),0)/10</f>
        <v>0</v>
      </c>
      <c r="AI68" s="50">
        <f>SUMIF(AdopcionIA!$C$6:$C$507,Reporte!$C68,AdopcionIA!Y$6:Y$507)</f>
        <v>0</v>
      </c>
      <c r="AJ68" s="50">
        <f>SUMIF(AdopcionIA!$C$6:$C$507,Reporte!$C68,AdopcionIA!Z$6:Z$507)</f>
        <v>0</v>
      </c>
      <c r="AK68" s="51">
        <f t="shared" si="17"/>
        <v>0</v>
      </c>
      <c r="AL68" s="50">
        <f>COUNTIFS(AdopcionIA!$C$6:$C$507,Reporte!$C68,AdopcionIA!V$6:V$507,"")</f>
        <v>0</v>
      </c>
      <c r="AM68" s="50">
        <f>COUNTIFS(AdopcionIA!$C$6:$C$507,Reporte!$C68,AdopcionIA!V$6:V$507,"N")</f>
        <v>3</v>
      </c>
      <c r="AN68" s="50">
        <f>COUNTIFS(AdopcionIA!$C$6:$C$507,Reporte!$C68,AdopcionIA!W$6:W$507,"N")</f>
        <v>0</v>
      </c>
      <c r="AO68" s="55">
        <f>COUNTIFS(AdopcionIA!$C$6:$C$507,Reporte!$C68,AdopcionIA!W$6:W$507,"S")</f>
        <v>0</v>
      </c>
      <c r="AP68" s="94">
        <f>IFERROR(AVERAGEIFS(AdopcionIA!X$6:X$507,AdopcionIA!$C$6:$C$507,Reporte!$C68),0)/10</f>
        <v>0</v>
      </c>
      <c r="AQ68" s="58">
        <f>SUMIF(AdopcionIA!$C$6:$C$507,Reporte!$C68,AdopcionIA!AD$6:AD$507)</f>
        <v>0</v>
      </c>
      <c r="AR68" s="58">
        <f>SUMIF(AdopcionIA!$C$6:$C$507,Reporte!$C68,AdopcionIA!AE$6:AE$507)</f>
        <v>0</v>
      </c>
      <c r="AS68" s="51">
        <f t="shared" si="18"/>
        <v>0</v>
      </c>
      <c r="AT68" s="58">
        <f>COUNTIFS(AdopcionIA!$C$6:$C$507,Reporte!$C68,AdopcionIA!AA$6:AA$507,"")</f>
        <v>0</v>
      </c>
      <c r="AU68" s="58">
        <f>COUNTIFS(AdopcionIA!$C$6:$C$507,Reporte!$C68,AdopcionIA!AA$6:AA$507,"N")</f>
        <v>3</v>
      </c>
      <c r="AV68" s="58">
        <f>COUNTIFS(AdopcionIA!$C$6:$C$507,Reporte!$C68,AdopcionIA!AB$6:AB$507,"N")</f>
        <v>0</v>
      </c>
      <c r="AW68" s="63">
        <f>COUNTIFS(AdopcionIA!$C$6:$C$507,Reporte!$C68,AdopcionIA!AB$6:AB$507,"S")</f>
        <v>0</v>
      </c>
      <c r="AX68" s="95">
        <f>IFERROR(AVERAGEIFS(AdopcionIA!AC$6:AC$507,AdopcionIA!$C$6:$C$507,Reporte!$C68),0)/10</f>
        <v>0</v>
      </c>
      <c r="AY68" s="64">
        <f>SUMIF(AdopcionIA!$C$6:$C$507,Reporte!$C68,AdopcionIA!AI$6:AI$507)</f>
        <v>0</v>
      </c>
      <c r="AZ68" s="64">
        <f>SUMIF(AdopcionIA!$C$6:$C$507,Reporte!$C68,AdopcionIA!AJ$6:AJ$507)</f>
        <v>0</v>
      </c>
      <c r="BA68" s="51">
        <f t="shared" si="19"/>
        <v>0</v>
      </c>
      <c r="BB68" s="64">
        <f>COUNTIFS(AdopcionIA!$C$6:$C$507,Reporte!$C68,AdopcionIA!AF$6:AF$507,"")</f>
        <v>0</v>
      </c>
      <c r="BC68" s="64">
        <f>COUNTIFS(AdopcionIA!$C$6:$C$507,Reporte!$C68,AdopcionIA!AF$6:AF$507,"N")</f>
        <v>3</v>
      </c>
      <c r="BD68" s="64">
        <f>COUNTIFS(AdopcionIA!$C$6:$C$507,Reporte!$C68,AdopcionIA!AG$6:AG$507,"N")</f>
        <v>0</v>
      </c>
      <c r="BE68" s="65">
        <f>COUNTIFS(AdopcionIA!$C$6:$C$507,Reporte!$C68,AdopcionIA!AG$6:AG$507,"S")</f>
        <v>0</v>
      </c>
      <c r="BF68" s="96">
        <f>IFERROR(AVERAGEIFS(AdopcionIA!AH$6:AH$507,AdopcionIA!$C$6:$C$507,Reporte!$C68),0)/10</f>
        <v>0</v>
      </c>
      <c r="BG68" s="68">
        <f>SUMIF(AdopcionIA!$C$6:$C$507,Reporte!$C68,AdopcionIA!AN$6:AN$507)</f>
        <v>8</v>
      </c>
      <c r="BH68" s="68">
        <f>SUMIF(AdopcionIA!$C$6:$C$507,Reporte!$C68,AdopcionIA!AO$6:AO$507)</f>
        <v>8</v>
      </c>
      <c r="BI68" s="51">
        <f t="shared" si="20"/>
        <v>0</v>
      </c>
      <c r="BJ68" s="68">
        <f>COUNTIFS(AdopcionIA!$C$6:$C$507,Reporte!$C68,AdopcionIA!AK$6:AK$507,"")</f>
        <v>0</v>
      </c>
      <c r="BK68" s="68">
        <f>COUNTIFS(AdopcionIA!$C$6:$C$507,Reporte!$C68,AdopcionIA!AK$6:AK$507,"N")</f>
        <v>2</v>
      </c>
      <c r="BL68" s="68">
        <f>COUNTIFS(AdopcionIA!$C$6:$C$507,Reporte!$C68,AdopcionIA!AL$6:AL$507,"N")</f>
        <v>0</v>
      </c>
      <c r="BM68" s="68">
        <f>COUNTIFS(AdopcionIA!$C$6:$C$507,Reporte!$C68,AdopcionIA!AL$6:AL$507,"S")</f>
        <v>1</v>
      </c>
      <c r="BN68" s="97">
        <f>IFERROR(AVERAGEIFS(AdopcionIA!AM$6:AM$507,AdopcionIA!$C$6:$C$507,Reporte!$C68),0)/10</f>
        <v>0.1</v>
      </c>
    </row>
    <row r="69" spans="3:66">
      <c r="C69" s="146" t="str">
        <v>PDCF</v>
      </c>
      <c r="D69" s="38">
        <f>SUMIF(AdopcionIA!$C$6:$C$507,Reporte!$C69,AdopcionIA!J$6:J$507) + SUMIF(AdopcionIA!$C$6:$C$507,Reporte!$C69,AdopcionIA!O$6:O$507) + SUMIF(AdopcionIA!$C$6:$C$507,Reporte!$C69,AdopcionIA!T$6:T$507) + SUMIF(AdopcionIA!$C$6:$C$507,Reporte!$C69,AdopcionIA!Y$6:Y$507) + SUMIF(AdopcionIA!$C$6:$C$507,Reporte!$C69,AdopcionIA!AD$6:AD$507) + SUMIF(AdopcionIA!$C$6:$C$507,Reporte!$C69,AdopcionIA!AI$6:AI$507) + SUMIF(AdopcionIA!$C$6:$C$507,Reporte!$C69,AdopcionIA!AN$6:AN$507)</f>
        <v>10</v>
      </c>
      <c r="E69" s="38">
        <f>SUMIF(AdopcionIA!$C$6:$C$507,Reporte!$C69,AdopcionIA!K$6:K$507) + SUMIF(AdopcionIA!$C$6:$C$507,Reporte!$C69,AdopcionIA!P$6:P$507) + SUMIF(AdopcionIA!$C$6:$C$507,Reporte!$C69,AdopcionIA!U$6:U$507) + SUMIF(AdopcionIA!$C$6:$C$507,Reporte!$C69,AdopcionIA!Z$6:Z$507) + SUMIF(AdopcionIA!$C$6:$C$507,Reporte!$C69,AdopcionIA!AE$6:AE$507) + SUMIF(AdopcionIA!$C$6:$C$507,Reporte!$C69,AdopcionIA!AJ$6:AJ$507) + SUMIF(AdopcionIA!$C$6:$C$507,Reporte!$C69,AdopcionIA!AO$6:AO$507)</f>
        <v>10</v>
      </c>
      <c r="F69" s="51">
        <f t="shared" si="13"/>
        <v>0</v>
      </c>
      <c r="G69" s="38">
        <f>COUNTIFS(AdopcionIA!$C$6:$C$507,Reporte!$C69,AdopcionIA!G$6:G$507,"") + COUNTIFS(AdopcionIA!$C$6:$C$507,Reporte!$C69,AdopcionIA!L$6:L$507,"") + COUNTIFS(AdopcionIA!$C$6:$C$507,Reporte!$C69,AdopcionIA!Q$6:Q$507,"") + COUNTIFS(AdopcionIA!$C$6:$C$507,Reporte!$C69,AdopcionIA!V$6:V$507,"") + COUNTIFS(AdopcionIA!$C$6:$C$507,Reporte!$C69,AdopcionIA!AA$6:AA$507,"") + COUNTIFS(AdopcionIA!$C$6:$C$507,Reporte!$C69,AdopcionIA!AF$6:AF$507,"") + COUNTIFS(AdopcionIA!$C$6:$C$507,Reporte!$C69,AdopcionIA!AK$6:AK$507,"")</f>
        <v>0</v>
      </c>
      <c r="H69" s="38">
        <f>COUNTIFS(AdopcionIA!$C$6:$C$507,Reporte!$C69,AdopcionIA!G$6:G$507,"N") + COUNTIFS(AdopcionIA!$C$6:$C$507,Reporte!$C69,AdopcionIA!L$6:L$507,"N") + COUNTIFS(AdopcionIA!$C$6:$C$507,Reporte!$C69,AdopcionIA!Q$6:Q$507,"N") + COUNTIFS(AdopcionIA!$C$6:$C$507,Reporte!$C69,AdopcionIA!V$6:V$507,"N") + COUNTIFS(AdopcionIA!$C$6:$C$507,Reporte!$C69,AdopcionIA!AA$6:AA$507,"N") + COUNTIFS(AdopcionIA!$C$6:$C$507,Reporte!$C69,AdopcionIA!AF$6:AF$507,"N") + COUNTIFS(AdopcionIA!$C$6:$C$507,Reporte!$C69,AdopcionIA!AK$6:AK$507,"N")</f>
        <v>6</v>
      </c>
      <c r="I69" s="38">
        <f>COUNTIFS(AdopcionIA!$C$6:$C$507,Reporte!$C69,AdopcionIA!H$6:H$507,"N") + COUNTIFS(AdopcionIA!$C$6:$C$507,Reporte!$C69,AdopcionIA!M$6:M$507,"N") + COUNTIFS(AdopcionIA!$C$6:$C$507,Reporte!$C69,AdopcionIA!R$6:R$507,"N") + COUNTIFS(AdopcionIA!$C$6:$C$507,Reporte!$C69,AdopcionIA!W$6:W$507,"N") + COUNTIFS(AdopcionIA!$C$6:$C$507,Reporte!$C69,AdopcionIA!AB$6:AB$507,"N") + COUNTIFS(AdopcionIA!$C$6:$C$507,Reporte!$C69,AdopcionIA!AG$6:AG$507,"N") + COUNTIFS(AdopcionIA!$C$6:$C$507,Reporte!$C69,AdopcionIA!AL$6:AL$507,"N")</f>
        <v>0</v>
      </c>
      <c r="J69" s="38">
        <f>COUNTIFS(AdopcionIA!$C$6:$C$507,Reporte!$C69,AdopcionIA!H$6:H$507,"S") + COUNTIFS(AdopcionIA!$C$6:$C$507,Reporte!$C69,AdopcionIA!M$6:M$507,"S") + COUNTIFS(AdopcionIA!$C$6:$C$507,Reporte!$C69,AdopcionIA!R$6:R$507,"S") + COUNTIFS(AdopcionIA!$C$6:$C$507,Reporte!$C69,AdopcionIA!W$6:W$507,"S") + COUNTIFS(AdopcionIA!$C$6:$C$507,Reporte!$C69,AdopcionIA!AB$6:AB$507,"S") + COUNTIFS(AdopcionIA!$C$6:$C$507,Reporte!$C69,AdopcionIA!AG$6:AG$507,"S") + COUNTIFS(AdopcionIA!$C$6:$C$507,Reporte!$C69,AdopcionIA!AL$6:AL$507,"S")</f>
        <v>1</v>
      </c>
      <c r="K69" s="17">
        <f>SUMIF(AdopcionIA!$C$6:$C$507,Reporte!$C69,AdopcionIA!J$6:J$507)</f>
        <v>0</v>
      </c>
      <c r="L69" s="17">
        <f>SUMIF(AdopcionIA!$C$6:$C$507,Reporte!$C69,AdopcionIA!K$6:K$507)</f>
        <v>0</v>
      </c>
      <c r="M69" s="51">
        <f t="shared" si="14"/>
        <v>0</v>
      </c>
      <c r="N69" s="17">
        <f>COUNTIFS(AdopcionIA!$C$6:$C$507,Reporte!$C69,AdopcionIA!G$6:G$507,"")</f>
        <v>0</v>
      </c>
      <c r="O69" s="34">
        <f>COUNTIFS(AdopcionIA!$C$6:$C$507,Reporte!$C69,AdopcionIA!G$6:G$507,"N")</f>
        <v>1</v>
      </c>
      <c r="P69" s="34">
        <f>COUNTIFS(AdopcionIA!$C$6:$C$507,Reporte!$C69,AdopcionIA!H$6:H$507,"N")</f>
        <v>0</v>
      </c>
      <c r="Q69" s="35">
        <f>COUNTIFS(AdopcionIA!$C$6:$C$507,Reporte!$C69,AdopcionIA!H$6:H$507,"S")</f>
        <v>0</v>
      </c>
      <c r="R69" s="91">
        <f>(IFERROR(AVERAGEIFS(AdopcionIA!I$6:I$507,AdopcionIA!$C$6:$C$507,Reporte!$C69),0)/10)</f>
        <v>0</v>
      </c>
      <c r="S69" s="41">
        <f>SUMIF(AdopcionIA!$C$6:$C$507,Reporte!$C69,AdopcionIA!O$6:O$507)</f>
        <v>0</v>
      </c>
      <c r="T69" s="41">
        <f>SUMIF(AdopcionIA!$C$6:$C$507,Reporte!$C69,AdopcionIA!P$6:P$507)</f>
        <v>0</v>
      </c>
      <c r="U69" s="52">
        <f t="shared" si="15"/>
        <v>0</v>
      </c>
      <c r="V69" s="41">
        <f>COUNTIFS(AdopcionIA!$C$6:$C$507,Reporte!$C69,AdopcionIA!L$6:L$507,"")</f>
        <v>0</v>
      </c>
      <c r="W69" s="41">
        <f>COUNTIFS(AdopcionIA!$C$6:$C$507,Reporte!$C69,AdopcionIA!L$6:L$507,"N")</f>
        <v>1</v>
      </c>
      <c r="X69" s="41">
        <f>COUNTIFS(AdopcionIA!$C$6:$C$507,Reporte!$C69,AdopcionIA!M$6:M$507,"N")</f>
        <v>0</v>
      </c>
      <c r="Y69" s="45">
        <f>COUNTIFS(AdopcionIA!$C$6:$C$507,Reporte!$C69,AdopcionIA!M$6:M$507,"S")</f>
        <v>0</v>
      </c>
      <c r="Z69" s="92">
        <f>IFERROR(AVERAGEIFS(AdopcionIA!N$6:N$507,AdopcionIA!$C$6:$C$507,Reporte!$C69),0)/10</f>
        <v>0</v>
      </c>
      <c r="AA69" s="46">
        <f>SUMIF(AdopcionIA!$C$6:$C$507,Reporte!$C69,AdopcionIA!T$6:T$507)</f>
        <v>0</v>
      </c>
      <c r="AB69" s="46">
        <f>SUMIF(AdopcionIA!$C$6:$C$507,Reporte!$C69,AdopcionIA!U$6:U$507)</f>
        <v>0</v>
      </c>
      <c r="AC69" s="51">
        <f t="shared" si="16"/>
        <v>0</v>
      </c>
      <c r="AD69" s="46">
        <f>COUNTIFS(AdopcionIA!$C$6:$C$507,Reporte!$C69,AdopcionIA!Q$6:Q$507,"")</f>
        <v>0</v>
      </c>
      <c r="AE69" s="46">
        <f>COUNTIFS(AdopcionIA!$C$6:$C$507,Reporte!$C69,AdopcionIA!Q$6:Q$507,"N")</f>
        <v>1</v>
      </c>
      <c r="AF69" s="46">
        <f>COUNTIFS(AdopcionIA!$C$6:$C$507,Reporte!$C69,AdopcionIA!R$6:R$507,"N")</f>
        <v>0</v>
      </c>
      <c r="AG69" s="47">
        <f xml:space="preserve"> COUNTIFS(AdopcionIA!$C$6:$C$507,Reporte!$C69,AdopcionIA!R$6:R$507,"S")</f>
        <v>0</v>
      </c>
      <c r="AH69" s="93">
        <f>IFERROR(AVERAGEIFS(AdopcionIA!S$6:S$507,AdopcionIA!$C$6:$C$507,Reporte!$C69),0)/10</f>
        <v>0</v>
      </c>
      <c r="AI69" s="50">
        <f>SUMIF(AdopcionIA!$C$6:$C$507,Reporte!$C69,AdopcionIA!Y$6:Y$507)</f>
        <v>0</v>
      </c>
      <c r="AJ69" s="50">
        <f>SUMIF(AdopcionIA!$C$6:$C$507,Reporte!$C69,AdopcionIA!Z$6:Z$507)</f>
        <v>0</v>
      </c>
      <c r="AK69" s="51">
        <f t="shared" si="17"/>
        <v>0</v>
      </c>
      <c r="AL69" s="50">
        <f>COUNTIFS(AdopcionIA!$C$6:$C$507,Reporte!$C69,AdopcionIA!V$6:V$507,"")</f>
        <v>0</v>
      </c>
      <c r="AM69" s="50">
        <f>COUNTIFS(AdopcionIA!$C$6:$C$507,Reporte!$C69,AdopcionIA!V$6:V$507,"N")</f>
        <v>1</v>
      </c>
      <c r="AN69" s="50">
        <f>COUNTIFS(AdopcionIA!$C$6:$C$507,Reporte!$C69,AdopcionIA!W$6:W$507,"N")</f>
        <v>0</v>
      </c>
      <c r="AO69" s="55">
        <f>COUNTIFS(AdopcionIA!$C$6:$C$507,Reporte!$C69,AdopcionIA!W$6:W$507,"S")</f>
        <v>0</v>
      </c>
      <c r="AP69" s="94">
        <f>IFERROR(AVERAGEIFS(AdopcionIA!X$6:X$507,AdopcionIA!$C$6:$C$507,Reporte!$C69),0)/10</f>
        <v>0</v>
      </c>
      <c r="AQ69" s="58">
        <f>SUMIF(AdopcionIA!$C$6:$C$507,Reporte!$C69,AdopcionIA!AD$6:AD$507)</f>
        <v>0</v>
      </c>
      <c r="AR69" s="58">
        <f>SUMIF(AdopcionIA!$C$6:$C$507,Reporte!$C69,AdopcionIA!AE$6:AE$507)</f>
        <v>0</v>
      </c>
      <c r="AS69" s="51">
        <f t="shared" si="18"/>
        <v>0</v>
      </c>
      <c r="AT69" s="58">
        <f>COUNTIFS(AdopcionIA!$C$6:$C$507,Reporte!$C69,AdopcionIA!AA$6:AA$507,"")</f>
        <v>0</v>
      </c>
      <c r="AU69" s="58">
        <f>COUNTIFS(AdopcionIA!$C$6:$C$507,Reporte!$C69,AdopcionIA!AA$6:AA$507,"N")</f>
        <v>1</v>
      </c>
      <c r="AV69" s="58">
        <f>COUNTIFS(AdopcionIA!$C$6:$C$507,Reporte!$C69,AdopcionIA!AB$6:AB$507,"N")</f>
        <v>0</v>
      </c>
      <c r="AW69" s="63">
        <f>COUNTIFS(AdopcionIA!$C$6:$C$507,Reporte!$C69,AdopcionIA!AB$6:AB$507,"S")</f>
        <v>0</v>
      </c>
      <c r="AX69" s="95">
        <f>IFERROR(AVERAGEIFS(AdopcionIA!AC$6:AC$507,AdopcionIA!$C$6:$C$507,Reporte!$C69),0)/10</f>
        <v>0</v>
      </c>
      <c r="AY69" s="64">
        <f>SUMIF(AdopcionIA!$C$6:$C$507,Reporte!$C69,AdopcionIA!AI$6:AI$507)</f>
        <v>0</v>
      </c>
      <c r="AZ69" s="64">
        <f>SUMIF(AdopcionIA!$C$6:$C$507,Reporte!$C69,AdopcionIA!AJ$6:AJ$507)</f>
        <v>0</v>
      </c>
      <c r="BA69" s="51">
        <f t="shared" si="19"/>
        <v>0</v>
      </c>
      <c r="BB69" s="64">
        <f>COUNTIFS(AdopcionIA!$C$6:$C$507,Reporte!$C69,AdopcionIA!AF$6:AF$507,"")</f>
        <v>0</v>
      </c>
      <c r="BC69" s="64">
        <f>COUNTIFS(AdopcionIA!$C$6:$C$507,Reporte!$C69,AdopcionIA!AF$6:AF$507,"N")</f>
        <v>1</v>
      </c>
      <c r="BD69" s="64">
        <f>COUNTIFS(AdopcionIA!$C$6:$C$507,Reporte!$C69,AdopcionIA!AG$6:AG$507,"N")</f>
        <v>0</v>
      </c>
      <c r="BE69" s="65">
        <f>COUNTIFS(AdopcionIA!$C$6:$C$507,Reporte!$C69,AdopcionIA!AG$6:AG$507,"S")</f>
        <v>0</v>
      </c>
      <c r="BF69" s="96">
        <f>IFERROR(AVERAGEIFS(AdopcionIA!AH$6:AH$507,AdopcionIA!$C$6:$C$507,Reporte!$C69),0)/10</f>
        <v>0</v>
      </c>
      <c r="BG69" s="68">
        <f>SUMIF(AdopcionIA!$C$6:$C$507,Reporte!$C69,AdopcionIA!AN$6:AN$507)</f>
        <v>10</v>
      </c>
      <c r="BH69" s="68">
        <f>SUMIF(AdopcionIA!$C$6:$C$507,Reporte!$C69,AdopcionIA!AO$6:AO$507)</f>
        <v>10</v>
      </c>
      <c r="BI69" s="51">
        <f t="shared" si="20"/>
        <v>0</v>
      </c>
      <c r="BJ69" s="68">
        <f>COUNTIFS(AdopcionIA!$C$6:$C$507,Reporte!$C69,AdopcionIA!AK$6:AK$507,"")</f>
        <v>0</v>
      </c>
      <c r="BK69" s="68">
        <f>COUNTIFS(AdopcionIA!$C$6:$C$507,Reporte!$C69,AdopcionIA!AK$6:AK$507,"N")</f>
        <v>0</v>
      </c>
      <c r="BL69" s="68">
        <f>COUNTIFS(AdopcionIA!$C$6:$C$507,Reporte!$C69,AdopcionIA!AL$6:AL$507,"N")</f>
        <v>0</v>
      </c>
      <c r="BM69" s="68">
        <f>COUNTIFS(AdopcionIA!$C$6:$C$507,Reporte!$C69,AdopcionIA!AL$6:AL$507,"S")</f>
        <v>1</v>
      </c>
      <c r="BN69" s="97">
        <f>IFERROR(AVERAGEIFS(AdopcionIA!AM$6:AM$507,AdopcionIA!$C$6:$C$507,Reporte!$C69),0)/10</f>
        <v>0.3</v>
      </c>
    </row>
    <row r="70" spans="3:66">
      <c r="C70" s="146">
        <v>4</v>
      </c>
      <c r="D70" s="38">
        <f>SUMIF(AdopcionIA!$C$6:$C$507,Reporte!$C70,AdopcionIA!J$6:J$507) + SUMIF(AdopcionIA!$C$6:$C$507,Reporte!$C70,AdopcionIA!O$6:O$507) + SUMIF(AdopcionIA!$C$6:$C$507,Reporte!$C70,AdopcionIA!T$6:T$507) + SUMIF(AdopcionIA!$C$6:$C$507,Reporte!$C70,AdopcionIA!Y$6:Y$507) + SUMIF(AdopcionIA!$C$6:$C$507,Reporte!$C70,AdopcionIA!AD$6:AD$507) + SUMIF(AdopcionIA!$C$6:$C$507,Reporte!$C70,AdopcionIA!AI$6:AI$507) + SUMIF(AdopcionIA!$C$6:$C$507,Reporte!$C70,AdopcionIA!AN$6:AN$507)</f>
        <v>16</v>
      </c>
      <c r="E70" s="38">
        <f>SUMIF(AdopcionIA!$C$6:$C$507,Reporte!$C70,AdopcionIA!K$6:K$507) + SUMIF(AdopcionIA!$C$6:$C$507,Reporte!$C70,AdopcionIA!P$6:P$507) + SUMIF(AdopcionIA!$C$6:$C$507,Reporte!$C70,AdopcionIA!U$6:U$507) + SUMIF(AdopcionIA!$C$6:$C$507,Reporte!$C70,AdopcionIA!Z$6:Z$507) + SUMIF(AdopcionIA!$C$6:$C$507,Reporte!$C70,AdopcionIA!AE$6:AE$507) + SUMIF(AdopcionIA!$C$6:$C$507,Reporte!$C70,AdopcionIA!AJ$6:AJ$507) + SUMIF(AdopcionIA!$C$6:$C$507,Reporte!$C70,AdopcionIA!AO$6:AO$507)</f>
        <v>5</v>
      </c>
      <c r="F70" s="51">
        <f t="shared" si="13"/>
        <v>0.6875</v>
      </c>
      <c r="G70" s="38">
        <f>COUNTIFS(AdopcionIA!$C$6:$C$507,Reporte!$C70,AdopcionIA!G$6:G$507,"") + COUNTIFS(AdopcionIA!$C$6:$C$507,Reporte!$C70,AdopcionIA!L$6:L$507,"") + COUNTIFS(AdopcionIA!$C$6:$C$507,Reporte!$C70,AdopcionIA!Q$6:Q$507,"") + COUNTIFS(AdopcionIA!$C$6:$C$507,Reporte!$C70,AdopcionIA!V$6:V$507,"") + COUNTIFS(AdopcionIA!$C$6:$C$507,Reporte!$C70,AdopcionIA!AA$6:AA$507,"") + COUNTIFS(AdopcionIA!$C$6:$C$507,Reporte!$C70,AdopcionIA!AF$6:AF$507,"") + COUNTIFS(AdopcionIA!$C$6:$C$507,Reporte!$C70,AdopcionIA!AK$6:AK$507,"")</f>
        <v>0</v>
      </c>
      <c r="H70" s="38">
        <f>COUNTIFS(AdopcionIA!$C$6:$C$507,Reporte!$C70,AdopcionIA!G$6:G$507,"N") + COUNTIFS(AdopcionIA!$C$6:$C$507,Reporte!$C70,AdopcionIA!L$6:L$507,"N") + COUNTIFS(AdopcionIA!$C$6:$C$507,Reporte!$C70,AdopcionIA!Q$6:Q$507,"N") + COUNTIFS(AdopcionIA!$C$6:$C$507,Reporte!$C70,AdopcionIA!V$6:V$507,"N") + COUNTIFS(AdopcionIA!$C$6:$C$507,Reporte!$C70,AdopcionIA!AA$6:AA$507,"N") + COUNTIFS(AdopcionIA!$C$6:$C$507,Reporte!$C70,AdopcionIA!AF$6:AF$507,"N") + COUNTIFS(AdopcionIA!$C$6:$C$507,Reporte!$C70,AdopcionIA!AK$6:AK$507,"N")</f>
        <v>16</v>
      </c>
      <c r="I70" s="38">
        <f>COUNTIFS(AdopcionIA!$C$6:$C$507,Reporte!$C70,AdopcionIA!H$6:H$507,"N") + COUNTIFS(AdopcionIA!$C$6:$C$507,Reporte!$C70,AdopcionIA!M$6:M$507,"N") + COUNTIFS(AdopcionIA!$C$6:$C$507,Reporte!$C70,AdopcionIA!R$6:R$507,"N") + COUNTIFS(AdopcionIA!$C$6:$C$507,Reporte!$C70,AdopcionIA!W$6:W$507,"N") + COUNTIFS(AdopcionIA!$C$6:$C$507,Reporte!$C70,AdopcionIA!AB$6:AB$507,"N") + COUNTIFS(AdopcionIA!$C$6:$C$507,Reporte!$C70,AdopcionIA!AG$6:AG$507,"N") + COUNTIFS(AdopcionIA!$C$6:$C$507,Reporte!$C70,AdopcionIA!AL$6:AL$507,"N")</f>
        <v>0</v>
      </c>
      <c r="J70" s="38">
        <f>COUNTIFS(AdopcionIA!$C$6:$C$507,Reporte!$C70,AdopcionIA!H$6:H$507,"S") + COUNTIFS(AdopcionIA!$C$6:$C$507,Reporte!$C70,AdopcionIA!M$6:M$507,"S") + COUNTIFS(AdopcionIA!$C$6:$C$507,Reporte!$C70,AdopcionIA!R$6:R$507,"S") + COUNTIFS(AdopcionIA!$C$6:$C$507,Reporte!$C70,AdopcionIA!W$6:W$507,"S") + COUNTIFS(AdopcionIA!$C$6:$C$507,Reporte!$C70,AdopcionIA!AB$6:AB$507,"S") + COUNTIFS(AdopcionIA!$C$6:$C$507,Reporte!$C70,AdopcionIA!AG$6:AG$507,"S") + COUNTIFS(AdopcionIA!$C$6:$C$507,Reporte!$C70,AdopcionIA!AL$6:AL$507,"S")</f>
        <v>5</v>
      </c>
      <c r="K70" s="17">
        <f>SUMIF(AdopcionIA!$C$6:$C$507,Reporte!$C70,AdopcionIA!J$6:J$507)</f>
        <v>6</v>
      </c>
      <c r="L70" s="17">
        <f>SUMIF(AdopcionIA!$C$6:$C$507,Reporte!$C70,AdopcionIA!K$6:K$507)</f>
        <v>1</v>
      </c>
      <c r="M70" s="51">
        <f t="shared" si="14"/>
        <v>0.83333333333333337</v>
      </c>
      <c r="N70" s="17">
        <f>COUNTIFS(AdopcionIA!$C$6:$C$507,Reporte!$C70,AdopcionIA!G$6:G$507,"")</f>
        <v>0</v>
      </c>
      <c r="O70" s="34">
        <f>COUNTIFS(AdopcionIA!$C$6:$C$507,Reporte!$C70,AdopcionIA!G$6:G$507,"N")</f>
        <v>2</v>
      </c>
      <c r="P70" s="34">
        <f>COUNTIFS(AdopcionIA!$C$6:$C$507,Reporte!$C70,AdopcionIA!H$6:H$507,"N")</f>
        <v>0</v>
      </c>
      <c r="Q70" s="35">
        <f>COUNTIFS(AdopcionIA!$C$6:$C$507,Reporte!$C70,AdopcionIA!H$6:H$507,"S")</f>
        <v>1</v>
      </c>
      <c r="R70" s="91">
        <f>(IFERROR(AVERAGEIFS(AdopcionIA!I$6:I$507,AdopcionIA!$C$6:$C$507,Reporte!$C70),0)/10)</f>
        <v>0.5</v>
      </c>
      <c r="S70" s="41">
        <f>SUMIF(AdopcionIA!$C$6:$C$507,Reporte!$C70,AdopcionIA!O$6:O$507)</f>
        <v>4</v>
      </c>
      <c r="T70" s="41">
        <f>SUMIF(AdopcionIA!$C$6:$C$507,Reporte!$C70,AdopcionIA!P$6:P$507)</f>
        <v>1</v>
      </c>
      <c r="U70" s="52">
        <f t="shared" si="15"/>
        <v>0.75</v>
      </c>
      <c r="V70" s="41">
        <f>COUNTIFS(AdopcionIA!$C$6:$C$507,Reporte!$C70,AdopcionIA!L$6:L$507,"")</f>
        <v>0</v>
      </c>
      <c r="W70" s="41">
        <f>COUNTIFS(AdopcionIA!$C$6:$C$507,Reporte!$C70,AdopcionIA!L$6:L$507,"N")</f>
        <v>2</v>
      </c>
      <c r="X70" s="41">
        <f>COUNTIFS(AdopcionIA!$C$6:$C$507,Reporte!$C70,AdopcionIA!M$6:M$507,"N")</f>
        <v>0</v>
      </c>
      <c r="Y70" s="45">
        <f>COUNTIFS(AdopcionIA!$C$6:$C$507,Reporte!$C70,AdopcionIA!M$6:M$507,"S")</f>
        <v>1</v>
      </c>
      <c r="Z70" s="92">
        <f>IFERROR(AVERAGEIFS(AdopcionIA!N$6:N$507,AdopcionIA!$C$6:$C$507,Reporte!$C70),0)/10</f>
        <v>0.5</v>
      </c>
      <c r="AA70" s="46">
        <f>SUMIF(AdopcionIA!$C$6:$C$507,Reporte!$C70,AdopcionIA!T$6:T$507)</f>
        <v>0</v>
      </c>
      <c r="AB70" s="46">
        <f>SUMIF(AdopcionIA!$C$6:$C$507,Reporte!$C70,AdopcionIA!U$6:U$507)</f>
        <v>0</v>
      </c>
      <c r="AC70" s="51">
        <f t="shared" si="16"/>
        <v>0</v>
      </c>
      <c r="AD70" s="46">
        <f>COUNTIFS(AdopcionIA!$C$6:$C$507,Reporte!$C70,AdopcionIA!Q$6:Q$507,"")</f>
        <v>0</v>
      </c>
      <c r="AE70" s="46">
        <f>COUNTIFS(AdopcionIA!$C$6:$C$507,Reporte!$C70,AdopcionIA!Q$6:Q$507,"N")</f>
        <v>3</v>
      </c>
      <c r="AF70" s="46">
        <f>COUNTIFS(AdopcionIA!$C$6:$C$507,Reporte!$C70,AdopcionIA!R$6:R$507,"N")</f>
        <v>0</v>
      </c>
      <c r="AG70" s="47">
        <f xml:space="preserve"> COUNTIFS(AdopcionIA!$C$6:$C$507,Reporte!$C70,AdopcionIA!R$6:R$507,"S")</f>
        <v>0</v>
      </c>
      <c r="AH70" s="93">
        <f>IFERROR(AVERAGEIFS(AdopcionIA!S$6:S$507,AdopcionIA!$C$6:$C$507,Reporte!$C70),0)/10</f>
        <v>0</v>
      </c>
      <c r="AI70" s="50">
        <f>SUMIF(AdopcionIA!$C$6:$C$507,Reporte!$C70,AdopcionIA!Y$6:Y$507)</f>
        <v>2</v>
      </c>
      <c r="AJ70" s="50">
        <f>SUMIF(AdopcionIA!$C$6:$C$507,Reporte!$C70,AdopcionIA!Z$6:Z$507)</f>
        <v>1</v>
      </c>
      <c r="AK70" s="51">
        <f t="shared" si="17"/>
        <v>0.5</v>
      </c>
      <c r="AL70" s="50">
        <f>COUNTIFS(AdopcionIA!$C$6:$C$507,Reporte!$C70,AdopcionIA!V$6:V$507,"")</f>
        <v>0</v>
      </c>
      <c r="AM70" s="50">
        <f>COUNTIFS(AdopcionIA!$C$6:$C$507,Reporte!$C70,AdopcionIA!V$6:V$507,"N")</f>
        <v>2</v>
      </c>
      <c r="AN70" s="50">
        <f>COUNTIFS(AdopcionIA!$C$6:$C$507,Reporte!$C70,AdopcionIA!W$6:W$507,"N")</f>
        <v>0</v>
      </c>
      <c r="AO70" s="55">
        <f>COUNTIFS(AdopcionIA!$C$6:$C$507,Reporte!$C70,AdopcionIA!W$6:W$507,"S")</f>
        <v>1</v>
      </c>
      <c r="AP70" s="94">
        <f>IFERROR(AVERAGEIFS(AdopcionIA!X$6:X$507,AdopcionIA!$C$6:$C$507,Reporte!$C70),0)/10</f>
        <v>0.9</v>
      </c>
      <c r="AQ70" s="58">
        <f>SUMIF(AdopcionIA!$C$6:$C$507,Reporte!$C70,AdopcionIA!AD$6:AD$507)</f>
        <v>0</v>
      </c>
      <c r="AR70" s="58">
        <f>SUMIF(AdopcionIA!$C$6:$C$507,Reporte!$C70,AdopcionIA!AE$6:AE$507)</f>
        <v>0</v>
      </c>
      <c r="AS70" s="51">
        <f t="shared" si="18"/>
        <v>0</v>
      </c>
      <c r="AT70" s="58">
        <f>COUNTIFS(AdopcionIA!$C$6:$C$507,Reporte!$C70,AdopcionIA!AA$6:AA$507,"")</f>
        <v>0</v>
      </c>
      <c r="AU70" s="58">
        <f>COUNTIFS(AdopcionIA!$C$6:$C$507,Reporte!$C70,AdopcionIA!AA$6:AA$507,"N")</f>
        <v>3</v>
      </c>
      <c r="AV70" s="58">
        <f>COUNTIFS(AdopcionIA!$C$6:$C$507,Reporte!$C70,AdopcionIA!AB$6:AB$507,"N")</f>
        <v>0</v>
      </c>
      <c r="AW70" s="63">
        <f>COUNTIFS(AdopcionIA!$C$6:$C$507,Reporte!$C70,AdopcionIA!AB$6:AB$507,"S")</f>
        <v>0</v>
      </c>
      <c r="AX70" s="95">
        <f>IFERROR(AVERAGEIFS(AdopcionIA!AC$6:AC$507,AdopcionIA!$C$6:$C$507,Reporte!$C70),0)/10</f>
        <v>0</v>
      </c>
      <c r="AY70" s="64">
        <f>SUMIF(AdopcionIA!$C$6:$C$507,Reporte!$C70,AdopcionIA!AI$6:AI$507)</f>
        <v>4</v>
      </c>
      <c r="AZ70" s="64">
        <f>SUMIF(AdopcionIA!$C$6:$C$507,Reporte!$C70,AdopcionIA!AJ$6:AJ$507)</f>
        <v>2</v>
      </c>
      <c r="BA70" s="51">
        <f t="shared" si="19"/>
        <v>0.5</v>
      </c>
      <c r="BB70" s="64">
        <f>COUNTIFS(AdopcionIA!$C$6:$C$507,Reporte!$C70,AdopcionIA!AF$6:AF$507,"")</f>
        <v>0</v>
      </c>
      <c r="BC70" s="64">
        <f>COUNTIFS(AdopcionIA!$C$6:$C$507,Reporte!$C70,AdopcionIA!AF$6:AF$507,"N")</f>
        <v>1</v>
      </c>
      <c r="BD70" s="64">
        <f>COUNTIFS(AdopcionIA!$C$6:$C$507,Reporte!$C70,AdopcionIA!AG$6:AG$507,"N")</f>
        <v>0</v>
      </c>
      <c r="BE70" s="65">
        <f>COUNTIFS(AdopcionIA!$C$6:$C$507,Reporte!$C70,AdopcionIA!AG$6:AG$507,"S")</f>
        <v>2</v>
      </c>
      <c r="BF70" s="96">
        <f>IFERROR(AVERAGEIFS(AdopcionIA!AH$6:AH$507,AdopcionIA!$C$6:$C$507,Reporte!$C70),0)/10</f>
        <v>0.8</v>
      </c>
      <c r="BG70" s="68">
        <f>SUMIF(AdopcionIA!$C$6:$C$507,Reporte!$C70,AdopcionIA!AN$6:AN$507)</f>
        <v>0</v>
      </c>
      <c r="BH70" s="68">
        <f>SUMIF(AdopcionIA!$C$6:$C$507,Reporte!$C70,AdopcionIA!AO$6:AO$507)</f>
        <v>0</v>
      </c>
      <c r="BI70" s="51">
        <f t="shared" si="20"/>
        <v>0</v>
      </c>
      <c r="BJ70" s="68">
        <f>COUNTIFS(AdopcionIA!$C$6:$C$507,Reporte!$C70,AdopcionIA!AK$6:AK$507,"")</f>
        <v>0</v>
      </c>
      <c r="BK70" s="68">
        <f>COUNTIFS(AdopcionIA!$C$6:$C$507,Reporte!$C70,AdopcionIA!AK$6:AK$507,"N")</f>
        <v>3</v>
      </c>
      <c r="BL70" s="68">
        <f>COUNTIFS(AdopcionIA!$C$6:$C$507,Reporte!$C70,AdopcionIA!AL$6:AL$507,"N")</f>
        <v>0</v>
      </c>
      <c r="BM70" s="68">
        <f>COUNTIFS(AdopcionIA!$C$6:$C$507,Reporte!$C70,AdopcionIA!AL$6:AL$507,"S")</f>
        <v>0</v>
      </c>
      <c r="BN70" s="97">
        <f>IFERROR(AVERAGEIFS(AdopcionIA!AM$6:AM$507,AdopcionIA!$C$6:$C$507,Reporte!$C70),0)/10</f>
        <v>0</v>
      </c>
    </row>
    <row r="71" spans="3:66">
      <c r="C71" s="146" t="str">
        <v>T4</v>
      </c>
      <c r="D71" s="38">
        <f>SUMIF(AdopcionIA!$C$6:$C$507,Reporte!$C71,AdopcionIA!J$6:J$507) + SUMIF(AdopcionIA!$C$6:$C$507,Reporte!$C71,AdopcionIA!O$6:O$507) + SUMIF(AdopcionIA!$C$6:$C$507,Reporte!$C71,AdopcionIA!T$6:T$507) + SUMIF(AdopcionIA!$C$6:$C$507,Reporte!$C71,AdopcionIA!Y$6:Y$507) + SUMIF(AdopcionIA!$C$6:$C$507,Reporte!$C71,AdopcionIA!AD$6:AD$507) + SUMIF(AdopcionIA!$C$6:$C$507,Reporte!$C71,AdopcionIA!AI$6:AI$507) + SUMIF(AdopcionIA!$C$6:$C$507,Reporte!$C71,AdopcionIA!AN$6:AN$507)</f>
        <v>2</v>
      </c>
      <c r="E71" s="38">
        <f>SUMIF(AdopcionIA!$C$6:$C$507,Reporte!$C71,AdopcionIA!K$6:K$507) + SUMIF(AdopcionIA!$C$6:$C$507,Reporte!$C71,AdopcionIA!P$6:P$507) + SUMIF(AdopcionIA!$C$6:$C$507,Reporte!$C71,AdopcionIA!U$6:U$507) + SUMIF(AdopcionIA!$C$6:$C$507,Reporte!$C71,AdopcionIA!Z$6:Z$507) + SUMIF(AdopcionIA!$C$6:$C$507,Reporte!$C71,AdopcionIA!AE$6:AE$507) + SUMIF(AdopcionIA!$C$6:$C$507,Reporte!$C71,AdopcionIA!AJ$6:AJ$507) + SUMIF(AdopcionIA!$C$6:$C$507,Reporte!$C71,AdopcionIA!AO$6:AO$507)</f>
        <v>0.2</v>
      </c>
      <c r="F71" s="51">
        <f t="shared" si="13"/>
        <v>0.9</v>
      </c>
      <c r="G71" s="38">
        <f>COUNTIFS(AdopcionIA!$C$6:$C$507,Reporte!$C71,AdopcionIA!G$6:G$507,"") + COUNTIFS(AdopcionIA!$C$6:$C$507,Reporte!$C71,AdopcionIA!L$6:L$507,"") + COUNTIFS(AdopcionIA!$C$6:$C$507,Reporte!$C71,AdopcionIA!Q$6:Q$507,"") + COUNTIFS(AdopcionIA!$C$6:$C$507,Reporte!$C71,AdopcionIA!V$6:V$507,"") + COUNTIFS(AdopcionIA!$C$6:$C$507,Reporte!$C71,AdopcionIA!AA$6:AA$507,"") + COUNTIFS(AdopcionIA!$C$6:$C$507,Reporte!$C71,AdopcionIA!AF$6:AF$507,"") + COUNTIFS(AdopcionIA!$C$6:$C$507,Reporte!$C71,AdopcionIA!AK$6:AK$507,"")</f>
        <v>0</v>
      </c>
      <c r="H71" s="38">
        <f>COUNTIFS(AdopcionIA!$C$6:$C$507,Reporte!$C71,AdopcionIA!G$6:G$507,"N") + COUNTIFS(AdopcionIA!$C$6:$C$507,Reporte!$C71,AdopcionIA!L$6:L$507,"N") + COUNTIFS(AdopcionIA!$C$6:$C$507,Reporte!$C71,AdopcionIA!Q$6:Q$507,"N") + COUNTIFS(AdopcionIA!$C$6:$C$507,Reporte!$C71,AdopcionIA!V$6:V$507,"N") + COUNTIFS(AdopcionIA!$C$6:$C$507,Reporte!$C71,AdopcionIA!AA$6:AA$507,"N") + COUNTIFS(AdopcionIA!$C$6:$C$507,Reporte!$C71,AdopcionIA!AF$6:AF$507,"N") + COUNTIFS(AdopcionIA!$C$6:$C$507,Reporte!$C71,AdopcionIA!AK$6:AK$507,"N")</f>
        <v>12</v>
      </c>
      <c r="I71" s="38">
        <f>COUNTIFS(AdopcionIA!$C$6:$C$507,Reporte!$C71,AdopcionIA!H$6:H$507,"N") + COUNTIFS(AdopcionIA!$C$6:$C$507,Reporte!$C71,AdopcionIA!M$6:M$507,"N") + COUNTIFS(AdopcionIA!$C$6:$C$507,Reporte!$C71,AdopcionIA!R$6:R$507,"N") + COUNTIFS(AdopcionIA!$C$6:$C$507,Reporte!$C71,AdopcionIA!W$6:W$507,"N") + COUNTIFS(AdopcionIA!$C$6:$C$507,Reporte!$C71,AdopcionIA!AB$6:AB$507,"N") + COUNTIFS(AdopcionIA!$C$6:$C$507,Reporte!$C71,AdopcionIA!AG$6:AG$507,"N") + COUNTIFS(AdopcionIA!$C$6:$C$507,Reporte!$C71,AdopcionIA!AL$6:AL$507,"N")</f>
        <v>0</v>
      </c>
      <c r="J71" s="38">
        <f>COUNTIFS(AdopcionIA!$C$6:$C$507,Reporte!$C71,AdopcionIA!H$6:H$507,"S") + COUNTIFS(AdopcionIA!$C$6:$C$507,Reporte!$C71,AdopcionIA!M$6:M$507,"S") + COUNTIFS(AdopcionIA!$C$6:$C$507,Reporte!$C71,AdopcionIA!R$6:R$507,"S") + COUNTIFS(AdopcionIA!$C$6:$C$507,Reporte!$C71,AdopcionIA!W$6:W$507,"S") + COUNTIFS(AdopcionIA!$C$6:$C$507,Reporte!$C71,AdopcionIA!AB$6:AB$507,"S") + COUNTIFS(AdopcionIA!$C$6:$C$507,Reporte!$C71,AdopcionIA!AG$6:AG$507,"S") + COUNTIFS(AdopcionIA!$C$6:$C$507,Reporte!$C71,AdopcionIA!AL$6:AL$507,"S")</f>
        <v>2</v>
      </c>
      <c r="K71" s="17">
        <f>SUMIF(AdopcionIA!$C$6:$C$507,Reporte!$C71,AdopcionIA!J$6:J$507)</f>
        <v>0</v>
      </c>
      <c r="L71" s="17">
        <f>SUMIF(AdopcionIA!$C$6:$C$507,Reporte!$C71,AdopcionIA!K$6:K$507)</f>
        <v>0</v>
      </c>
      <c r="M71" s="51">
        <f t="shared" si="14"/>
        <v>0</v>
      </c>
      <c r="N71" s="17">
        <f>COUNTIFS(AdopcionIA!$C$6:$C$507,Reporte!$C71,AdopcionIA!G$6:G$507,"")</f>
        <v>0</v>
      </c>
      <c r="O71" s="34">
        <f>COUNTIFS(AdopcionIA!$C$6:$C$507,Reporte!$C71,AdopcionIA!G$6:G$507,"N")</f>
        <v>2</v>
      </c>
      <c r="P71" s="34">
        <f>COUNTIFS(AdopcionIA!$C$6:$C$507,Reporte!$C71,AdopcionIA!H$6:H$507,"N")</f>
        <v>0</v>
      </c>
      <c r="Q71" s="35">
        <f>COUNTIFS(AdopcionIA!$C$6:$C$507,Reporte!$C71,AdopcionIA!H$6:H$507,"S")</f>
        <v>0</v>
      </c>
      <c r="R71" s="91">
        <f>(IFERROR(AVERAGEIFS(AdopcionIA!I$6:I$507,AdopcionIA!$C$6:$C$507,Reporte!$C71),0)/10)</f>
        <v>0</v>
      </c>
      <c r="S71" s="41">
        <f>SUMIF(AdopcionIA!$C$6:$C$507,Reporte!$C71,AdopcionIA!O$6:O$507)</f>
        <v>0</v>
      </c>
      <c r="T71" s="41">
        <f>SUMIF(AdopcionIA!$C$6:$C$507,Reporte!$C71,AdopcionIA!P$6:P$507)</f>
        <v>0</v>
      </c>
      <c r="U71" s="52">
        <f t="shared" si="15"/>
        <v>0</v>
      </c>
      <c r="V71" s="41">
        <f>COUNTIFS(AdopcionIA!$C$6:$C$507,Reporte!$C71,AdopcionIA!L$6:L$507,"")</f>
        <v>0</v>
      </c>
      <c r="W71" s="41">
        <f>COUNTIFS(AdopcionIA!$C$6:$C$507,Reporte!$C71,AdopcionIA!L$6:L$507,"N")</f>
        <v>2</v>
      </c>
      <c r="X71" s="41">
        <f>COUNTIFS(AdopcionIA!$C$6:$C$507,Reporte!$C71,AdopcionIA!M$6:M$507,"N")</f>
        <v>0</v>
      </c>
      <c r="Y71" s="45">
        <f>COUNTIFS(AdopcionIA!$C$6:$C$507,Reporte!$C71,AdopcionIA!M$6:M$507,"S")</f>
        <v>0</v>
      </c>
      <c r="Z71" s="92">
        <f>IFERROR(AVERAGEIFS(AdopcionIA!N$6:N$507,AdopcionIA!$C$6:$C$507,Reporte!$C71),0)/10</f>
        <v>0</v>
      </c>
      <c r="AA71" s="46">
        <f>SUMIF(AdopcionIA!$C$6:$C$507,Reporte!$C71,AdopcionIA!T$6:T$507)</f>
        <v>0</v>
      </c>
      <c r="AB71" s="46">
        <f>SUMIF(AdopcionIA!$C$6:$C$507,Reporte!$C71,AdopcionIA!U$6:U$507)</f>
        <v>0</v>
      </c>
      <c r="AC71" s="51">
        <f t="shared" si="16"/>
        <v>0</v>
      </c>
      <c r="AD71" s="46">
        <f>COUNTIFS(AdopcionIA!$C$6:$C$507,Reporte!$C71,AdopcionIA!Q$6:Q$507,"")</f>
        <v>0</v>
      </c>
      <c r="AE71" s="46">
        <f>COUNTIFS(AdopcionIA!$C$6:$C$507,Reporte!$C71,AdopcionIA!Q$6:Q$507,"N")</f>
        <v>2</v>
      </c>
      <c r="AF71" s="46">
        <f>COUNTIFS(AdopcionIA!$C$6:$C$507,Reporte!$C71,AdopcionIA!R$6:R$507,"N")</f>
        <v>0</v>
      </c>
      <c r="AG71" s="47">
        <f xml:space="preserve"> COUNTIFS(AdopcionIA!$C$6:$C$507,Reporte!$C71,AdopcionIA!R$6:R$507,"S")</f>
        <v>0</v>
      </c>
      <c r="AH71" s="93">
        <f>IFERROR(AVERAGEIFS(AdopcionIA!S$6:S$507,AdopcionIA!$C$6:$C$507,Reporte!$C71),0)/10</f>
        <v>0</v>
      </c>
      <c r="AI71" s="50">
        <f>SUMIF(AdopcionIA!$C$6:$C$507,Reporte!$C71,AdopcionIA!Y$6:Y$507)</f>
        <v>0</v>
      </c>
      <c r="AJ71" s="50">
        <f>SUMIF(AdopcionIA!$C$6:$C$507,Reporte!$C71,AdopcionIA!Z$6:Z$507)</f>
        <v>0</v>
      </c>
      <c r="AK71" s="51">
        <f t="shared" si="17"/>
        <v>0</v>
      </c>
      <c r="AL71" s="50">
        <f>COUNTIFS(AdopcionIA!$C$6:$C$507,Reporte!$C71,AdopcionIA!V$6:V$507,"")</f>
        <v>0</v>
      </c>
      <c r="AM71" s="50">
        <f>COUNTIFS(AdopcionIA!$C$6:$C$507,Reporte!$C71,AdopcionIA!V$6:V$507,"N")</f>
        <v>2</v>
      </c>
      <c r="AN71" s="50">
        <f>COUNTIFS(AdopcionIA!$C$6:$C$507,Reporte!$C71,AdopcionIA!W$6:W$507,"N")</f>
        <v>0</v>
      </c>
      <c r="AO71" s="55">
        <f>COUNTIFS(AdopcionIA!$C$6:$C$507,Reporte!$C71,AdopcionIA!W$6:W$507,"S")</f>
        <v>0</v>
      </c>
      <c r="AP71" s="94">
        <f>IFERROR(AVERAGEIFS(AdopcionIA!X$6:X$507,AdopcionIA!$C$6:$C$507,Reporte!$C71),0)/10</f>
        <v>0</v>
      </c>
      <c r="AQ71" s="58">
        <f>SUMIF(AdopcionIA!$C$6:$C$507,Reporte!$C71,AdopcionIA!AD$6:AD$507)</f>
        <v>0</v>
      </c>
      <c r="AR71" s="58">
        <f>SUMIF(AdopcionIA!$C$6:$C$507,Reporte!$C71,AdopcionIA!AE$6:AE$507)</f>
        <v>0</v>
      </c>
      <c r="AS71" s="51">
        <f t="shared" si="18"/>
        <v>0</v>
      </c>
      <c r="AT71" s="58">
        <f>COUNTIFS(AdopcionIA!$C$6:$C$507,Reporte!$C71,AdopcionIA!AA$6:AA$507,"")</f>
        <v>0</v>
      </c>
      <c r="AU71" s="58">
        <f>COUNTIFS(AdopcionIA!$C$6:$C$507,Reporte!$C71,AdopcionIA!AA$6:AA$507,"N")</f>
        <v>2</v>
      </c>
      <c r="AV71" s="58">
        <f>COUNTIFS(AdopcionIA!$C$6:$C$507,Reporte!$C71,AdopcionIA!AB$6:AB$507,"N")</f>
        <v>0</v>
      </c>
      <c r="AW71" s="63">
        <f>COUNTIFS(AdopcionIA!$C$6:$C$507,Reporte!$C71,AdopcionIA!AB$6:AB$507,"S")</f>
        <v>0</v>
      </c>
      <c r="AX71" s="95">
        <f>IFERROR(AVERAGEIFS(AdopcionIA!AC$6:AC$507,AdopcionIA!$C$6:$C$507,Reporte!$C71),0)/10</f>
        <v>0</v>
      </c>
      <c r="AY71" s="64">
        <f>SUMIF(AdopcionIA!$C$6:$C$507,Reporte!$C71,AdopcionIA!AI$6:AI$507)</f>
        <v>2</v>
      </c>
      <c r="AZ71" s="64">
        <f>SUMIF(AdopcionIA!$C$6:$C$507,Reporte!$C71,AdopcionIA!AJ$6:AJ$507)</f>
        <v>0.2</v>
      </c>
      <c r="BA71" s="51">
        <f t="shared" si="19"/>
        <v>0.9</v>
      </c>
      <c r="BB71" s="64">
        <f>COUNTIFS(AdopcionIA!$C$6:$C$507,Reporte!$C71,AdopcionIA!AF$6:AF$507,"")</f>
        <v>0</v>
      </c>
      <c r="BC71" s="64">
        <f>COUNTIFS(AdopcionIA!$C$6:$C$507,Reporte!$C71,AdopcionIA!AF$6:AF$507,"N")</f>
        <v>0</v>
      </c>
      <c r="BD71" s="64">
        <f>COUNTIFS(AdopcionIA!$C$6:$C$507,Reporte!$C71,AdopcionIA!AG$6:AG$507,"N")</f>
        <v>0</v>
      </c>
      <c r="BE71" s="65">
        <f>COUNTIFS(AdopcionIA!$C$6:$C$507,Reporte!$C71,AdopcionIA!AG$6:AG$507,"S")</f>
        <v>2</v>
      </c>
      <c r="BF71" s="96">
        <f>IFERROR(AVERAGEIFS(AdopcionIA!AH$6:AH$507,AdopcionIA!$C$6:$C$507,Reporte!$C71),0)/10</f>
        <v>0.85</v>
      </c>
      <c r="BG71" s="68">
        <f>SUMIF(AdopcionIA!$C$6:$C$507,Reporte!$C71,AdopcionIA!AN$6:AN$507)</f>
        <v>0</v>
      </c>
      <c r="BH71" s="68">
        <f>SUMIF(AdopcionIA!$C$6:$C$507,Reporte!$C71,AdopcionIA!AO$6:AO$507)</f>
        <v>0</v>
      </c>
      <c r="BI71" s="51">
        <f t="shared" si="20"/>
        <v>0</v>
      </c>
      <c r="BJ71" s="68">
        <f>COUNTIFS(AdopcionIA!$C$6:$C$507,Reporte!$C71,AdopcionIA!AK$6:AK$507,"")</f>
        <v>0</v>
      </c>
      <c r="BK71" s="68">
        <f>COUNTIFS(AdopcionIA!$C$6:$C$507,Reporte!$C71,AdopcionIA!AK$6:AK$507,"N")</f>
        <v>2</v>
      </c>
      <c r="BL71" s="68">
        <f>COUNTIFS(AdopcionIA!$C$6:$C$507,Reporte!$C71,AdopcionIA!AL$6:AL$507,"N")</f>
        <v>0</v>
      </c>
      <c r="BM71" s="68">
        <f>COUNTIFS(AdopcionIA!$C$6:$C$507,Reporte!$C71,AdopcionIA!AL$6:AL$507,"S")</f>
        <v>0</v>
      </c>
      <c r="BN71" s="97">
        <f>IFERROR(AVERAGEIFS(AdopcionIA!AM$6:AM$507,AdopcionIA!$C$6:$C$507,Reporte!$C71),0)/10</f>
        <v>0</v>
      </c>
    </row>
    <row r="72" spans="3:66">
      <c r="C72" s="146" t="str">
        <v>T54</v>
      </c>
      <c r="D72" s="38">
        <f>SUMIF(AdopcionIA!$C$6:$C$507,Reporte!$C72,AdopcionIA!J$6:J$507) + SUMIF(AdopcionIA!$C$6:$C$507,Reporte!$C72,AdopcionIA!O$6:O$507) + SUMIF(AdopcionIA!$C$6:$C$507,Reporte!$C72,AdopcionIA!T$6:T$507) + SUMIF(AdopcionIA!$C$6:$C$507,Reporte!$C72,AdopcionIA!Y$6:Y$507) + SUMIF(AdopcionIA!$C$6:$C$507,Reporte!$C72,AdopcionIA!AD$6:AD$507) + SUMIF(AdopcionIA!$C$6:$C$507,Reporte!$C72,AdopcionIA!AI$6:AI$507) + SUMIF(AdopcionIA!$C$6:$C$507,Reporte!$C72,AdopcionIA!AN$6:AN$507)</f>
        <v>19</v>
      </c>
      <c r="E72" s="38">
        <f>SUMIF(AdopcionIA!$C$6:$C$507,Reporte!$C72,AdopcionIA!K$6:K$507) + SUMIF(AdopcionIA!$C$6:$C$507,Reporte!$C72,AdopcionIA!P$6:P$507) + SUMIF(AdopcionIA!$C$6:$C$507,Reporte!$C72,AdopcionIA!U$6:U$507) + SUMIF(AdopcionIA!$C$6:$C$507,Reporte!$C72,AdopcionIA!Z$6:Z$507) + SUMIF(AdopcionIA!$C$6:$C$507,Reporte!$C72,AdopcionIA!AE$6:AE$507) + SUMIF(AdopcionIA!$C$6:$C$507,Reporte!$C72,AdopcionIA!AJ$6:AJ$507) + SUMIF(AdopcionIA!$C$6:$C$507,Reporte!$C72,AdopcionIA!AO$6:AO$507)</f>
        <v>19</v>
      </c>
      <c r="F72" s="51">
        <f t="shared" si="13"/>
        <v>0</v>
      </c>
      <c r="G72" s="38">
        <f>COUNTIFS(AdopcionIA!$C$6:$C$507,Reporte!$C72,AdopcionIA!G$6:G$507,"") + COUNTIFS(AdopcionIA!$C$6:$C$507,Reporte!$C72,AdopcionIA!L$6:L$507,"") + COUNTIFS(AdopcionIA!$C$6:$C$507,Reporte!$C72,AdopcionIA!Q$6:Q$507,"") + COUNTIFS(AdopcionIA!$C$6:$C$507,Reporte!$C72,AdopcionIA!V$6:V$507,"") + COUNTIFS(AdopcionIA!$C$6:$C$507,Reporte!$C72,AdopcionIA!AA$6:AA$507,"") + COUNTIFS(AdopcionIA!$C$6:$C$507,Reporte!$C72,AdopcionIA!AF$6:AF$507,"") + COUNTIFS(AdopcionIA!$C$6:$C$507,Reporte!$C72,AdopcionIA!AK$6:AK$507,"")</f>
        <v>0</v>
      </c>
      <c r="H72" s="38">
        <f>COUNTIFS(AdopcionIA!$C$6:$C$507,Reporte!$C72,AdopcionIA!G$6:G$507,"N") + COUNTIFS(AdopcionIA!$C$6:$C$507,Reporte!$C72,AdopcionIA!L$6:L$507,"N") + COUNTIFS(AdopcionIA!$C$6:$C$507,Reporte!$C72,AdopcionIA!Q$6:Q$507,"N") + COUNTIFS(AdopcionIA!$C$6:$C$507,Reporte!$C72,AdopcionIA!V$6:V$507,"N") + COUNTIFS(AdopcionIA!$C$6:$C$507,Reporte!$C72,AdopcionIA!AA$6:AA$507,"N") + COUNTIFS(AdopcionIA!$C$6:$C$507,Reporte!$C72,AdopcionIA!AF$6:AF$507,"N") + COUNTIFS(AdopcionIA!$C$6:$C$507,Reporte!$C72,AdopcionIA!AK$6:AK$507,"N")</f>
        <v>10</v>
      </c>
      <c r="I72" s="38">
        <f>COUNTIFS(AdopcionIA!$C$6:$C$507,Reporte!$C72,AdopcionIA!H$6:H$507,"N") + COUNTIFS(AdopcionIA!$C$6:$C$507,Reporte!$C72,AdopcionIA!M$6:M$507,"N") + COUNTIFS(AdopcionIA!$C$6:$C$507,Reporte!$C72,AdopcionIA!R$6:R$507,"N") + COUNTIFS(AdopcionIA!$C$6:$C$507,Reporte!$C72,AdopcionIA!W$6:W$507,"N") + COUNTIFS(AdopcionIA!$C$6:$C$507,Reporte!$C72,AdopcionIA!AB$6:AB$507,"N") + COUNTIFS(AdopcionIA!$C$6:$C$507,Reporte!$C72,AdopcionIA!AG$6:AG$507,"N") + COUNTIFS(AdopcionIA!$C$6:$C$507,Reporte!$C72,AdopcionIA!AL$6:AL$507,"N")</f>
        <v>0</v>
      </c>
      <c r="J72" s="38">
        <f>COUNTIFS(AdopcionIA!$C$6:$C$507,Reporte!$C72,AdopcionIA!H$6:H$507,"S") + COUNTIFS(AdopcionIA!$C$6:$C$507,Reporte!$C72,AdopcionIA!M$6:M$507,"S") + COUNTIFS(AdopcionIA!$C$6:$C$507,Reporte!$C72,AdopcionIA!R$6:R$507,"S") + COUNTIFS(AdopcionIA!$C$6:$C$507,Reporte!$C72,AdopcionIA!W$6:W$507,"S") + COUNTIFS(AdopcionIA!$C$6:$C$507,Reporte!$C72,AdopcionIA!AB$6:AB$507,"S") + COUNTIFS(AdopcionIA!$C$6:$C$507,Reporte!$C72,AdopcionIA!AG$6:AG$507,"S") + COUNTIFS(AdopcionIA!$C$6:$C$507,Reporte!$C72,AdopcionIA!AL$6:AL$507,"S")</f>
        <v>4</v>
      </c>
      <c r="K72" s="17">
        <f>SUMIF(AdopcionIA!$C$6:$C$507,Reporte!$C72,AdopcionIA!J$6:J$507)</f>
        <v>11</v>
      </c>
      <c r="L72" s="17">
        <f>SUMIF(AdopcionIA!$C$6:$C$507,Reporte!$C72,AdopcionIA!K$6:K$507)</f>
        <v>11</v>
      </c>
      <c r="M72" s="51">
        <f t="shared" si="14"/>
        <v>0</v>
      </c>
      <c r="N72" s="17">
        <f>COUNTIFS(AdopcionIA!$C$6:$C$507,Reporte!$C72,AdopcionIA!G$6:G$507,"")</f>
        <v>0</v>
      </c>
      <c r="O72" s="34">
        <f>COUNTIFS(AdopcionIA!$C$6:$C$507,Reporte!$C72,AdopcionIA!G$6:G$507,"N")</f>
        <v>0</v>
      </c>
      <c r="P72" s="34">
        <f>COUNTIFS(AdopcionIA!$C$6:$C$507,Reporte!$C72,AdopcionIA!H$6:H$507,"N")</f>
        <v>0</v>
      </c>
      <c r="Q72" s="35">
        <f>COUNTIFS(AdopcionIA!$C$6:$C$507,Reporte!$C72,AdopcionIA!H$6:H$507,"S")</f>
        <v>2</v>
      </c>
      <c r="R72" s="91">
        <f>(IFERROR(AVERAGEIFS(AdopcionIA!I$6:I$507,AdopcionIA!$C$6:$C$507,Reporte!$C72),0)/10)</f>
        <v>0.7</v>
      </c>
      <c r="S72" s="41">
        <f>SUMIF(AdopcionIA!$C$6:$C$507,Reporte!$C72,AdopcionIA!O$6:O$507)</f>
        <v>8</v>
      </c>
      <c r="T72" s="41">
        <f>SUMIF(AdopcionIA!$C$6:$C$507,Reporte!$C72,AdopcionIA!P$6:P$507)</f>
        <v>8</v>
      </c>
      <c r="U72" s="52">
        <f t="shared" si="15"/>
        <v>0</v>
      </c>
      <c r="V72" s="41">
        <f>COUNTIFS(AdopcionIA!$C$6:$C$507,Reporte!$C72,AdopcionIA!L$6:L$507,"")</f>
        <v>0</v>
      </c>
      <c r="W72" s="41">
        <f>COUNTIFS(AdopcionIA!$C$6:$C$507,Reporte!$C72,AdopcionIA!L$6:L$507,"N")</f>
        <v>0</v>
      </c>
      <c r="X72" s="41">
        <f>COUNTIFS(AdopcionIA!$C$6:$C$507,Reporte!$C72,AdopcionIA!M$6:M$507,"N")</f>
        <v>0</v>
      </c>
      <c r="Y72" s="45">
        <f>COUNTIFS(AdopcionIA!$C$6:$C$507,Reporte!$C72,AdopcionIA!M$6:M$507,"S")</f>
        <v>2</v>
      </c>
      <c r="Z72" s="92">
        <f>IFERROR(AVERAGEIFS(AdopcionIA!N$6:N$507,AdopcionIA!$C$6:$C$507,Reporte!$C72),0)/10</f>
        <v>0.65</v>
      </c>
      <c r="AA72" s="46">
        <f>SUMIF(AdopcionIA!$C$6:$C$507,Reporte!$C72,AdopcionIA!T$6:T$507)</f>
        <v>0</v>
      </c>
      <c r="AB72" s="46">
        <f>SUMIF(AdopcionIA!$C$6:$C$507,Reporte!$C72,AdopcionIA!U$6:U$507)</f>
        <v>0</v>
      </c>
      <c r="AC72" s="51">
        <f t="shared" si="16"/>
        <v>0</v>
      </c>
      <c r="AD72" s="46">
        <f>COUNTIFS(AdopcionIA!$C$6:$C$507,Reporte!$C72,AdopcionIA!Q$6:Q$507,"")</f>
        <v>0</v>
      </c>
      <c r="AE72" s="46">
        <f>COUNTIFS(AdopcionIA!$C$6:$C$507,Reporte!$C72,AdopcionIA!Q$6:Q$507,"N")</f>
        <v>2</v>
      </c>
      <c r="AF72" s="46">
        <f>COUNTIFS(AdopcionIA!$C$6:$C$507,Reporte!$C72,AdopcionIA!R$6:R$507,"N")</f>
        <v>0</v>
      </c>
      <c r="AG72" s="47">
        <f xml:space="preserve"> COUNTIFS(AdopcionIA!$C$6:$C$507,Reporte!$C72,AdopcionIA!R$6:R$507,"S")</f>
        <v>0</v>
      </c>
      <c r="AH72" s="93">
        <f>IFERROR(AVERAGEIFS(AdopcionIA!S$6:S$507,AdopcionIA!$C$6:$C$507,Reporte!$C72),0)/10</f>
        <v>0</v>
      </c>
      <c r="AI72" s="50">
        <f>SUMIF(AdopcionIA!$C$6:$C$507,Reporte!$C72,AdopcionIA!Y$6:Y$507)</f>
        <v>0</v>
      </c>
      <c r="AJ72" s="50">
        <f>SUMIF(AdopcionIA!$C$6:$C$507,Reporte!$C72,AdopcionIA!Z$6:Z$507)</f>
        <v>0</v>
      </c>
      <c r="AK72" s="51">
        <f t="shared" si="17"/>
        <v>0</v>
      </c>
      <c r="AL72" s="50">
        <f>COUNTIFS(AdopcionIA!$C$6:$C$507,Reporte!$C72,AdopcionIA!V$6:V$507,"")</f>
        <v>0</v>
      </c>
      <c r="AM72" s="50">
        <f>COUNTIFS(AdopcionIA!$C$6:$C$507,Reporte!$C72,AdopcionIA!V$6:V$507,"N")</f>
        <v>2</v>
      </c>
      <c r="AN72" s="50">
        <f>COUNTIFS(AdopcionIA!$C$6:$C$507,Reporte!$C72,AdopcionIA!W$6:W$507,"N")</f>
        <v>0</v>
      </c>
      <c r="AO72" s="55">
        <f>COUNTIFS(AdopcionIA!$C$6:$C$507,Reporte!$C72,AdopcionIA!W$6:W$507,"S")</f>
        <v>0</v>
      </c>
      <c r="AP72" s="94">
        <f>IFERROR(AVERAGEIFS(AdopcionIA!X$6:X$507,AdopcionIA!$C$6:$C$507,Reporte!$C72),0)/10</f>
        <v>0</v>
      </c>
      <c r="AQ72" s="58">
        <f>SUMIF(AdopcionIA!$C$6:$C$507,Reporte!$C72,AdopcionIA!AD$6:AD$507)</f>
        <v>0</v>
      </c>
      <c r="AR72" s="58">
        <f>SUMIF(AdopcionIA!$C$6:$C$507,Reporte!$C72,AdopcionIA!AE$6:AE$507)</f>
        <v>0</v>
      </c>
      <c r="AS72" s="51">
        <f t="shared" si="18"/>
        <v>0</v>
      </c>
      <c r="AT72" s="58">
        <f>COUNTIFS(AdopcionIA!$C$6:$C$507,Reporte!$C72,AdopcionIA!AA$6:AA$507,"")</f>
        <v>0</v>
      </c>
      <c r="AU72" s="58">
        <f>COUNTIFS(AdopcionIA!$C$6:$C$507,Reporte!$C72,AdopcionIA!AA$6:AA$507,"N")</f>
        <v>2</v>
      </c>
      <c r="AV72" s="58">
        <f>COUNTIFS(AdopcionIA!$C$6:$C$507,Reporte!$C72,AdopcionIA!AB$6:AB$507,"N")</f>
        <v>0</v>
      </c>
      <c r="AW72" s="63">
        <f>COUNTIFS(AdopcionIA!$C$6:$C$507,Reporte!$C72,AdopcionIA!AB$6:AB$507,"S")</f>
        <v>0</v>
      </c>
      <c r="AX72" s="95">
        <f>IFERROR(AVERAGEIFS(AdopcionIA!AC$6:AC$507,AdopcionIA!$C$6:$C$507,Reporte!$C72),0)/10</f>
        <v>0</v>
      </c>
      <c r="AY72" s="64">
        <f>SUMIF(AdopcionIA!$C$6:$C$507,Reporte!$C72,AdopcionIA!AI$6:AI$507)</f>
        <v>0</v>
      </c>
      <c r="AZ72" s="64">
        <f>SUMIF(AdopcionIA!$C$6:$C$507,Reporte!$C72,AdopcionIA!AJ$6:AJ$507)</f>
        <v>0</v>
      </c>
      <c r="BA72" s="51">
        <f t="shared" si="19"/>
        <v>0</v>
      </c>
      <c r="BB72" s="64">
        <f>COUNTIFS(AdopcionIA!$C$6:$C$507,Reporte!$C72,AdopcionIA!AF$6:AF$507,"")</f>
        <v>0</v>
      </c>
      <c r="BC72" s="64">
        <f>COUNTIFS(AdopcionIA!$C$6:$C$507,Reporte!$C72,AdopcionIA!AF$6:AF$507,"N")</f>
        <v>2</v>
      </c>
      <c r="BD72" s="64">
        <f>COUNTIFS(AdopcionIA!$C$6:$C$507,Reporte!$C72,AdopcionIA!AG$6:AG$507,"N")</f>
        <v>0</v>
      </c>
      <c r="BE72" s="65">
        <f>COUNTIFS(AdopcionIA!$C$6:$C$507,Reporte!$C72,AdopcionIA!AG$6:AG$507,"S")</f>
        <v>0</v>
      </c>
      <c r="BF72" s="96">
        <f>IFERROR(AVERAGEIFS(AdopcionIA!AH$6:AH$507,AdopcionIA!$C$6:$C$507,Reporte!$C72),0)/10</f>
        <v>0</v>
      </c>
      <c r="BG72" s="68">
        <f>SUMIF(AdopcionIA!$C$6:$C$507,Reporte!$C72,AdopcionIA!AN$6:AN$507)</f>
        <v>0</v>
      </c>
      <c r="BH72" s="68">
        <f>SUMIF(AdopcionIA!$C$6:$C$507,Reporte!$C72,AdopcionIA!AO$6:AO$507)</f>
        <v>0</v>
      </c>
      <c r="BI72" s="51">
        <f t="shared" si="20"/>
        <v>0</v>
      </c>
      <c r="BJ72" s="68">
        <f>COUNTIFS(AdopcionIA!$C$6:$C$507,Reporte!$C72,AdopcionIA!AK$6:AK$507,"")</f>
        <v>0</v>
      </c>
      <c r="BK72" s="68">
        <f>COUNTIFS(AdopcionIA!$C$6:$C$507,Reporte!$C72,AdopcionIA!AK$6:AK$507,"N")</f>
        <v>2</v>
      </c>
      <c r="BL72" s="68">
        <f>COUNTIFS(AdopcionIA!$C$6:$C$507,Reporte!$C72,AdopcionIA!AL$6:AL$507,"N")</f>
        <v>0</v>
      </c>
      <c r="BM72" s="68">
        <f>COUNTIFS(AdopcionIA!$C$6:$C$507,Reporte!$C72,AdopcionIA!AL$6:AL$507,"S")</f>
        <v>0</v>
      </c>
      <c r="BN72" s="97">
        <f>IFERROR(AVERAGEIFS(AdopcionIA!AM$6:AM$507,AdopcionIA!$C$6:$C$507,Reporte!$C72),0)/10</f>
        <v>0</v>
      </c>
    </row>
    <row r="73" spans="3:66">
      <c r="C73" s="146">
        <v>27</v>
      </c>
      <c r="D73" s="38">
        <f>SUMIF(AdopcionIA!$C$6:$C$507,Reporte!$C73,AdopcionIA!J$6:J$507) + SUMIF(AdopcionIA!$C$6:$C$507,Reporte!$C73,AdopcionIA!O$6:O$507) + SUMIF(AdopcionIA!$C$6:$C$507,Reporte!$C73,AdopcionIA!T$6:T$507) + SUMIF(AdopcionIA!$C$6:$C$507,Reporte!$C73,AdopcionIA!Y$6:Y$507) + SUMIF(AdopcionIA!$C$6:$C$507,Reporte!$C73,AdopcionIA!AD$6:AD$507) + SUMIF(AdopcionIA!$C$6:$C$507,Reporte!$C73,AdopcionIA!AI$6:AI$507) + SUMIF(AdopcionIA!$C$6:$C$507,Reporte!$C73,AdopcionIA!AN$6:AN$507)</f>
        <v>5</v>
      </c>
      <c r="E73" s="38">
        <f>SUMIF(AdopcionIA!$C$6:$C$507,Reporte!$C73,AdopcionIA!K$6:K$507) + SUMIF(AdopcionIA!$C$6:$C$507,Reporte!$C73,AdopcionIA!P$6:P$507) + SUMIF(AdopcionIA!$C$6:$C$507,Reporte!$C73,AdopcionIA!U$6:U$507) + SUMIF(AdopcionIA!$C$6:$C$507,Reporte!$C73,AdopcionIA!Z$6:Z$507) + SUMIF(AdopcionIA!$C$6:$C$507,Reporte!$C73,AdopcionIA!AE$6:AE$507) + SUMIF(AdopcionIA!$C$6:$C$507,Reporte!$C73,AdopcionIA!AJ$6:AJ$507) + SUMIF(AdopcionIA!$C$6:$C$507,Reporte!$C73,AdopcionIA!AO$6:AO$507)</f>
        <v>3</v>
      </c>
      <c r="F73" s="51">
        <f t="shared" si="13"/>
        <v>0.4</v>
      </c>
      <c r="G73" s="38">
        <f>COUNTIFS(AdopcionIA!$C$6:$C$507,Reporte!$C73,AdopcionIA!G$6:G$507,"") + COUNTIFS(AdopcionIA!$C$6:$C$507,Reporte!$C73,AdopcionIA!L$6:L$507,"") + COUNTIFS(AdopcionIA!$C$6:$C$507,Reporte!$C73,AdopcionIA!Q$6:Q$507,"") + COUNTIFS(AdopcionIA!$C$6:$C$507,Reporte!$C73,AdopcionIA!V$6:V$507,"") + COUNTIFS(AdopcionIA!$C$6:$C$507,Reporte!$C73,AdopcionIA!AA$6:AA$507,"") + COUNTIFS(AdopcionIA!$C$6:$C$507,Reporte!$C73,AdopcionIA!AF$6:AF$507,"") + COUNTIFS(AdopcionIA!$C$6:$C$507,Reporte!$C73,AdopcionIA!AK$6:AK$507,"")</f>
        <v>0</v>
      </c>
      <c r="H73" s="38">
        <f>COUNTIFS(AdopcionIA!$C$6:$C$507,Reporte!$C73,AdopcionIA!G$6:G$507,"N") + COUNTIFS(AdopcionIA!$C$6:$C$507,Reporte!$C73,AdopcionIA!L$6:L$507,"N") + COUNTIFS(AdopcionIA!$C$6:$C$507,Reporte!$C73,AdopcionIA!Q$6:Q$507,"N") + COUNTIFS(AdopcionIA!$C$6:$C$507,Reporte!$C73,AdopcionIA!V$6:V$507,"N") + COUNTIFS(AdopcionIA!$C$6:$C$507,Reporte!$C73,AdopcionIA!AA$6:AA$507,"N") + COUNTIFS(AdopcionIA!$C$6:$C$507,Reporte!$C73,AdopcionIA!AF$6:AF$507,"N") + COUNTIFS(AdopcionIA!$C$6:$C$507,Reporte!$C73,AdopcionIA!AK$6:AK$507,"N")</f>
        <v>12</v>
      </c>
      <c r="I73" s="38">
        <f>COUNTIFS(AdopcionIA!$C$6:$C$507,Reporte!$C73,AdopcionIA!H$6:H$507,"N") + COUNTIFS(AdopcionIA!$C$6:$C$507,Reporte!$C73,AdopcionIA!M$6:M$507,"N") + COUNTIFS(AdopcionIA!$C$6:$C$507,Reporte!$C73,AdopcionIA!R$6:R$507,"N") + COUNTIFS(AdopcionIA!$C$6:$C$507,Reporte!$C73,AdopcionIA!W$6:W$507,"N") + COUNTIFS(AdopcionIA!$C$6:$C$507,Reporte!$C73,AdopcionIA!AB$6:AB$507,"N") + COUNTIFS(AdopcionIA!$C$6:$C$507,Reporte!$C73,AdopcionIA!AG$6:AG$507,"N") + COUNTIFS(AdopcionIA!$C$6:$C$507,Reporte!$C73,AdopcionIA!AL$6:AL$507,"N")</f>
        <v>0</v>
      </c>
      <c r="J73" s="38">
        <f>COUNTIFS(AdopcionIA!$C$6:$C$507,Reporte!$C73,AdopcionIA!H$6:H$507,"S") + COUNTIFS(AdopcionIA!$C$6:$C$507,Reporte!$C73,AdopcionIA!M$6:M$507,"S") + COUNTIFS(AdopcionIA!$C$6:$C$507,Reporte!$C73,AdopcionIA!R$6:R$507,"S") + COUNTIFS(AdopcionIA!$C$6:$C$507,Reporte!$C73,AdopcionIA!W$6:W$507,"S") + COUNTIFS(AdopcionIA!$C$6:$C$507,Reporte!$C73,AdopcionIA!AB$6:AB$507,"S") + COUNTIFS(AdopcionIA!$C$6:$C$507,Reporte!$C73,AdopcionIA!AG$6:AG$507,"S") + COUNTIFS(AdopcionIA!$C$6:$C$507,Reporte!$C73,AdopcionIA!AL$6:AL$507,"S")</f>
        <v>2</v>
      </c>
      <c r="K73" s="17">
        <f>SUMIF(AdopcionIA!$C$6:$C$507,Reporte!$C73,AdopcionIA!J$6:J$507)</f>
        <v>5</v>
      </c>
      <c r="L73" s="17">
        <f>SUMIF(AdopcionIA!$C$6:$C$507,Reporte!$C73,AdopcionIA!K$6:K$507)</f>
        <v>3</v>
      </c>
      <c r="M73" s="51">
        <f t="shared" si="14"/>
        <v>0.4</v>
      </c>
      <c r="N73" s="17">
        <f>COUNTIFS(AdopcionIA!$C$6:$C$507,Reporte!$C73,AdopcionIA!G$6:G$507,"")</f>
        <v>0</v>
      </c>
      <c r="O73" s="34">
        <f>COUNTIFS(AdopcionIA!$C$6:$C$507,Reporte!$C73,AdopcionIA!G$6:G$507,"N")</f>
        <v>0</v>
      </c>
      <c r="P73" s="34">
        <f>COUNTIFS(AdopcionIA!$C$6:$C$507,Reporte!$C73,AdopcionIA!H$6:H$507,"N")</f>
        <v>0</v>
      </c>
      <c r="Q73" s="35">
        <f>COUNTIFS(AdopcionIA!$C$6:$C$507,Reporte!$C73,AdopcionIA!H$6:H$507,"S")</f>
        <v>2</v>
      </c>
      <c r="R73" s="91">
        <f>(IFERROR(AVERAGEIFS(AdopcionIA!I$6:I$507,AdopcionIA!$C$6:$C$507,Reporte!$C73),0)/10)</f>
        <v>0.65</v>
      </c>
      <c r="S73" s="41">
        <f>SUMIF(AdopcionIA!$C$6:$C$507,Reporte!$C73,AdopcionIA!O$6:O$507)</f>
        <v>0</v>
      </c>
      <c r="T73" s="41">
        <f>SUMIF(AdopcionIA!$C$6:$C$507,Reporte!$C73,AdopcionIA!P$6:P$507)</f>
        <v>0</v>
      </c>
      <c r="U73" s="52">
        <f t="shared" si="15"/>
        <v>0</v>
      </c>
      <c r="V73" s="41">
        <f>COUNTIFS(AdopcionIA!$C$6:$C$507,Reporte!$C73,AdopcionIA!L$6:L$507,"")</f>
        <v>0</v>
      </c>
      <c r="W73" s="41">
        <f>COUNTIFS(AdopcionIA!$C$6:$C$507,Reporte!$C73,AdopcionIA!L$6:L$507,"N")</f>
        <v>2</v>
      </c>
      <c r="X73" s="41">
        <f>COUNTIFS(AdopcionIA!$C$6:$C$507,Reporte!$C73,AdopcionIA!M$6:M$507,"N")</f>
        <v>0</v>
      </c>
      <c r="Y73" s="45">
        <f>COUNTIFS(AdopcionIA!$C$6:$C$507,Reporte!$C73,AdopcionIA!M$6:M$507,"S")</f>
        <v>0</v>
      </c>
      <c r="Z73" s="92">
        <f>IFERROR(AVERAGEIFS(AdopcionIA!N$6:N$507,AdopcionIA!$C$6:$C$507,Reporte!$C73),0)/10</f>
        <v>0</v>
      </c>
      <c r="AA73" s="46">
        <f>SUMIF(AdopcionIA!$C$6:$C$507,Reporte!$C73,AdopcionIA!T$6:T$507)</f>
        <v>0</v>
      </c>
      <c r="AB73" s="46">
        <f>SUMIF(AdopcionIA!$C$6:$C$507,Reporte!$C73,AdopcionIA!U$6:U$507)</f>
        <v>0</v>
      </c>
      <c r="AC73" s="51">
        <f t="shared" si="16"/>
        <v>0</v>
      </c>
      <c r="AD73" s="46">
        <f>COUNTIFS(AdopcionIA!$C$6:$C$507,Reporte!$C73,AdopcionIA!Q$6:Q$507,"")</f>
        <v>0</v>
      </c>
      <c r="AE73" s="46">
        <f>COUNTIFS(AdopcionIA!$C$6:$C$507,Reporte!$C73,AdopcionIA!Q$6:Q$507,"N")</f>
        <v>2</v>
      </c>
      <c r="AF73" s="46">
        <f>COUNTIFS(AdopcionIA!$C$6:$C$507,Reporte!$C73,AdopcionIA!R$6:R$507,"N")</f>
        <v>0</v>
      </c>
      <c r="AG73" s="47">
        <f xml:space="preserve"> COUNTIFS(AdopcionIA!$C$6:$C$507,Reporte!$C73,AdopcionIA!R$6:R$507,"S")</f>
        <v>0</v>
      </c>
      <c r="AH73" s="93">
        <f>IFERROR(AVERAGEIFS(AdopcionIA!S$6:S$507,AdopcionIA!$C$6:$C$507,Reporte!$C73),0)/10</f>
        <v>0</v>
      </c>
      <c r="AI73" s="50">
        <f>SUMIF(AdopcionIA!$C$6:$C$507,Reporte!$C73,AdopcionIA!Y$6:Y$507)</f>
        <v>0</v>
      </c>
      <c r="AJ73" s="50">
        <f>SUMIF(AdopcionIA!$C$6:$C$507,Reporte!$C73,AdopcionIA!Z$6:Z$507)</f>
        <v>0</v>
      </c>
      <c r="AK73" s="51">
        <f t="shared" si="17"/>
        <v>0</v>
      </c>
      <c r="AL73" s="50">
        <f>COUNTIFS(AdopcionIA!$C$6:$C$507,Reporte!$C73,AdopcionIA!V$6:V$507,"")</f>
        <v>0</v>
      </c>
      <c r="AM73" s="50">
        <f>COUNTIFS(AdopcionIA!$C$6:$C$507,Reporte!$C73,AdopcionIA!V$6:V$507,"N")</f>
        <v>2</v>
      </c>
      <c r="AN73" s="50">
        <f>COUNTIFS(AdopcionIA!$C$6:$C$507,Reporte!$C73,AdopcionIA!W$6:W$507,"N")</f>
        <v>0</v>
      </c>
      <c r="AO73" s="55">
        <f>COUNTIFS(AdopcionIA!$C$6:$C$507,Reporte!$C73,AdopcionIA!W$6:W$507,"S")</f>
        <v>0</v>
      </c>
      <c r="AP73" s="94">
        <f>IFERROR(AVERAGEIFS(AdopcionIA!X$6:X$507,AdopcionIA!$C$6:$C$507,Reporte!$C73),0)/10</f>
        <v>0</v>
      </c>
      <c r="AQ73" s="58">
        <f>SUMIF(AdopcionIA!$C$6:$C$507,Reporte!$C73,AdopcionIA!AD$6:AD$507)</f>
        <v>0</v>
      </c>
      <c r="AR73" s="58">
        <f>SUMIF(AdopcionIA!$C$6:$C$507,Reporte!$C73,AdopcionIA!AE$6:AE$507)</f>
        <v>0</v>
      </c>
      <c r="AS73" s="51">
        <f t="shared" si="18"/>
        <v>0</v>
      </c>
      <c r="AT73" s="58">
        <f>COUNTIFS(AdopcionIA!$C$6:$C$507,Reporte!$C73,AdopcionIA!AA$6:AA$507,"")</f>
        <v>0</v>
      </c>
      <c r="AU73" s="58">
        <f>COUNTIFS(AdopcionIA!$C$6:$C$507,Reporte!$C73,AdopcionIA!AA$6:AA$507,"N")</f>
        <v>2</v>
      </c>
      <c r="AV73" s="58">
        <f>COUNTIFS(AdopcionIA!$C$6:$C$507,Reporte!$C73,AdopcionIA!AB$6:AB$507,"N")</f>
        <v>0</v>
      </c>
      <c r="AW73" s="63">
        <f>COUNTIFS(AdopcionIA!$C$6:$C$507,Reporte!$C73,AdopcionIA!AB$6:AB$507,"S")</f>
        <v>0</v>
      </c>
      <c r="AX73" s="95">
        <f>IFERROR(AVERAGEIFS(AdopcionIA!AC$6:AC$507,AdopcionIA!$C$6:$C$507,Reporte!$C73),0)/10</f>
        <v>0</v>
      </c>
      <c r="AY73" s="64">
        <f>SUMIF(AdopcionIA!$C$6:$C$507,Reporte!$C73,AdopcionIA!AI$6:AI$507)</f>
        <v>0</v>
      </c>
      <c r="AZ73" s="64">
        <f>SUMIF(AdopcionIA!$C$6:$C$507,Reporte!$C73,AdopcionIA!AJ$6:AJ$507)</f>
        <v>0</v>
      </c>
      <c r="BA73" s="51">
        <f t="shared" si="19"/>
        <v>0</v>
      </c>
      <c r="BB73" s="64">
        <f>COUNTIFS(AdopcionIA!$C$6:$C$507,Reporte!$C73,AdopcionIA!AF$6:AF$507,"")</f>
        <v>0</v>
      </c>
      <c r="BC73" s="64">
        <f>COUNTIFS(AdopcionIA!$C$6:$C$507,Reporte!$C73,AdopcionIA!AF$6:AF$507,"N")</f>
        <v>2</v>
      </c>
      <c r="BD73" s="64">
        <f>COUNTIFS(AdopcionIA!$C$6:$C$507,Reporte!$C73,AdopcionIA!AG$6:AG$507,"N")</f>
        <v>0</v>
      </c>
      <c r="BE73" s="65">
        <f>COUNTIFS(AdopcionIA!$C$6:$C$507,Reporte!$C73,AdopcionIA!AG$6:AG$507,"S")</f>
        <v>0</v>
      </c>
      <c r="BF73" s="96">
        <f>IFERROR(AVERAGEIFS(AdopcionIA!AH$6:AH$507,AdopcionIA!$C$6:$C$507,Reporte!$C73),0)/10</f>
        <v>0</v>
      </c>
      <c r="BG73" s="68">
        <f>SUMIF(AdopcionIA!$C$6:$C$507,Reporte!$C73,AdopcionIA!AN$6:AN$507)</f>
        <v>0</v>
      </c>
      <c r="BH73" s="68">
        <f>SUMIF(AdopcionIA!$C$6:$C$507,Reporte!$C73,AdopcionIA!AO$6:AO$507)</f>
        <v>0</v>
      </c>
      <c r="BI73" s="51">
        <f t="shared" si="20"/>
        <v>0</v>
      </c>
      <c r="BJ73" s="68">
        <f>COUNTIFS(AdopcionIA!$C$6:$C$507,Reporte!$C73,AdopcionIA!AK$6:AK$507,"")</f>
        <v>0</v>
      </c>
      <c r="BK73" s="68">
        <f>COUNTIFS(AdopcionIA!$C$6:$C$507,Reporte!$C73,AdopcionIA!AK$6:AK$507,"N")</f>
        <v>2</v>
      </c>
      <c r="BL73" s="68">
        <f>COUNTIFS(AdopcionIA!$C$6:$C$507,Reporte!$C73,AdopcionIA!AL$6:AL$507,"N")</f>
        <v>0</v>
      </c>
      <c r="BM73" s="68">
        <f>COUNTIFS(AdopcionIA!$C$6:$C$507,Reporte!$C73,AdopcionIA!AL$6:AL$507,"S")</f>
        <v>0</v>
      </c>
      <c r="BN73" s="97">
        <f>IFERROR(AVERAGEIFS(AdopcionIA!AM$6:AM$507,AdopcionIA!$C$6:$C$507,Reporte!$C73),0)/10</f>
        <v>0</v>
      </c>
    </row>
    <row r="74" spans="3:66">
      <c r="C74" s="146" t="str">
        <v>TM32</v>
      </c>
      <c r="D74" s="38">
        <f>SUMIF(AdopcionIA!$C$6:$C$507,Reporte!$C74,AdopcionIA!J$6:J$507) + SUMIF(AdopcionIA!$C$6:$C$507,Reporte!$C74,AdopcionIA!O$6:O$507) + SUMIF(AdopcionIA!$C$6:$C$507,Reporte!$C74,AdopcionIA!T$6:T$507) + SUMIF(AdopcionIA!$C$6:$C$507,Reporte!$C74,AdopcionIA!Y$6:Y$507) + SUMIF(AdopcionIA!$C$6:$C$507,Reporte!$C74,AdopcionIA!AD$6:AD$507) + SUMIF(AdopcionIA!$C$6:$C$507,Reporte!$C74,AdopcionIA!AI$6:AI$507) + SUMIF(AdopcionIA!$C$6:$C$507,Reporte!$C74,AdopcionIA!AN$6:AN$507)</f>
        <v>3</v>
      </c>
      <c r="E74" s="38">
        <f>SUMIF(AdopcionIA!$C$6:$C$507,Reporte!$C74,AdopcionIA!K$6:K$507) + SUMIF(AdopcionIA!$C$6:$C$507,Reporte!$C74,AdopcionIA!P$6:P$507) + SUMIF(AdopcionIA!$C$6:$C$507,Reporte!$C74,AdopcionIA!U$6:U$507) + SUMIF(AdopcionIA!$C$6:$C$507,Reporte!$C74,AdopcionIA!Z$6:Z$507) + SUMIF(AdopcionIA!$C$6:$C$507,Reporte!$C74,AdopcionIA!AE$6:AE$507) + SUMIF(AdopcionIA!$C$6:$C$507,Reporte!$C74,AdopcionIA!AJ$6:AJ$507) + SUMIF(AdopcionIA!$C$6:$C$507,Reporte!$C74,AdopcionIA!AO$6:AO$507)</f>
        <v>5</v>
      </c>
      <c r="F74" s="51">
        <f t="shared" si="13"/>
        <v>-0.66666666666666663</v>
      </c>
      <c r="G74" s="38">
        <f>COUNTIFS(AdopcionIA!$C$6:$C$507,Reporte!$C74,AdopcionIA!G$6:G$507,"") + COUNTIFS(AdopcionIA!$C$6:$C$507,Reporte!$C74,AdopcionIA!L$6:L$507,"") + COUNTIFS(AdopcionIA!$C$6:$C$507,Reporte!$C74,AdopcionIA!Q$6:Q$507,"") + COUNTIFS(AdopcionIA!$C$6:$C$507,Reporte!$C74,AdopcionIA!V$6:V$507,"") + COUNTIFS(AdopcionIA!$C$6:$C$507,Reporte!$C74,AdopcionIA!AA$6:AA$507,"") + COUNTIFS(AdopcionIA!$C$6:$C$507,Reporte!$C74,AdopcionIA!AF$6:AF$507,"") + COUNTIFS(AdopcionIA!$C$6:$C$507,Reporte!$C74,AdopcionIA!AK$6:AK$507,"")</f>
        <v>0</v>
      </c>
      <c r="H74" s="38">
        <f>COUNTIFS(AdopcionIA!$C$6:$C$507,Reporte!$C74,AdopcionIA!G$6:G$507,"N") + COUNTIFS(AdopcionIA!$C$6:$C$507,Reporte!$C74,AdopcionIA!L$6:L$507,"N") + COUNTIFS(AdopcionIA!$C$6:$C$507,Reporte!$C74,AdopcionIA!Q$6:Q$507,"N") + COUNTIFS(AdopcionIA!$C$6:$C$507,Reporte!$C74,AdopcionIA!V$6:V$507,"N") + COUNTIFS(AdopcionIA!$C$6:$C$507,Reporte!$C74,AdopcionIA!AA$6:AA$507,"N") + COUNTIFS(AdopcionIA!$C$6:$C$507,Reporte!$C74,AdopcionIA!AF$6:AF$507,"N") + COUNTIFS(AdopcionIA!$C$6:$C$507,Reporte!$C74,AdopcionIA!AK$6:AK$507,"N")</f>
        <v>5</v>
      </c>
      <c r="I74" s="38">
        <f>COUNTIFS(AdopcionIA!$C$6:$C$507,Reporte!$C74,AdopcionIA!H$6:H$507,"N") + COUNTIFS(AdopcionIA!$C$6:$C$507,Reporte!$C74,AdopcionIA!M$6:M$507,"N") + COUNTIFS(AdopcionIA!$C$6:$C$507,Reporte!$C74,AdopcionIA!R$6:R$507,"N") + COUNTIFS(AdopcionIA!$C$6:$C$507,Reporte!$C74,AdopcionIA!W$6:W$507,"N") + COUNTIFS(AdopcionIA!$C$6:$C$507,Reporte!$C74,AdopcionIA!AB$6:AB$507,"N") + COUNTIFS(AdopcionIA!$C$6:$C$507,Reporte!$C74,AdopcionIA!AG$6:AG$507,"N") + COUNTIFS(AdopcionIA!$C$6:$C$507,Reporte!$C74,AdopcionIA!AL$6:AL$507,"N")</f>
        <v>0</v>
      </c>
      <c r="J74" s="38">
        <f>COUNTIFS(AdopcionIA!$C$6:$C$507,Reporte!$C74,AdopcionIA!H$6:H$507,"S") + COUNTIFS(AdopcionIA!$C$6:$C$507,Reporte!$C74,AdopcionIA!M$6:M$507,"S") + COUNTIFS(AdopcionIA!$C$6:$C$507,Reporte!$C74,AdopcionIA!R$6:R$507,"S") + COUNTIFS(AdopcionIA!$C$6:$C$507,Reporte!$C74,AdopcionIA!W$6:W$507,"S") + COUNTIFS(AdopcionIA!$C$6:$C$507,Reporte!$C74,AdopcionIA!AB$6:AB$507,"S") + COUNTIFS(AdopcionIA!$C$6:$C$507,Reporte!$C74,AdopcionIA!AG$6:AG$507,"S") + COUNTIFS(AdopcionIA!$C$6:$C$507,Reporte!$C74,AdopcionIA!AL$6:AL$507,"S")</f>
        <v>2</v>
      </c>
      <c r="K74" s="17">
        <f>SUMIF(AdopcionIA!$C$6:$C$507,Reporte!$C74,AdopcionIA!J$6:J$507)</f>
        <v>1</v>
      </c>
      <c r="L74" s="17">
        <f>SUMIF(AdopcionIA!$C$6:$C$507,Reporte!$C74,AdopcionIA!K$6:K$507)</f>
        <v>2</v>
      </c>
      <c r="M74" s="51">
        <f t="shared" si="14"/>
        <v>-1</v>
      </c>
      <c r="N74" s="17">
        <f>COUNTIFS(AdopcionIA!$C$6:$C$507,Reporte!$C74,AdopcionIA!G$6:G$507,"")</f>
        <v>0</v>
      </c>
      <c r="O74" s="34">
        <f>COUNTIFS(AdopcionIA!$C$6:$C$507,Reporte!$C74,AdopcionIA!G$6:G$507,"N")</f>
        <v>0</v>
      </c>
      <c r="P74" s="34">
        <f>COUNTIFS(AdopcionIA!$C$6:$C$507,Reporte!$C74,AdopcionIA!H$6:H$507,"N")</f>
        <v>0</v>
      </c>
      <c r="Q74" s="35">
        <f>COUNTIFS(AdopcionIA!$C$6:$C$507,Reporte!$C74,AdopcionIA!H$6:H$507,"S")</f>
        <v>1</v>
      </c>
      <c r="R74" s="91">
        <f>(IFERROR(AVERAGEIFS(AdopcionIA!I$6:I$507,AdopcionIA!$C$6:$C$507,Reporte!$C74),0)/10)</f>
        <v>0.5</v>
      </c>
      <c r="S74" s="41">
        <f>SUMIF(AdopcionIA!$C$6:$C$507,Reporte!$C74,AdopcionIA!O$6:O$507)</f>
        <v>2</v>
      </c>
      <c r="T74" s="41">
        <f>SUMIF(AdopcionIA!$C$6:$C$507,Reporte!$C74,AdopcionIA!P$6:P$507)</f>
        <v>3</v>
      </c>
      <c r="U74" s="52">
        <f t="shared" si="15"/>
        <v>-0.5</v>
      </c>
      <c r="V74" s="41">
        <f>COUNTIFS(AdopcionIA!$C$6:$C$507,Reporte!$C74,AdopcionIA!L$6:L$507,"")</f>
        <v>0</v>
      </c>
      <c r="W74" s="41">
        <f>COUNTIFS(AdopcionIA!$C$6:$C$507,Reporte!$C74,AdopcionIA!L$6:L$507,"N")</f>
        <v>0</v>
      </c>
      <c r="X74" s="41">
        <f>COUNTIFS(AdopcionIA!$C$6:$C$507,Reporte!$C74,AdopcionIA!M$6:M$507,"N")</f>
        <v>0</v>
      </c>
      <c r="Y74" s="45">
        <f>COUNTIFS(AdopcionIA!$C$6:$C$507,Reporte!$C74,AdopcionIA!M$6:M$507,"S")</f>
        <v>1</v>
      </c>
      <c r="Z74" s="92">
        <f>IFERROR(AVERAGEIFS(AdopcionIA!N$6:N$507,AdopcionIA!$C$6:$C$507,Reporte!$C74),0)/10</f>
        <v>0.5</v>
      </c>
      <c r="AA74" s="46">
        <f>SUMIF(AdopcionIA!$C$6:$C$507,Reporte!$C74,AdopcionIA!T$6:T$507)</f>
        <v>0</v>
      </c>
      <c r="AB74" s="46">
        <f>SUMIF(AdopcionIA!$C$6:$C$507,Reporte!$C74,AdopcionIA!U$6:U$507)</f>
        <v>0</v>
      </c>
      <c r="AC74" s="51">
        <f t="shared" si="16"/>
        <v>0</v>
      </c>
      <c r="AD74" s="46">
        <f>COUNTIFS(AdopcionIA!$C$6:$C$507,Reporte!$C74,AdopcionIA!Q$6:Q$507,"")</f>
        <v>0</v>
      </c>
      <c r="AE74" s="46">
        <f>COUNTIFS(AdopcionIA!$C$6:$C$507,Reporte!$C74,AdopcionIA!Q$6:Q$507,"N")</f>
        <v>1</v>
      </c>
      <c r="AF74" s="46">
        <f>COUNTIFS(AdopcionIA!$C$6:$C$507,Reporte!$C74,AdopcionIA!R$6:R$507,"N")</f>
        <v>0</v>
      </c>
      <c r="AG74" s="47">
        <f xml:space="preserve"> COUNTIFS(AdopcionIA!$C$6:$C$507,Reporte!$C74,AdopcionIA!R$6:R$507,"S")</f>
        <v>0</v>
      </c>
      <c r="AH74" s="93">
        <f>IFERROR(AVERAGEIFS(AdopcionIA!S$6:S$507,AdopcionIA!$C$6:$C$507,Reporte!$C74),0)/10</f>
        <v>0</v>
      </c>
      <c r="AI74" s="50">
        <f>SUMIF(AdopcionIA!$C$6:$C$507,Reporte!$C74,AdopcionIA!Y$6:Y$507)</f>
        <v>0</v>
      </c>
      <c r="AJ74" s="50">
        <f>SUMIF(AdopcionIA!$C$6:$C$507,Reporte!$C74,AdopcionIA!Z$6:Z$507)</f>
        <v>0</v>
      </c>
      <c r="AK74" s="51">
        <f t="shared" si="17"/>
        <v>0</v>
      </c>
      <c r="AL74" s="50">
        <f>COUNTIFS(AdopcionIA!$C$6:$C$507,Reporte!$C74,AdopcionIA!V$6:V$507,"")</f>
        <v>0</v>
      </c>
      <c r="AM74" s="50">
        <f>COUNTIFS(AdopcionIA!$C$6:$C$507,Reporte!$C74,AdopcionIA!V$6:V$507,"N")</f>
        <v>1</v>
      </c>
      <c r="AN74" s="50">
        <f>COUNTIFS(AdopcionIA!$C$6:$C$507,Reporte!$C74,AdopcionIA!W$6:W$507,"N")</f>
        <v>0</v>
      </c>
      <c r="AO74" s="55">
        <f>COUNTIFS(AdopcionIA!$C$6:$C$507,Reporte!$C74,AdopcionIA!W$6:W$507,"S")</f>
        <v>0</v>
      </c>
      <c r="AP74" s="94">
        <f>IFERROR(AVERAGEIFS(AdopcionIA!X$6:X$507,AdopcionIA!$C$6:$C$507,Reporte!$C74),0)/10</f>
        <v>0</v>
      </c>
      <c r="AQ74" s="58">
        <f>SUMIF(AdopcionIA!$C$6:$C$507,Reporte!$C74,AdopcionIA!AD$6:AD$507)</f>
        <v>0</v>
      </c>
      <c r="AR74" s="58">
        <f>SUMIF(AdopcionIA!$C$6:$C$507,Reporte!$C74,AdopcionIA!AE$6:AE$507)</f>
        <v>0</v>
      </c>
      <c r="AS74" s="51">
        <f t="shared" si="18"/>
        <v>0</v>
      </c>
      <c r="AT74" s="58">
        <f>COUNTIFS(AdopcionIA!$C$6:$C$507,Reporte!$C74,AdopcionIA!AA$6:AA$507,"")</f>
        <v>0</v>
      </c>
      <c r="AU74" s="58">
        <f>COUNTIFS(AdopcionIA!$C$6:$C$507,Reporte!$C74,AdopcionIA!AA$6:AA$507,"N")</f>
        <v>1</v>
      </c>
      <c r="AV74" s="58">
        <f>COUNTIFS(AdopcionIA!$C$6:$C$507,Reporte!$C74,AdopcionIA!AB$6:AB$507,"N")</f>
        <v>0</v>
      </c>
      <c r="AW74" s="63">
        <f>COUNTIFS(AdopcionIA!$C$6:$C$507,Reporte!$C74,AdopcionIA!AB$6:AB$507,"S")</f>
        <v>0</v>
      </c>
      <c r="AX74" s="95">
        <f>IFERROR(AVERAGEIFS(AdopcionIA!AC$6:AC$507,AdopcionIA!$C$6:$C$507,Reporte!$C74),0)/10</f>
        <v>0</v>
      </c>
      <c r="AY74" s="64">
        <f>SUMIF(AdopcionIA!$C$6:$C$507,Reporte!$C74,AdopcionIA!AI$6:AI$507)</f>
        <v>0</v>
      </c>
      <c r="AZ74" s="64">
        <f>SUMIF(AdopcionIA!$C$6:$C$507,Reporte!$C74,AdopcionIA!AJ$6:AJ$507)</f>
        <v>0</v>
      </c>
      <c r="BA74" s="51">
        <f t="shared" si="19"/>
        <v>0</v>
      </c>
      <c r="BB74" s="64">
        <f>COUNTIFS(AdopcionIA!$C$6:$C$507,Reporte!$C74,AdopcionIA!AF$6:AF$507,"")</f>
        <v>0</v>
      </c>
      <c r="BC74" s="64">
        <f>COUNTIFS(AdopcionIA!$C$6:$C$507,Reporte!$C74,AdopcionIA!AF$6:AF$507,"N")</f>
        <v>1</v>
      </c>
      <c r="BD74" s="64">
        <f>COUNTIFS(AdopcionIA!$C$6:$C$507,Reporte!$C74,AdopcionIA!AG$6:AG$507,"N")</f>
        <v>0</v>
      </c>
      <c r="BE74" s="65">
        <f>COUNTIFS(AdopcionIA!$C$6:$C$507,Reporte!$C74,AdopcionIA!AG$6:AG$507,"S")</f>
        <v>0</v>
      </c>
      <c r="BF74" s="96">
        <f>IFERROR(AVERAGEIFS(AdopcionIA!AH$6:AH$507,AdopcionIA!$C$6:$C$507,Reporte!$C74),0)/10</f>
        <v>0</v>
      </c>
      <c r="BG74" s="68">
        <f>SUMIF(AdopcionIA!$C$6:$C$507,Reporte!$C74,AdopcionIA!AN$6:AN$507)</f>
        <v>0</v>
      </c>
      <c r="BH74" s="68">
        <f>SUMIF(AdopcionIA!$C$6:$C$507,Reporte!$C74,AdopcionIA!AO$6:AO$507)</f>
        <v>0</v>
      </c>
      <c r="BI74" s="51">
        <f t="shared" si="20"/>
        <v>0</v>
      </c>
      <c r="BJ74" s="68">
        <f>COUNTIFS(AdopcionIA!$C$6:$C$507,Reporte!$C74,AdopcionIA!AK$6:AK$507,"")</f>
        <v>0</v>
      </c>
      <c r="BK74" s="68">
        <f>COUNTIFS(AdopcionIA!$C$6:$C$507,Reporte!$C74,AdopcionIA!AK$6:AK$507,"N")</f>
        <v>1</v>
      </c>
      <c r="BL74" s="68">
        <f>COUNTIFS(AdopcionIA!$C$6:$C$507,Reporte!$C74,AdopcionIA!AL$6:AL$507,"N")</f>
        <v>0</v>
      </c>
      <c r="BM74" s="68">
        <f>COUNTIFS(AdopcionIA!$C$6:$C$507,Reporte!$C74,AdopcionIA!AL$6:AL$507,"S")</f>
        <v>0</v>
      </c>
      <c r="BN74" s="97">
        <f>IFERROR(AVERAGEIFS(AdopcionIA!AM$6:AM$507,AdopcionIA!$C$6:$C$507,Reporte!$C74),0)/10</f>
        <v>0</v>
      </c>
    </row>
    <row r="75" spans="3:66">
      <c r="C75" s="146">
        <v>0</v>
      </c>
      <c r="D75" s="38">
        <f>SUMIF(AdopcionIA!$C$6:$C$507,Reporte!$C75,AdopcionIA!J$6:J$507) + SUMIF(AdopcionIA!$C$6:$C$507,Reporte!$C75,AdopcionIA!O$6:O$507) + SUMIF(AdopcionIA!$C$6:$C$507,Reporte!$C75,AdopcionIA!T$6:T$507) + SUMIF(AdopcionIA!$C$6:$C$507,Reporte!$C75,AdopcionIA!Y$6:Y$507) + SUMIF(AdopcionIA!$C$6:$C$507,Reporte!$C75,AdopcionIA!AD$6:AD$507) + SUMIF(AdopcionIA!$C$6:$C$507,Reporte!$C75,AdopcionIA!AI$6:AI$507) + SUMIF(AdopcionIA!$C$6:$C$507,Reporte!$C75,AdopcionIA!AN$6:AN$507)</f>
        <v>0</v>
      </c>
      <c r="E75" s="38">
        <f>SUMIF(AdopcionIA!$C$6:$C$507,Reporte!$C75,AdopcionIA!K$6:K$507) + SUMIF(AdopcionIA!$C$6:$C$507,Reporte!$C75,AdopcionIA!P$6:P$507) + SUMIF(AdopcionIA!$C$6:$C$507,Reporte!$C75,AdopcionIA!U$6:U$507) + SUMIF(AdopcionIA!$C$6:$C$507,Reporte!$C75,AdopcionIA!Z$6:Z$507) + SUMIF(AdopcionIA!$C$6:$C$507,Reporte!$C75,AdopcionIA!AE$6:AE$507) + SUMIF(AdopcionIA!$C$6:$C$507,Reporte!$C75,AdopcionIA!AJ$6:AJ$507) + SUMIF(AdopcionIA!$C$6:$C$507,Reporte!$C75,AdopcionIA!AO$6:AO$507)</f>
        <v>0</v>
      </c>
      <c r="F75" s="51">
        <f t="shared" si="13"/>
        <v>0</v>
      </c>
      <c r="G75" s="38">
        <f>COUNTIFS(AdopcionIA!$C$6:$C$507,Reporte!$C75,AdopcionIA!G$6:G$507,"") + COUNTIFS(AdopcionIA!$C$6:$C$507,Reporte!$C75,AdopcionIA!L$6:L$507,"") + COUNTIFS(AdopcionIA!$C$6:$C$507,Reporte!$C75,AdopcionIA!Q$6:Q$507,"") + COUNTIFS(AdopcionIA!$C$6:$C$507,Reporte!$C75,AdopcionIA!V$6:V$507,"") + COUNTIFS(AdopcionIA!$C$6:$C$507,Reporte!$C75,AdopcionIA!AA$6:AA$507,"") + COUNTIFS(AdopcionIA!$C$6:$C$507,Reporte!$C75,AdopcionIA!AF$6:AF$507,"") + COUNTIFS(AdopcionIA!$C$6:$C$507,Reporte!$C75,AdopcionIA!AK$6:AK$507,"")</f>
        <v>0</v>
      </c>
      <c r="H75" s="38">
        <f>COUNTIFS(AdopcionIA!$C$6:$C$507,Reporte!$C75,AdopcionIA!G$6:G$507,"N") + COUNTIFS(AdopcionIA!$C$6:$C$507,Reporte!$C75,AdopcionIA!L$6:L$507,"N") + COUNTIFS(AdopcionIA!$C$6:$C$507,Reporte!$C75,AdopcionIA!Q$6:Q$507,"N") + COUNTIFS(AdopcionIA!$C$6:$C$507,Reporte!$C75,AdopcionIA!V$6:V$507,"N") + COUNTIFS(AdopcionIA!$C$6:$C$507,Reporte!$C75,AdopcionIA!AA$6:AA$507,"N") + COUNTIFS(AdopcionIA!$C$6:$C$507,Reporte!$C75,AdopcionIA!AF$6:AF$507,"N") + COUNTIFS(AdopcionIA!$C$6:$C$507,Reporte!$C75,AdopcionIA!AK$6:AK$507,"N")</f>
        <v>0</v>
      </c>
      <c r="I75" s="38">
        <f>COUNTIFS(AdopcionIA!$C$6:$C$507,Reporte!$C75,AdopcionIA!H$6:H$507,"N") + COUNTIFS(AdopcionIA!$C$6:$C$507,Reporte!$C75,AdopcionIA!M$6:M$507,"N") + COUNTIFS(AdopcionIA!$C$6:$C$507,Reporte!$C75,AdopcionIA!R$6:R$507,"N") + COUNTIFS(AdopcionIA!$C$6:$C$507,Reporte!$C75,AdopcionIA!W$6:W$507,"N") + COUNTIFS(AdopcionIA!$C$6:$C$507,Reporte!$C75,AdopcionIA!AB$6:AB$507,"N") + COUNTIFS(AdopcionIA!$C$6:$C$507,Reporte!$C75,AdopcionIA!AG$6:AG$507,"N") + COUNTIFS(AdopcionIA!$C$6:$C$507,Reporte!$C75,AdopcionIA!AL$6:AL$507,"N")</f>
        <v>0</v>
      </c>
      <c r="J75" s="38">
        <f>COUNTIFS(AdopcionIA!$C$6:$C$507,Reporte!$C75,AdopcionIA!H$6:H$507,"S") + COUNTIFS(AdopcionIA!$C$6:$C$507,Reporte!$C75,AdopcionIA!M$6:M$507,"S") + COUNTIFS(AdopcionIA!$C$6:$C$507,Reporte!$C75,AdopcionIA!R$6:R$507,"S") + COUNTIFS(AdopcionIA!$C$6:$C$507,Reporte!$C75,AdopcionIA!W$6:W$507,"S") + COUNTIFS(AdopcionIA!$C$6:$C$507,Reporte!$C75,AdopcionIA!AB$6:AB$507,"S") + COUNTIFS(AdopcionIA!$C$6:$C$507,Reporte!$C75,AdopcionIA!AG$6:AG$507,"S") + COUNTIFS(AdopcionIA!$C$6:$C$507,Reporte!$C75,AdopcionIA!AL$6:AL$507,"S")</f>
        <v>0</v>
      </c>
      <c r="K75" s="17">
        <f>SUMIF(AdopcionIA!$C$6:$C$507,Reporte!$C75,AdopcionIA!J$6:J$507)</f>
        <v>0</v>
      </c>
      <c r="L75" s="17">
        <f>SUMIF(AdopcionIA!$C$6:$C$507,Reporte!$C75,AdopcionIA!K$6:K$507)</f>
        <v>0</v>
      </c>
      <c r="M75" s="51">
        <f t="shared" si="14"/>
        <v>0</v>
      </c>
      <c r="N75" s="17">
        <f>COUNTIFS(AdopcionIA!$C$6:$C$507,Reporte!$C75,AdopcionIA!G$6:G$507,"")</f>
        <v>0</v>
      </c>
      <c r="O75" s="34">
        <f>COUNTIFS(AdopcionIA!$C$6:$C$507,Reporte!$C75,AdopcionIA!G$6:G$507,"N")</f>
        <v>0</v>
      </c>
      <c r="P75" s="34">
        <f>COUNTIFS(AdopcionIA!$C$6:$C$507,Reporte!$C75,AdopcionIA!H$6:H$507,"N")</f>
        <v>0</v>
      </c>
      <c r="Q75" s="35">
        <f>COUNTIFS(AdopcionIA!$C$6:$C$507,Reporte!$C75,AdopcionIA!H$6:H$507,"S")</f>
        <v>0</v>
      </c>
      <c r="R75" s="91">
        <f>(IFERROR(AVERAGEIFS(AdopcionIA!I$6:I$507,AdopcionIA!$C$6:$C$507,Reporte!$C75),0)/10)</f>
        <v>0</v>
      </c>
      <c r="S75" s="41">
        <f>SUMIF(AdopcionIA!$C$6:$C$507,Reporte!$C75,AdopcionIA!O$6:O$507)</f>
        <v>0</v>
      </c>
      <c r="T75" s="41">
        <f>SUMIF(AdopcionIA!$C$6:$C$507,Reporte!$C75,AdopcionIA!P$6:P$507)</f>
        <v>0</v>
      </c>
      <c r="U75" s="52">
        <f t="shared" si="15"/>
        <v>0</v>
      </c>
      <c r="V75" s="41">
        <f>COUNTIFS(AdopcionIA!$C$6:$C$507,Reporte!$C75,AdopcionIA!L$6:L$507,"")</f>
        <v>0</v>
      </c>
      <c r="W75" s="41">
        <f>COUNTIFS(AdopcionIA!$C$6:$C$507,Reporte!$C75,AdopcionIA!L$6:L$507,"N")</f>
        <v>0</v>
      </c>
      <c r="X75" s="41">
        <f>COUNTIFS(AdopcionIA!$C$6:$C$507,Reporte!$C75,AdopcionIA!M$6:M$507,"N")</f>
        <v>0</v>
      </c>
      <c r="Y75" s="45">
        <f>COUNTIFS(AdopcionIA!$C$6:$C$507,Reporte!$C75,AdopcionIA!M$6:M$507,"S")</f>
        <v>0</v>
      </c>
      <c r="Z75" s="92">
        <f>IFERROR(AVERAGEIFS(AdopcionIA!N$6:N$507,AdopcionIA!$C$6:$C$507,Reporte!$C75),0)/10</f>
        <v>0</v>
      </c>
      <c r="AA75" s="46">
        <f>SUMIF(AdopcionIA!$C$6:$C$507,Reporte!$C75,AdopcionIA!T$6:T$507)</f>
        <v>0</v>
      </c>
      <c r="AB75" s="46">
        <f>SUMIF(AdopcionIA!$C$6:$C$507,Reporte!$C75,AdopcionIA!U$6:U$507)</f>
        <v>0</v>
      </c>
      <c r="AC75" s="51">
        <f t="shared" si="16"/>
        <v>0</v>
      </c>
      <c r="AD75" s="46">
        <f>COUNTIFS(AdopcionIA!$C$6:$C$507,Reporte!$C75,AdopcionIA!Q$6:Q$507,"")</f>
        <v>0</v>
      </c>
      <c r="AE75" s="46">
        <f>COUNTIFS(AdopcionIA!$C$6:$C$507,Reporte!$C75,AdopcionIA!Q$6:Q$507,"N")</f>
        <v>0</v>
      </c>
      <c r="AF75" s="46">
        <f>COUNTIFS(AdopcionIA!$C$6:$C$507,Reporte!$C75,AdopcionIA!R$6:R$507,"N")</f>
        <v>0</v>
      </c>
      <c r="AG75" s="47">
        <f xml:space="preserve"> COUNTIFS(AdopcionIA!$C$6:$C$507,Reporte!$C75,AdopcionIA!R$6:R$507,"S")</f>
        <v>0</v>
      </c>
      <c r="AH75" s="93">
        <f>IFERROR(AVERAGEIFS(AdopcionIA!S$6:S$507,AdopcionIA!$C$6:$C$507,Reporte!$C75),0)/10</f>
        <v>0</v>
      </c>
      <c r="AI75" s="50">
        <f>SUMIF(AdopcionIA!$C$6:$C$507,Reporte!$C75,AdopcionIA!Y$6:Y$507)</f>
        <v>0</v>
      </c>
      <c r="AJ75" s="50">
        <f>SUMIF(AdopcionIA!$C$6:$C$507,Reporte!$C75,AdopcionIA!Z$6:Z$507)</f>
        <v>0</v>
      </c>
      <c r="AK75" s="51">
        <f t="shared" si="17"/>
        <v>0</v>
      </c>
      <c r="AL75" s="50">
        <f>COUNTIFS(AdopcionIA!$C$6:$C$507,Reporte!$C75,AdopcionIA!V$6:V$507,"")</f>
        <v>0</v>
      </c>
      <c r="AM75" s="50">
        <f>COUNTIFS(AdopcionIA!$C$6:$C$507,Reporte!$C75,AdopcionIA!V$6:V$507,"N")</f>
        <v>0</v>
      </c>
      <c r="AN75" s="50">
        <f>COUNTIFS(AdopcionIA!$C$6:$C$507,Reporte!$C75,AdopcionIA!W$6:W$507,"N")</f>
        <v>0</v>
      </c>
      <c r="AO75" s="55">
        <f>COUNTIFS(AdopcionIA!$C$6:$C$507,Reporte!$C75,AdopcionIA!W$6:W$507,"S")</f>
        <v>0</v>
      </c>
      <c r="AP75" s="94">
        <f>IFERROR(AVERAGEIFS(AdopcionIA!X$6:X$507,AdopcionIA!$C$6:$C$507,Reporte!$C75),0)/10</f>
        <v>0</v>
      </c>
      <c r="AQ75" s="58">
        <f>SUMIF(AdopcionIA!$C$6:$C$507,Reporte!$C75,AdopcionIA!AD$6:AD$507)</f>
        <v>0</v>
      </c>
      <c r="AR75" s="58">
        <f>SUMIF(AdopcionIA!$C$6:$C$507,Reporte!$C75,AdopcionIA!AE$6:AE$507)</f>
        <v>0</v>
      </c>
      <c r="AS75" s="51">
        <f t="shared" si="18"/>
        <v>0</v>
      </c>
      <c r="AT75" s="58">
        <f>COUNTIFS(AdopcionIA!$C$6:$C$507,Reporte!$C75,AdopcionIA!AA$6:AA$507,"")</f>
        <v>0</v>
      </c>
      <c r="AU75" s="58">
        <f>COUNTIFS(AdopcionIA!$C$6:$C$507,Reporte!$C75,AdopcionIA!AA$6:AA$507,"N")</f>
        <v>0</v>
      </c>
      <c r="AV75" s="58">
        <f>COUNTIFS(AdopcionIA!$C$6:$C$507,Reporte!$C75,AdopcionIA!AB$6:AB$507,"N")</f>
        <v>0</v>
      </c>
      <c r="AW75" s="63">
        <f>COUNTIFS(AdopcionIA!$C$6:$C$507,Reporte!$C75,AdopcionIA!AB$6:AB$507,"S")</f>
        <v>0</v>
      </c>
      <c r="AX75" s="95">
        <f>IFERROR(AVERAGEIFS(AdopcionIA!AC$6:AC$507,AdopcionIA!$C$6:$C$507,Reporte!$C75),0)/10</f>
        <v>0</v>
      </c>
      <c r="AY75" s="64">
        <f>SUMIF(AdopcionIA!$C$6:$C$507,Reporte!$C75,AdopcionIA!AI$6:AI$507)</f>
        <v>0</v>
      </c>
      <c r="AZ75" s="64">
        <f>SUMIF(AdopcionIA!$C$6:$C$507,Reporte!$C75,AdopcionIA!AJ$6:AJ$507)</f>
        <v>0</v>
      </c>
      <c r="BA75" s="51">
        <f t="shared" si="19"/>
        <v>0</v>
      </c>
      <c r="BB75" s="64">
        <f>COUNTIFS(AdopcionIA!$C$6:$C$507,Reporte!$C75,AdopcionIA!AF$6:AF$507,"")</f>
        <v>0</v>
      </c>
      <c r="BC75" s="64">
        <f>COUNTIFS(AdopcionIA!$C$6:$C$507,Reporte!$C75,AdopcionIA!AF$6:AF$507,"N")</f>
        <v>0</v>
      </c>
      <c r="BD75" s="64">
        <f>COUNTIFS(AdopcionIA!$C$6:$C$507,Reporte!$C75,AdopcionIA!AG$6:AG$507,"N")</f>
        <v>0</v>
      </c>
      <c r="BE75" s="65">
        <f>COUNTIFS(AdopcionIA!$C$6:$C$507,Reporte!$C75,AdopcionIA!AG$6:AG$507,"S")</f>
        <v>0</v>
      </c>
      <c r="BF75" s="96">
        <f>IFERROR(AVERAGEIFS(AdopcionIA!AH$6:AH$507,AdopcionIA!$C$6:$C$507,Reporte!$C75),0)/10</f>
        <v>0</v>
      </c>
      <c r="BG75" s="68">
        <f>SUMIF(AdopcionIA!$C$6:$C$507,Reporte!$C75,AdopcionIA!AN$6:AN$507)</f>
        <v>0</v>
      </c>
      <c r="BH75" s="68">
        <f>SUMIF(AdopcionIA!$C$6:$C$507,Reporte!$C75,AdopcionIA!AO$6:AO$507)</f>
        <v>0</v>
      </c>
      <c r="BI75" s="51">
        <f t="shared" si="20"/>
        <v>0</v>
      </c>
      <c r="BJ75" s="68">
        <f>COUNTIFS(AdopcionIA!$C$6:$C$507,Reporte!$C75,AdopcionIA!AK$6:AK$507,"")</f>
        <v>0</v>
      </c>
      <c r="BK75" s="68">
        <f>COUNTIFS(AdopcionIA!$C$6:$C$507,Reporte!$C75,AdopcionIA!AK$6:AK$507,"N")</f>
        <v>0</v>
      </c>
      <c r="BL75" s="68">
        <f>COUNTIFS(AdopcionIA!$C$6:$C$507,Reporte!$C75,AdopcionIA!AL$6:AL$507,"N")</f>
        <v>0</v>
      </c>
      <c r="BM75" s="68">
        <f>COUNTIFS(AdopcionIA!$C$6:$C$507,Reporte!$C75,AdopcionIA!AL$6:AL$507,"S")</f>
        <v>0</v>
      </c>
      <c r="BN75" s="97">
        <f>IFERROR(AVERAGEIFS(AdopcionIA!AM$6:AM$507,AdopcionIA!$C$6:$C$507,Reporte!$C75),0)/10</f>
        <v>0</v>
      </c>
    </row>
    <row r="77" spans="3:66"/>
    <row r="78" spans="3:66"/>
    <row r="79" spans="3:66"/>
    <row r="80" spans="3:66"/>
    <row r="81"/>
  </sheetData>
  <sortState xmlns:xlrd2="http://schemas.microsoft.com/office/spreadsheetml/2017/richdata2" ref="C14:N20">
    <sortCondition descending="1" ref="G14:G20"/>
  </sortState>
  <mergeCells count="8">
    <mergeCell ref="AQ49:AX49"/>
    <mergeCell ref="AY49:BF49"/>
    <mergeCell ref="BG49:BN49"/>
    <mergeCell ref="D49:J49"/>
    <mergeCell ref="K49:R49"/>
    <mergeCell ref="S49:Z49"/>
    <mergeCell ref="AA49:AH49"/>
    <mergeCell ref="AI49:AP49"/>
  </mergeCells>
  <conditionalFormatting sqref="F51:F75">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51:M75">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75">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75">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75">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75">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75">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75">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F51:F75</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M51:M75</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U51:U75</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AC51:AC75</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AK51:AK75</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AS51:AS75</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BA51:BA75</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BI51:BI75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2FEBBB-B4B0-4147-BA7E-181AD49E4B6A}"/>
</file>

<file path=customXml/itemProps2.xml><?xml version="1.0" encoding="utf-8"?>
<ds:datastoreItem xmlns:ds="http://schemas.openxmlformats.org/officeDocument/2006/customXml" ds:itemID="{749E22C5-4A50-411E-A267-99434988BB08}"/>
</file>

<file path=customXml/itemProps3.xml><?xml version="1.0" encoding="utf-8"?>
<ds:datastoreItem xmlns:ds="http://schemas.openxmlformats.org/officeDocument/2006/customXml" ds:itemID="{890994BF-65F0-45C5-A04B-1A065C31A5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EMILIA GIL MORIS</cp:lastModifiedBy>
  <cp:revision/>
  <dcterms:created xsi:type="dcterms:W3CDTF">2015-06-05T18:19:34Z</dcterms:created>
  <dcterms:modified xsi:type="dcterms:W3CDTF">2024-12-11T17:24:51Z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