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CDA6B04-B72A-4E74-9097-206E1400F3CB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<sst xmlns="http://schemas.openxmlformats.org/spreadsheetml/2006/main" count="344" uniqueCount="109">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</sst>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0.85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0.3125</c:v>
                </c:pt>
                <c:pt idx="4">
                  <c:v>0.49019607843137253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64"/>
  <sheetViews>
    <sheetView tabSelected="1" zoomScale="90" zoomScaleNormal="90" workbookViewId="0">
      <pane xSplit="4" ySplit="5" topLeftCell="AD6" activePane="bottomRight" state="frozen"/>
      <selection pane="topRight" activeCell="E1" sqref="E1"/>
      <selection pane="bottomLeft" activeCell="A6" sqref="A6"/>
      <selection pane="bottomRight" activeCell="AS5" sqref="AS5: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8.54296875" style="1" bestFit="1" customWidth="1"/>
    <col min="4" max="4" width="15.7265625" style="1" customWidth="1"/>
    <col min="5" max="5" width="50.54296875" style="119" customWidth="1"/>
    <col min="6" max="6" width="13.54296875" style="1" bestFit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90" t="s">
        <v>1</v>
      </c>
    </row>
    <row r="4" spans="2:45" s="2" customFormat="1" ht="15.5" x14ac:dyDescent="0.3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40" thickBot="1" x14ac:dyDescent="0.4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106</v>
      </c>
    </row>
    <row r="6" spans="2:45" ht="14.5" x14ac:dyDescent="0.35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4.5" x14ac:dyDescent="0.3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  <c r="AS7" t="s">
        <v>3</v>
      </c>
    </row>
    <row r="8" spans="2:45" ht="14.5" x14ac:dyDescent="0.35">
      <c r="B8" s="9" t="s">
        <v>22</v>
      </c>
      <c r="C8" s="9"/>
      <c r="D8" s="10"/>
      <c r="E8" s="121"/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  <c r="AS8" t="s">
        <v>4</v>
      </c>
    </row>
    <row r="9" spans="2:45" ht="15.75" customHeight="1" thickBot="1" x14ac:dyDescent="0.4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  <c r="AS9" t="s">
        <v>107</v>
      </c>
    </row>
    <row r="10" spans="2:45" ht="15" thickBot="1" x14ac:dyDescent="0.4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  <c r="AS10" t="s">
        <v>108</v>
      </c>
    </row>
    <row r="11" spans="2:45" ht="14.5" x14ac:dyDescent="0.35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26.5" x14ac:dyDescent="0.35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  <c r="AS12" t="s">
        <v>8</v>
      </c>
    </row>
    <row r="13" spans="2:45" ht="26" x14ac:dyDescent="0.3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4:AQ69" si="2">IF(OR(G14="S",L14="S",Q14="S",V14="S",AA14="S",AF14="S",AK14="S"),"S","N")</f>
        <v>N</v>
      </c>
      <c r="AR14" s="30"/>
    </row>
    <row r="15" spans="2:45" ht="13" x14ac:dyDescent="0.3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5" ht="13" x14ac:dyDescent="0.3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 x14ac:dyDescent="0.3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 ht="13" x14ac:dyDescent="0.3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 ht="13" x14ac:dyDescent="0.3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 ht="13" x14ac:dyDescent="0.3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 ht="13" x14ac:dyDescent="0.3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 ht="13" x14ac:dyDescent="0.3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 ht="13" x14ac:dyDescent="0.3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 ht="13" x14ac:dyDescent="0.3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 ht="13" x14ac:dyDescent="0.3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 ht="13" x14ac:dyDescent="0.3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 ht="13" x14ac:dyDescent="0.3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 ht="13" x14ac:dyDescent="0.3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 ht="13" x14ac:dyDescent="0.3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 ht="13" x14ac:dyDescent="0.3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 ht="13" x14ac:dyDescent="0.3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 ht="13" x14ac:dyDescent="0.3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 ht="13" x14ac:dyDescent="0.3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 ht="13" x14ac:dyDescent="0.3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 ht="13" x14ac:dyDescent="0.3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 ht="13" x14ac:dyDescent="0.3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 ht="13" x14ac:dyDescent="0.3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 ht="13" x14ac:dyDescent="0.3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 ht="13" x14ac:dyDescent="0.3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 ht="13" x14ac:dyDescent="0.3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 ht="13" x14ac:dyDescent="0.3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 ht="13" x14ac:dyDescent="0.3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 ht="13" x14ac:dyDescent="0.3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 ht="13" x14ac:dyDescent="0.3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 ht="13" x14ac:dyDescent="0.3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 ht="13" x14ac:dyDescent="0.3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 ht="13" x14ac:dyDescent="0.3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 ht="13" x14ac:dyDescent="0.3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 ht="13" x14ac:dyDescent="0.3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 ht="13" x14ac:dyDescent="0.3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 ht="13" x14ac:dyDescent="0.3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 ht="13" x14ac:dyDescent="0.3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 x14ac:dyDescent="0.3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 ht="13" x14ac:dyDescent="0.3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 ht="13" x14ac:dyDescent="0.3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 x14ac:dyDescent="0.3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 ht="13" x14ac:dyDescent="0.3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 ht="13" x14ac:dyDescent="0.3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 ht="13" x14ac:dyDescent="0.3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 ht="13" x14ac:dyDescent="0.3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 ht="13" x14ac:dyDescent="0.3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 ht="13" x14ac:dyDescent="0.3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 ht="13" x14ac:dyDescent="0.3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 ht="13" x14ac:dyDescent="0.3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 ht="13" x14ac:dyDescent="0.3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 ht="13" x14ac:dyDescent="0.3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 ht="13" x14ac:dyDescent="0.3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 ht="13" x14ac:dyDescent="0.3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 ht="13" x14ac:dyDescent="0.3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 ht="13" x14ac:dyDescent="0.3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 ht="13" x14ac:dyDescent="0.3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 ht="13" x14ac:dyDescent="0.3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 ht="13" x14ac:dyDescent="0.3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 ht="13" x14ac:dyDescent="0.3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 ht="13" x14ac:dyDescent="0.3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 ht="13" x14ac:dyDescent="0.3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 ht="13" x14ac:dyDescent="0.3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 ht="13" x14ac:dyDescent="0.3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 ht="13" x14ac:dyDescent="0.3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 ht="13" x14ac:dyDescent="0.3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 ht="13" x14ac:dyDescent="0.3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 ht="13" x14ac:dyDescent="0.3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 ht="13" x14ac:dyDescent="0.3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 ht="13" x14ac:dyDescent="0.3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 ht="13" x14ac:dyDescent="0.3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 ht="13" x14ac:dyDescent="0.3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 x14ac:dyDescent="0.3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 ht="13" x14ac:dyDescent="0.3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 ht="13" x14ac:dyDescent="0.3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 ht="13" x14ac:dyDescent="0.3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 ht="13" x14ac:dyDescent="0.3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 ht="13" x14ac:dyDescent="0.3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 ht="13" x14ac:dyDescent="0.3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 ht="13" x14ac:dyDescent="0.3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 ht="13" x14ac:dyDescent="0.3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 ht="13" x14ac:dyDescent="0.3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 ht="13" x14ac:dyDescent="0.3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 x14ac:dyDescent="0.3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 x14ac:dyDescent="0.3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 x14ac:dyDescent="0.3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 x14ac:dyDescent="0.3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 x14ac:dyDescent="0.3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 x14ac:dyDescent="0.3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 x14ac:dyDescent="0.3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 x14ac:dyDescent="0.3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 x14ac:dyDescent="0.3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 x14ac:dyDescent="0.3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 x14ac:dyDescent="0.3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 x14ac:dyDescent="0.3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 x14ac:dyDescent="0.3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 x14ac:dyDescent="0.3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 x14ac:dyDescent="0.3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 x14ac:dyDescent="0.3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 x14ac:dyDescent="0.3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 x14ac:dyDescent="0.3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 x14ac:dyDescent="0.3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 x14ac:dyDescent="0.3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 x14ac:dyDescent="0.3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 x14ac:dyDescent="0.3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 x14ac:dyDescent="0.3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 x14ac:dyDescent="0.3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 x14ac:dyDescent="0.3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 x14ac:dyDescent="0.3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 ht="13" x14ac:dyDescent="0.3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 x14ac:dyDescent="0.3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 x14ac:dyDescent="0.3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 x14ac:dyDescent="0.3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 x14ac:dyDescent="0.3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 x14ac:dyDescent="0.3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 ht="13" x14ac:dyDescent="0.3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 x14ac:dyDescent="0.3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 x14ac:dyDescent="0.3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 x14ac:dyDescent="0.3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 x14ac:dyDescent="0.3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 x14ac:dyDescent="0.3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 x14ac:dyDescent="0.3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 x14ac:dyDescent="0.3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 x14ac:dyDescent="0.3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 x14ac:dyDescent="0.3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 x14ac:dyDescent="0.3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 x14ac:dyDescent="0.3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 x14ac:dyDescent="0.3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 x14ac:dyDescent="0.3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 x14ac:dyDescent="0.3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 x14ac:dyDescent="0.3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 x14ac:dyDescent="0.3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 x14ac:dyDescent="0.3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 x14ac:dyDescent="0.3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 x14ac:dyDescent="0.3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 x14ac:dyDescent="0.3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 x14ac:dyDescent="0.3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 x14ac:dyDescent="0.3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 x14ac:dyDescent="0.3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 x14ac:dyDescent="0.3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 x14ac:dyDescent="0.3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 x14ac:dyDescent="0.3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 x14ac:dyDescent="0.3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 x14ac:dyDescent="0.3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 x14ac:dyDescent="0.3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 x14ac:dyDescent="0.3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 x14ac:dyDescent="0.3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 x14ac:dyDescent="0.3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 x14ac:dyDescent="0.3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 x14ac:dyDescent="0.3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autoFilter ref="A5:AR164" xr:uid="{00000000-0001-0000-0000-000000000000}">
    <sortState xmlns:xlrd2="http://schemas.microsoft.com/office/spreadsheetml/2017/richdata2" ref="A6:AR164">
      <sortCondition ref="B5:B164"/>
    </sortState>
  </autoFilter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 x14ac:dyDescent="0.35"/>
  <cols>
    <col min="1" max="1" width="19.26953125" bestFit="1" customWidth="1"/>
  </cols>
  <sheetData>
    <row r="1" spans="1:1" x14ac:dyDescent="0.35">
      <c r="A1" s="104" t="s">
        <v>52</v>
      </c>
    </row>
    <row r="2" spans="1:1" x14ac:dyDescent="0.35">
      <c r="A2" s="19" t="s">
        <v>27</v>
      </c>
    </row>
    <row r="3" spans="1:1" x14ac:dyDescent="0.35">
      <c r="A3" s="19" t="s">
        <v>43</v>
      </c>
    </row>
    <row r="6" spans="1:1" x14ac:dyDescent="0.35">
      <c r="A6" s="104" t="s">
        <v>53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28" t="s">
        <v>54</v>
      </c>
      <c r="F3" s="128"/>
      <c r="G3" s="128"/>
    </row>
    <row r="5" spans="3:12" ht="18.5" x14ac:dyDescent="0.45">
      <c r="J5" s="129" t="s">
        <v>55</v>
      </c>
      <c r="K5" s="130"/>
    </row>
    <row r="6" spans="3:12" ht="18.5" x14ac:dyDescent="0.4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 x14ac:dyDescent="0.35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 x14ac:dyDescent="0.35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 x14ac:dyDescent="0.35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 x14ac:dyDescent="0.35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 x14ac:dyDescent="0.35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 x14ac:dyDescent="0.35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 x14ac:dyDescent="0.55000000000000004">
      <c r="B2" s="73" t="s">
        <v>67</v>
      </c>
    </row>
    <row r="4" spans="2:10" ht="14.5" x14ac:dyDescent="0.35">
      <c r="C4" s="22" t="s">
        <v>68</v>
      </c>
      <c r="D4" s="23">
        <f>COUNTA(AdopcionIA!D6:D494)</f>
        <v>6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 ht="14.5" x14ac:dyDescent="0.35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5" x14ac:dyDescent="0.45">
      <c r="C10" s="72" t="s">
        <v>73</v>
      </c>
    </row>
    <row r="11" spans="2:10" ht="14.5" x14ac:dyDescent="0.35">
      <c r="C11" s="24" t="s">
        <v>74</v>
      </c>
    </row>
    <row r="12" spans="2:10" ht="14.5" x14ac:dyDescent="0.35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 ht="14.5" x14ac:dyDescent="0.35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 ht="14.5" x14ac:dyDescent="0.35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 ht="14.5" x14ac:dyDescent="0.35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 ht="14.5" x14ac:dyDescent="0.35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 ht="14.5" x14ac:dyDescent="0.35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 ht="14.5" x14ac:dyDescent="0.35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 ht="14.5" x14ac:dyDescent="0.35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 ht="14.5" x14ac:dyDescent="0.35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5" x14ac:dyDescent="0.45">
      <c r="C22" s="72" t="s">
        <v>84</v>
      </c>
    </row>
    <row r="23" spans="3:10" ht="14.5" x14ac:dyDescent="0.35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 ht="14.5" x14ac:dyDescent="0.35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 ht="14.5" x14ac:dyDescent="0.35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 ht="14.5" x14ac:dyDescent="0.35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 ht="14.5" x14ac:dyDescent="0.35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 ht="14.5" x14ac:dyDescent="0.35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 ht="14.5" x14ac:dyDescent="0.35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 ht="14.5" x14ac:dyDescent="0.35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 ht="14.5" x14ac:dyDescent="0.35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5" x14ac:dyDescent="0.55000000000000004">
      <c r="B35" s="73" t="s">
        <v>89</v>
      </c>
    </row>
    <row r="36" spans="2:66" ht="23.5" x14ac:dyDescent="0.55000000000000004">
      <c r="B36" s="73"/>
    </row>
    <row r="37" spans="2:66" ht="23.5" x14ac:dyDescent="0.55000000000000004">
      <c r="B37" s="73"/>
    </row>
    <row r="38" spans="2:66" ht="23.5" x14ac:dyDescent="0.55000000000000004">
      <c r="B38" s="73"/>
    </row>
    <row r="39" spans="2:66" ht="23.5" x14ac:dyDescent="0.55000000000000004">
      <c r="B39" s="73"/>
    </row>
    <row r="40" spans="2:66" ht="23.5" x14ac:dyDescent="0.55000000000000004">
      <c r="B40" s="73"/>
    </row>
    <row r="41" spans="2:66" ht="23.5" x14ac:dyDescent="0.55000000000000004">
      <c r="B41" s="73"/>
    </row>
    <row r="42" spans="2:66" ht="23.5" x14ac:dyDescent="0.55000000000000004">
      <c r="B42" s="73"/>
    </row>
    <row r="43" spans="2:66" ht="23.5" x14ac:dyDescent="0.55000000000000004">
      <c r="B43" s="73"/>
    </row>
    <row r="44" spans="2:66" ht="23.5" x14ac:dyDescent="0.55000000000000004">
      <c r="B44" s="73"/>
    </row>
    <row r="45" spans="2:66" ht="23.5" x14ac:dyDescent="0.55000000000000004">
      <c r="B45" s="73"/>
    </row>
    <row r="47" spans="2:66" ht="14.5" customHeight="1" x14ac:dyDescent="0.35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 ht="14.5" x14ac:dyDescent="0.35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 ht="14.5" x14ac:dyDescent="0.35">
      <c r="C49" s="18" cm="1">
        <f t="array" ref="C49:C53">_xlfn.UNIQUE(AdopcionIA!$C$8:$C$494)</f>
        <v>0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0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0</v>
      </c>
      <c r="F49" s="64">
        <f t="shared" ref="F49:F56" si="4">IFERROR((D49-E49)/D49,0)</f>
        <v>0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0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0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0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0</v>
      </c>
      <c r="K49" s="21">
        <f>SUMIF(AdopcionIA!$C$8:$C$494,Reporte!$C49,AdopcionIA!J$8:J$494)</f>
        <v>0</v>
      </c>
      <c r="L49" s="21">
        <f>SUMIF(AdopcionIA!$C$8:$C$494,Reporte!$C49,AdopcionIA!K$8:K$494)</f>
        <v>0</v>
      </c>
      <c r="M49" s="64">
        <f t="shared" ref="M49:M56" si="5">IFERROR((K49-L49)/K49,0)</f>
        <v>0</v>
      </c>
      <c r="N49" s="21">
        <f>COUNTIFS(AdopcionIA!$C$8:$C$494,Reporte!$C49,AdopcionIA!G$8:G$494,"")</f>
        <v>0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0</v>
      </c>
      <c r="R49" s="105">
        <f>(IFERROR(AVERAGEIFS(AdopcionIA!I$8:I$494,AdopcionIA!$C$8:$C$494,Reporte!$C49),0)/10)</f>
        <v>0</v>
      </c>
      <c r="S49" s="54">
        <f>SUMIF(AdopcionIA!$C$8:$C$494,Reporte!$C49,AdopcionIA!O$8:O$494)</f>
        <v>0</v>
      </c>
      <c r="T49" s="54">
        <f>SUMIF(AdopcionIA!$C$8:$C$494,Reporte!$C49,AdopcionIA!P$8:P$494)</f>
        <v>0</v>
      </c>
      <c r="U49" s="65">
        <f t="shared" ref="U49:U56" si="6">IFERROR((S49-T49)/S49,0)</f>
        <v>0</v>
      </c>
      <c r="V49" s="54">
        <f>COUNTIFS(AdopcionIA!$C$8:$C$494,Reporte!$C49,AdopcionIA!L$8:L$494,"")</f>
        <v>0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0</v>
      </c>
      <c r="Z49" s="106">
        <f>IFERROR(AVERAGEIFS(AdopcionIA!N$8:N$494,AdopcionIA!$C$8:$C$494,Reporte!$C49),0)/10</f>
        <v>0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0</v>
      </c>
      <c r="AE49" s="59">
        <f>COUNTIFS(AdopcionIA!$C$8:$C$494,Reporte!$C49,AdopcionIA!Q$8:Q$494,"N")</f>
        <v>0</v>
      </c>
      <c r="AF49" s="59">
        <f>COUNTIFS(AdopcionIA!$C$8:$C$494,Reporte!$C49,AdopcionIA!R$8:R$494,"N")</f>
        <v>0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0</v>
      </c>
      <c r="AM49" s="63">
        <f>COUNTIFS(AdopcionIA!$C$8:$C$494,Reporte!$C49,AdopcionIA!V$8:V$494,"N")</f>
        <v>0</v>
      </c>
      <c r="AN49" s="63">
        <f>COUNTIFS(AdopcionIA!$C$8:$C$494,Reporte!$C49,AdopcionIA!W$8:W$494,"N")</f>
        <v>0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0</v>
      </c>
      <c r="AU49" s="71">
        <f>COUNTIFS(AdopcionIA!$C$8:$C$494,Reporte!$C49,AdopcionIA!AA$8:AA$494,"N")</f>
        <v>0</v>
      </c>
      <c r="AV49" s="71">
        <f>COUNTIFS(AdopcionIA!$C$8:$C$494,Reporte!$C49,AdopcionIA!AB$8:AB$494,"N")</f>
        <v>0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0</v>
      </c>
      <c r="BC49" s="77">
        <f>COUNTIFS(AdopcionIA!$C$8:$C$494,Reporte!$C49,AdopcionIA!AF$8:AF$494,"N")</f>
        <v>0</v>
      </c>
      <c r="BD49" s="77">
        <f>COUNTIFS(AdopcionIA!$C$8:$C$494,Reporte!$C49,AdopcionIA!AG$8:AG$494,"N")</f>
        <v>0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0</v>
      </c>
      <c r="BK49" s="81">
        <f>COUNTIFS(AdopcionIA!$C$8:$C$494,Reporte!$C49,AdopcionIA!AK$8:AK$494,"N")</f>
        <v>0</v>
      </c>
      <c r="BL49" s="81">
        <f>COUNTIFS(AdopcionIA!$C$8:$C$494,Reporte!$C49,AdopcionIA!AL$8:AL$494,"N")</f>
        <v>0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 ht="14.5" x14ac:dyDescent="0.35">
      <c r="C50" s="18" t="str">
        <v>Sprint 21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2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1.5</v>
      </c>
      <c r="F50" s="64">
        <f t="shared" si="4"/>
        <v>0.25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0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5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5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2</v>
      </c>
      <c r="K50" s="21">
        <f>SUMIF(AdopcionIA!$C$8:$C$494,Reporte!$C50,AdopcionIA!J$8:J$494)</f>
        <v>1</v>
      </c>
      <c r="L50" s="21">
        <f>SUMIF(AdopcionIA!$C$8:$C$494,Reporte!$C50,AdopcionIA!K$8:K$494)</f>
        <v>0.5</v>
      </c>
      <c r="M50" s="64">
        <f t="shared" si="5"/>
        <v>0.5</v>
      </c>
      <c r="N50" s="21">
        <f>COUNTIFS(AdopcionIA!$C$8:$C$494,Reporte!$C50,AdopcionIA!G$8:G$494,"")</f>
        <v>0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1</v>
      </c>
      <c r="R50" s="105">
        <f>(IFERROR(AVERAGEIFS(AdopcionIA!I$8:I$494,AdopcionIA!$C$8:$C$494,Reporte!$C50),0)/10)</f>
        <v>0.9</v>
      </c>
      <c r="S50" s="54">
        <f>SUMIF(AdopcionIA!$C$8:$C$494,Reporte!$C50,AdopcionIA!O$8:O$494)</f>
        <v>1</v>
      </c>
      <c r="T50" s="54">
        <f>SUMIF(AdopcionIA!$C$8:$C$494,Reporte!$C50,AdopcionIA!P$8:P$494)</f>
        <v>1</v>
      </c>
      <c r="U50" s="65">
        <f t="shared" si="6"/>
        <v>0</v>
      </c>
      <c r="V50" s="54">
        <f>COUNTIFS(AdopcionIA!$C$8:$C$494,Reporte!$C50,AdopcionIA!L$8:L$494,"")</f>
        <v>0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1</v>
      </c>
      <c r="Z50" s="106">
        <f>IFERROR(AVERAGEIFS(AdopcionIA!N$8:N$494,AdopcionIA!$C$8:$C$494,Reporte!$C50),0)/10</f>
        <v>0.5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0</v>
      </c>
      <c r="AE50" s="59">
        <f>COUNTIFS(AdopcionIA!$C$8:$C$494,Reporte!$C50,AdopcionIA!Q$8:Q$494,"N")</f>
        <v>1</v>
      </c>
      <c r="AF50" s="59">
        <f>COUNTIFS(AdopcionIA!$C$8:$C$494,Reporte!$C50,AdopcionIA!R$8:R$494,"N")</f>
        <v>1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0</v>
      </c>
      <c r="AM50" s="63">
        <f>COUNTIFS(AdopcionIA!$C$8:$C$494,Reporte!$C50,AdopcionIA!V$8:V$494,"N")</f>
        <v>1</v>
      </c>
      <c r="AN50" s="63">
        <f>COUNTIFS(AdopcionIA!$C$8:$C$494,Reporte!$C50,AdopcionIA!W$8:W$494,"N")</f>
        <v>1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0</v>
      </c>
      <c r="AU50" s="71">
        <f>COUNTIFS(AdopcionIA!$C$8:$C$494,Reporte!$C50,AdopcionIA!AA$8:AA$494,"N")</f>
        <v>1</v>
      </c>
      <c r="AV50" s="71">
        <f>COUNTIFS(AdopcionIA!$C$8:$C$494,Reporte!$C50,AdopcionIA!AB$8:AB$494,"N")</f>
        <v>1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0</v>
      </c>
      <c r="BC50" s="77">
        <f>COUNTIFS(AdopcionIA!$C$8:$C$494,Reporte!$C50,AdopcionIA!AF$8:AF$494,"N")</f>
        <v>1</v>
      </c>
      <c r="BD50" s="77">
        <f>COUNTIFS(AdopcionIA!$C$8:$C$494,Reporte!$C50,AdopcionIA!AG$8:AG$494,"N")</f>
        <v>1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0</v>
      </c>
      <c r="BK50" s="81">
        <f>COUNTIFS(AdopcionIA!$C$8:$C$494,Reporte!$C50,AdopcionIA!AK$8:AK$494,"N")</f>
        <v>1</v>
      </c>
      <c r="BL50" s="81">
        <f>COUNTIFS(AdopcionIA!$C$8:$C$494,Reporte!$C50,AdopcionIA!AL$8:AL$494,"N")</f>
        <v>1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 ht="14.5" x14ac:dyDescent="0.35">
      <c r="C51" s="18" t="str">
        <v>Srpint 22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0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0</v>
      </c>
      <c r="F51" s="64">
        <f t="shared" si="4"/>
        <v>0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7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0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0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0</v>
      </c>
      <c r="K51" s="21">
        <f>SUMIF(AdopcionIA!$C$8:$C$494,Reporte!$C51,AdopcionIA!J$8:J$494)</f>
        <v>0</v>
      </c>
      <c r="L51" s="21">
        <f>SUMIF(AdopcionIA!$C$8:$C$494,Reporte!$C51,AdopcionIA!K$8:K$494)</f>
        <v>0</v>
      </c>
      <c r="M51" s="64">
        <f t="shared" si="5"/>
        <v>0</v>
      </c>
      <c r="N51" s="21">
        <f>COUNTIFS(AdopcionIA!$C$8:$C$494,Reporte!$C51,AdopcionIA!G$8:G$494,"")</f>
        <v>1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0</v>
      </c>
      <c r="R51" s="105">
        <f>(IFERROR(AVERAGEIFS(AdopcionIA!I$8:I$494,AdopcionIA!$C$8:$C$494,Reporte!$C51),0)/10)</f>
        <v>0</v>
      </c>
      <c r="S51" s="54">
        <f>SUMIF(AdopcionIA!$C$8:$C$494,Reporte!$C51,AdopcionIA!O$8:O$494)</f>
        <v>0</v>
      </c>
      <c r="T51" s="54">
        <f>SUMIF(AdopcionIA!$C$8:$C$494,Reporte!$C51,AdopcionIA!P$8:P$494)</f>
        <v>0</v>
      </c>
      <c r="U51" s="65">
        <f t="shared" si="6"/>
        <v>0</v>
      </c>
      <c r="V51" s="54">
        <f>COUNTIFS(AdopcionIA!$C$8:$C$494,Reporte!$C51,AdopcionIA!L$8:L$494,"")</f>
        <v>1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0</v>
      </c>
      <c r="Z51" s="106">
        <f>IFERROR(AVERAGEIFS(AdopcionIA!N$8:N$494,AdopcionIA!$C$8:$C$494,Reporte!$C51),0)/10</f>
        <v>0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1</v>
      </c>
      <c r="AE51" s="59">
        <f>COUNTIFS(AdopcionIA!$C$8:$C$494,Reporte!$C51,AdopcionIA!Q$8:Q$494,"N")</f>
        <v>0</v>
      </c>
      <c r="AF51" s="59">
        <f>COUNTIFS(AdopcionIA!$C$8:$C$494,Reporte!$C51,AdopcionIA!R$8:R$494,"N")</f>
        <v>0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1</v>
      </c>
      <c r="AM51" s="63">
        <f>COUNTIFS(AdopcionIA!$C$8:$C$494,Reporte!$C51,AdopcionIA!V$8:V$494,"N")</f>
        <v>0</v>
      </c>
      <c r="AN51" s="63">
        <f>COUNTIFS(AdopcionIA!$C$8:$C$494,Reporte!$C51,AdopcionIA!W$8:W$494,"N")</f>
        <v>0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0</v>
      </c>
      <c r="AR51" s="71">
        <f>SUMIF(AdopcionIA!$C$8:$C$494,Reporte!$C51,AdopcionIA!AE$8:AE$494)</f>
        <v>0</v>
      </c>
      <c r="AS51" s="64">
        <f t="shared" si="9"/>
        <v>0</v>
      </c>
      <c r="AT51" s="71">
        <f>COUNTIFS(AdopcionIA!$C$8:$C$494,Reporte!$C51,AdopcionIA!AA$8:AA$494,"")</f>
        <v>1</v>
      </c>
      <c r="AU51" s="71">
        <f>COUNTIFS(AdopcionIA!$C$8:$C$494,Reporte!$C51,AdopcionIA!AA$8:AA$494,"N")</f>
        <v>0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0</v>
      </c>
      <c r="AX51" s="109">
        <f>IFERROR(AVERAGEIFS(AdopcionIA!AC$8:AC$494,AdopcionIA!$C$8:$C$494,Reporte!$C51),0)/10</f>
        <v>0</v>
      </c>
      <c r="AY51" s="77">
        <f>SUMIF(AdopcionIA!$C$8:$C$494,Reporte!$C51,AdopcionIA!AI$8:AI$494)</f>
        <v>0</v>
      </c>
      <c r="AZ51" s="77">
        <f>SUMIF(AdopcionIA!$C$8:$C$494,Reporte!$C51,AdopcionIA!AJ$8:AJ$494)</f>
        <v>0</v>
      </c>
      <c r="BA51" s="64">
        <f t="shared" si="10"/>
        <v>0</v>
      </c>
      <c r="BB51" s="77">
        <f>COUNTIFS(AdopcionIA!$C$8:$C$494,Reporte!$C51,AdopcionIA!AF$8:AF$494,"")</f>
        <v>1</v>
      </c>
      <c r="BC51" s="77">
        <f>COUNTIFS(AdopcionIA!$C$8:$C$494,Reporte!$C51,AdopcionIA!AF$8:AF$494,"N")</f>
        <v>0</v>
      </c>
      <c r="BD51" s="77">
        <f>COUNTIFS(AdopcionIA!$C$8:$C$494,Reporte!$C51,AdopcionIA!AG$8:AG$494,"N")</f>
        <v>0</v>
      </c>
      <c r="BE51" s="78">
        <f>COUNTIFS(AdopcionIA!$C$8:$C$494,Reporte!$C51,AdopcionIA!AG$8:AG$494,"S")</f>
        <v>0</v>
      </c>
      <c r="BF51" s="110">
        <f>IFERROR(AVERAGEIFS(AdopcionIA!AH$8:AH$494,AdopcionIA!$C$8:$C$494,Reporte!$C51),0)/10</f>
        <v>0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1</v>
      </c>
      <c r="BK51" s="81">
        <f>COUNTIFS(AdopcionIA!$C$8:$C$494,Reporte!$C51,AdopcionIA!AK$8:AK$494,"N")</f>
        <v>0</v>
      </c>
      <c r="BL51" s="81">
        <f>COUNTIFS(AdopcionIA!$C$8:$C$494,Reporte!$C51,AdopcionIA!AL$8:AL$494,"N")</f>
        <v>0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 ht="14.5" x14ac:dyDescent="0.35">
      <c r="C52" s="18" t="str">
        <v>Sprint 23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8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5.5</v>
      </c>
      <c r="F52" s="64">
        <f t="shared" si="4"/>
        <v>0.3125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8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7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6</v>
      </c>
      <c r="K52" s="21">
        <f>SUMIF(AdopcionIA!$C$8:$C$494,Reporte!$C52,AdopcionIA!J$8:J$494)</f>
        <v>1.5</v>
      </c>
      <c r="L52" s="21">
        <f>SUMIF(AdopcionIA!$C$8:$C$494,Reporte!$C52,AdopcionIA!K$8:K$494)</f>
        <v>1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2</v>
      </c>
      <c r="R52" s="105">
        <f>(IFERROR(AVERAGEIFS(AdopcionIA!I$8:I$494,AdopcionIA!$C$8:$C$494,Reporte!$C52),0)/10)</f>
        <v>0.85</v>
      </c>
      <c r="S52" s="54">
        <f>SUMIF(AdopcionIA!$C$8:$C$494,Reporte!$C52,AdopcionIA!O$8:O$494)</f>
        <v>1.5</v>
      </c>
      <c r="T52" s="54">
        <f>SUMIF(AdopcionIA!$C$8:$C$494,Reporte!$C52,AdopcionIA!P$8:P$494)</f>
        <v>1</v>
      </c>
      <c r="U52" s="65">
        <f t="shared" si="6"/>
        <v>0.33333333333333331</v>
      </c>
      <c r="V52" s="54">
        <f>COUNTIFS(AdopcionIA!$C$8:$C$494,Reporte!$C52,AdopcionIA!L$8:L$494,"")</f>
        <v>0</v>
      </c>
      <c r="W52" s="54">
        <f>COUNTIFS(AdopcionIA!$C$8:$C$494,Reporte!$C52,AdopcionIA!L$8:L$494,"N")</f>
        <v>0</v>
      </c>
      <c r="X52" s="54">
        <f>COUNTIFS(AdopcionIA!$C$8:$C$494,Reporte!$C52,AdopcionIA!M$8:M$494,"N")</f>
        <v>0</v>
      </c>
      <c r="Y52" s="58">
        <f>COUNTIFS(AdopcionIA!$C$8:$C$494,Reporte!$C52,AdopcionIA!M$8:M$494,"S")</f>
        <v>2</v>
      </c>
      <c r="Z52" s="106">
        <f>IFERROR(AVERAGEIFS(AdopcionIA!N$8:N$494,AdopcionIA!$C$8:$C$494,Reporte!$C52),0)/10</f>
        <v>0.85</v>
      </c>
      <c r="AA52" s="59">
        <f>SUMIF(AdopcionIA!$C$8:$C$494,Reporte!$C52,AdopcionIA!T$8:T$494)</f>
        <v>0</v>
      </c>
      <c r="AB52" s="59">
        <f>SUMIF(AdopcionIA!$C$8:$C$494,Reporte!$C52,AdopcionIA!U$8:U$494)</f>
        <v>0</v>
      </c>
      <c r="AC52" s="64">
        <f t="shared" si="7"/>
        <v>0</v>
      </c>
      <c r="AD52" s="59">
        <f>COUNTIFS(AdopcionIA!$C$8:$C$494,Reporte!$C52,AdopcionIA!Q$8:Q$494,"")</f>
        <v>0</v>
      </c>
      <c r="AE52" s="59">
        <f>COUNTIFS(AdopcionIA!$C$8:$C$494,Reporte!$C52,AdopcionIA!Q$8:Q$494,"N")</f>
        <v>2</v>
      </c>
      <c r="AF52" s="59">
        <f>COUNTIFS(AdopcionIA!$C$8:$C$494,Reporte!$C52,AdopcionIA!R$8:R$494,"N")</f>
        <v>2</v>
      </c>
      <c r="AG52" s="60">
        <f xml:space="preserve"> COUNTIFS(AdopcionIA!$C$8:$C$494,Reporte!$C52,AdopcionIA!R$8:R$494,"S")</f>
        <v>0</v>
      </c>
      <c r="AH52" s="107">
        <f>IFERROR(AVERAGEIFS(AdopcionIA!S$8:S$494,AdopcionIA!$C$8:$C$494,Reporte!$C52),0)/10</f>
        <v>0</v>
      </c>
      <c r="AI52" s="63">
        <f>SUMIF(AdopcionIA!$C$8:$C$494,Reporte!$C52,AdopcionIA!Y$8:Y$494)</f>
        <v>0</v>
      </c>
      <c r="AJ52" s="63">
        <f>SUMIF(AdopcionIA!$C$8:$C$494,Reporte!$C52,AdopcionIA!Z$8:Z$494)</f>
        <v>0</v>
      </c>
      <c r="AK52" s="64">
        <f t="shared" si="8"/>
        <v>0</v>
      </c>
      <c r="AL52" s="63">
        <f>COUNTIFS(AdopcionIA!$C$8:$C$494,Reporte!$C52,AdopcionIA!V$8:V$494,"")</f>
        <v>0</v>
      </c>
      <c r="AM52" s="63">
        <f>COUNTIFS(AdopcionIA!$C$8:$C$494,Reporte!$C52,AdopcionIA!V$8:V$494,"N")</f>
        <v>2</v>
      </c>
      <c r="AN52" s="63">
        <f>COUNTIFS(AdopcionIA!$C$8:$C$494,Reporte!$C52,AdopcionIA!W$8:W$494,"N")</f>
        <v>2</v>
      </c>
      <c r="AO52" s="68">
        <f>COUNTIFS(AdopcionIA!$C$8:$C$494,Reporte!$C52,AdopcionIA!W$8:W$494,"S")</f>
        <v>0</v>
      </c>
      <c r="AP52" s="108">
        <f>IFERROR(AVERAGEIFS(AdopcionIA!X$8:X$494,AdopcionIA!$C$8:$C$494,Reporte!$C52),0)/10</f>
        <v>0</v>
      </c>
      <c r="AQ52" s="71">
        <f>SUMIF(AdopcionIA!$C$8:$C$494,Reporte!$C52,AdopcionIA!AD$8:AD$494)</f>
        <v>2</v>
      </c>
      <c r="AR52" s="71">
        <f>SUMIF(AdopcionIA!$C$8:$C$494,Reporte!$C52,AdopcionIA!AE$8:AE$494)</f>
        <v>1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1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0.8</v>
      </c>
      <c r="AY52" s="77">
        <f>SUMIF(AdopcionIA!$C$8:$C$494,Reporte!$C52,AdopcionIA!AI$8:AI$494)</f>
        <v>3</v>
      </c>
      <c r="AZ52" s="77">
        <f>SUMIF(AdopcionIA!$C$8:$C$494,Reporte!$C52,AdopcionIA!AJ$8:AJ$494)</f>
        <v>2.5</v>
      </c>
      <c r="BA52" s="64">
        <f t="shared" si="10"/>
        <v>0.16666666666666666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1</v>
      </c>
      <c r="BF52" s="110">
        <f>IFERROR(AVERAGEIFS(AdopcionIA!AH$8:AH$494,AdopcionIA!$C$8:$C$494,Reporte!$C52),0)/10</f>
        <v>0.7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2</v>
      </c>
      <c r="BL52" s="81">
        <f>COUNTIFS(AdopcionIA!$C$8:$C$494,Reporte!$C52,AdopcionIA!AL$8:AL$494,"N")</f>
        <v>2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 ht="14.5" x14ac:dyDescent="0.35">
      <c r="C53" s="18" t="str">
        <v>Sprint 24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12.75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6.5</v>
      </c>
      <c r="F53" s="64">
        <f t="shared" si="4"/>
        <v>0.49019607843137253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3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3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4</v>
      </c>
      <c r="K53" s="47">
        <f>SUMIF(AdopcionIA!$C$8:$C$494,Reporte!$C53,AdopcionIA!J$8:J$494)</f>
        <v>0.75</v>
      </c>
      <c r="L53" s="47">
        <f>SUMIF(AdopcionIA!$C$8:$C$494,Reporte!$C53,AdopcionIA!K$8:K$494)</f>
        <v>0.5</v>
      </c>
      <c r="M53" s="67">
        <f t="shared" si="5"/>
        <v>0.33333333333333331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1</v>
      </c>
      <c r="R53" s="105">
        <f>(IFERROR(AVERAGEIFS(AdopcionIA!I$8:I$494,AdopcionIA!$C$8:$C$494,Reporte!$C53),0)/10)</f>
        <v>0.9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1</v>
      </c>
      <c r="X53" s="55">
        <f>COUNTIFS(AdopcionIA!$C$8:$C$494,Reporte!$C53,AdopcionIA!M$8:M$494,"N")</f>
        <v>1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4</v>
      </c>
      <c r="AB53" s="59">
        <f>SUMIF(AdopcionIA!$C$8:$C$494,Reporte!$C53,AdopcionIA!U$8:U$494)</f>
        <v>2</v>
      </c>
      <c r="AC53" s="64">
        <f t="shared" si="7"/>
        <v>0.5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1</v>
      </c>
      <c r="AH53" s="107">
        <f>IFERROR(AVERAGEIFS(AdopcionIA!S$8:S$494,AdopcionIA!$C$8:$C$494,Reporte!$C53),0)/10</f>
        <v>0.9</v>
      </c>
      <c r="AI53" s="63">
        <f>SUMIF(AdopcionIA!$C$8:$C$494,Reporte!$C53,AdopcionIA!Y$8:Y$494)</f>
        <v>4</v>
      </c>
      <c r="AJ53" s="63">
        <f>SUMIF(AdopcionIA!$C$8:$C$494,Reporte!$C53,AdopcionIA!Z$8:Z$494)</f>
        <v>2</v>
      </c>
      <c r="AK53" s="64">
        <f t="shared" si="8"/>
        <v>0.5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1</v>
      </c>
      <c r="AP53" s="108">
        <f>IFERROR(AVERAGEIFS(AdopcionIA!X$8:X$494,AdopcionIA!$C$8:$C$494,Reporte!$C53),0)/10</f>
        <v>0.8</v>
      </c>
      <c r="AQ53" s="71">
        <f>SUMIF(AdopcionIA!$C$8:$C$494,Reporte!$C53,AdopcionIA!AD$8:AD$494)</f>
        <v>4</v>
      </c>
      <c r="AR53" s="71">
        <f>SUMIF(AdopcionIA!$C$8:$C$494,Reporte!$C53,AdopcionIA!AE$8:AE$494)</f>
        <v>2</v>
      </c>
      <c r="AS53" s="64">
        <f t="shared" si="9"/>
        <v>0.5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1</v>
      </c>
      <c r="AX53" s="109">
        <f>IFERROR(AVERAGEIFS(AdopcionIA!AC$8:AC$494,AdopcionIA!$C$8:$C$494,Reporte!$C53),0)/10</f>
        <v>0.9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1</v>
      </c>
      <c r="BD53" s="77">
        <f>COUNTIFS(AdopcionIA!$C$8:$C$494,Reporte!$C53,AdopcionIA!AG$8:AG$494,"N")</f>
        <v>1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1</v>
      </c>
      <c r="BL53" s="81">
        <f>COUNTIFS(AdopcionIA!$C$8:$C$494,Reporte!$C53,AdopcionIA!AL$8:AL$494,"N")</f>
        <v>1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 ht="14.5" x14ac:dyDescent="0.35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 x14ac:dyDescent="0.35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 x14ac:dyDescent="0.35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 ht="14.5" x14ac:dyDescent="0.35">
      <c r="C57" s="17"/>
    </row>
    <row r="58" spans="3:66" ht="14.5" x14ac:dyDescent="0.35">
      <c r="C58" s="31"/>
      <c r="D58" s="31"/>
      <c r="E58" s="31"/>
      <c r="F58" s="31"/>
      <c r="G58" s="31"/>
      <c r="H58" s="31"/>
      <c r="I58" s="31"/>
      <c r="J58" s="31"/>
    </row>
    <row r="59" spans="3:66" ht="14.5" x14ac:dyDescent="0.35">
      <c r="C59" s="17"/>
      <c r="F59" s="43"/>
      <c r="G59" s="43"/>
    </row>
    <row r="60" spans="3:66" ht="14.5" x14ac:dyDescent="0.35">
      <c r="C60" s="17"/>
      <c r="F60" s="43"/>
      <c r="G60" s="43"/>
    </row>
    <row r="61" spans="3:66" ht="14.5" x14ac:dyDescent="0.35">
      <c r="C61" s="17"/>
      <c r="F61" s="43"/>
      <c r="G61" s="43"/>
    </row>
    <row r="62" spans="3:66" ht="14.5" x14ac:dyDescent="0.35">
      <c r="C62" s="17"/>
      <c r="F62" s="43"/>
      <c r="G62" s="43"/>
    </row>
    <row r="63" spans="3:66" ht="14.5" x14ac:dyDescent="0.35">
      <c r="C63" s="17"/>
    </row>
    <row r="64" spans="3:66" ht="14.5" x14ac:dyDescent="0.35">
      <c r="C64" s="17"/>
    </row>
    <row r="66" spans="3:10" ht="14.5" x14ac:dyDescent="0.35">
      <c r="C66" s="17"/>
    </row>
    <row r="67" spans="3:10" ht="14.5" x14ac:dyDescent="0.35">
      <c r="C67" s="31"/>
      <c r="D67" s="31"/>
      <c r="E67" s="31"/>
      <c r="F67" s="31"/>
      <c r="G67" s="31"/>
      <c r="H67" s="31"/>
      <c r="I67" s="31"/>
      <c r="J67" s="31"/>
    </row>
    <row r="68" spans="3:10" ht="14.5" x14ac:dyDescent="0.35">
      <c r="C68" s="17"/>
      <c r="F68" s="43"/>
      <c r="G68" s="43"/>
    </row>
    <row r="69" spans="3:10" ht="14.5" x14ac:dyDescent="0.35">
      <c r="C69" s="17"/>
      <c r="F69" s="43"/>
      <c r="G69" s="43"/>
    </row>
    <row r="70" spans="3:10" ht="14.5" x14ac:dyDescent="0.35">
      <c r="C70" s="17"/>
      <c r="F70" s="43"/>
      <c r="G70" s="43"/>
    </row>
    <row r="71" spans="3:10" ht="14.5" x14ac:dyDescent="0.35">
      <c r="C71" s="17"/>
      <c r="F71" s="43"/>
      <c r="G71" s="43"/>
    </row>
    <row r="72" spans="3:10" ht="14.5" x14ac:dyDescent="0.35">
      <c r="C72" s="17"/>
      <c r="F72" s="43"/>
      <c r="G72" s="43"/>
    </row>
    <row r="73" spans="3:10" ht="14.5" x14ac:dyDescent="0.35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baseColWidth="10" defaultColWidth="9.1796875" defaultRowHeight="15" customHeight="1" x14ac:dyDescent="0.35"/>
  <cols>
    <col min="1" max="1" width="13.7265625" bestFit="1" customWidth="1"/>
    <col min="2" max="2" width="141" style="124" customWidth="1"/>
  </cols>
  <sheetData>
    <row r="1" spans="1:2" ht="14.5" x14ac:dyDescent="0.35">
      <c r="A1" s="125" t="s">
        <v>104</v>
      </c>
      <c r="B1" s="125" t="s">
        <v>105</v>
      </c>
    </row>
    <row r="3" spans="1:2" ht="14.5" x14ac:dyDescent="0.35">
      <c r="A3" s="126"/>
      <c r="B3" s="127"/>
    </row>
    <row r="4" spans="1:2" ht="180" customHeight="1" x14ac:dyDescent="0.35">
      <c r="A4" s="126"/>
      <c r="B4" s="127"/>
    </row>
    <row r="5" spans="1:2" ht="126.75" customHeight="1" x14ac:dyDescent="0.35">
      <c r="A5" s="126"/>
      <c r="B5" s="127"/>
    </row>
    <row r="6" spans="1:2" ht="98.25" customHeight="1" x14ac:dyDescent="0.35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E6DC64-1FC7-4277-BA78-A590B013C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2025-01-09T13:35:41Z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