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894600D6-5442-4FEF-A333-FDD10CB139DA}"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18" i="2" l="1"/>
  <c r="K18" i="2"/>
  <c r="F15" i="2"/>
  <c r="K15" i="2"/>
  <c r="F14" i="2"/>
  <c r="K14" i="2"/>
  <c r="F20" i="2"/>
  <c r="K20" i="2"/>
  <c r="F17" i="2"/>
  <c r="K17" i="2"/>
  <c r="F19" i="2"/>
  <c r="K19" i="2"/>
  <c r="L18" i="2"/>
  <c r="L15" i="2"/>
  <c r="L14" i="2"/>
  <c r="L20" i="2"/>
  <c r="L17" i="2"/>
  <c r="L19"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I22" i="2"/>
  <c r="F53" i="2"/>
  <c r="F54" i="2"/>
  <c r="D33" i="2"/>
  <c r="F33" i="2" s="1"/>
  <c r="M1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<sst xmlns="http://schemas.openxmlformats.org/spreadsheetml/2006/main" count="1097" uniqueCount="375">
  <si>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</si>
  <si>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</si>
  <si>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</si>
  <si>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</si>
  <si>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</si>
  <si>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</si>
  <si>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</si>
  <si>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</si>
  <si>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</si>
  <si>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</si>
  <si>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</si>
  <si>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</si>
  <si>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</si>
  <si>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</si>
  <si>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</si>
  <si>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</si>
  <si>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</si>
  <si>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</si>
  <si>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</si>
  <si>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</si>
  <si>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</si>
  <si>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</si>
  <si>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</si>
  <si>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</si>
  <si>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</si>
  <si>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</si>
  <si>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</si>
  <si>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</si>
  <si>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</si>
  <si>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</si>
  <si>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</si>
  <si>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</si>
  <si>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</si>
  <si>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</si>
  <si>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</si>
  <si>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</si>
  <si>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</si>
  <si>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</si>
  <si>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</si>
  <si>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</si>
  <si>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</si>
  <si>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</si>
  <si>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</si>
  <si>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</si>
  <si>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</si>
  <si>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</si>
  <si>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</si>
  <si>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</si>
  <si>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</si>
  <si>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</si>
  <si>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</si>
  <si>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</si>
  <si>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</si>
  <si>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</si>
  <si>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</si>
  <si>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</si>
  <si>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</si>
  <si>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</si>
  <si>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</si>
  <si>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</si>
  <si>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</si>
  <si>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</si>
  <si>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</si>
  <si>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</si>
  <si>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</si>
  <si>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</si>
  <si>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</si>
  <si>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</si>
  <si>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</si>
  <si>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</si>
  <si>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</si>
  <si>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</si>
  <si>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</si>
  <si>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</si>
  <si>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</si>
  <si>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</si>
  <si>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</si>
  <si>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</si>
  <si>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</si>
  <si>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</si>
  <si>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</si>
  <si>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</si>
  <si>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</si>
  <si>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</si>
  <si>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</si>
  <si>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</si>
  <si>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</si>
  <si>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</si>
  <si>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</si>
  <si>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</si>
  <si>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</si>
  <si>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</si>
  <si>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</si>
  <si>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</si>
  <si>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</si>
  <si>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</si>
  <si>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</si>
  <si>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</si>
  <si>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</si>
  <si>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</si>
  <si>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</si>
  <si>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</si>
  <si>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</si>
  <si>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</si>
  <si>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</si>
  <si>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</si>
  <si>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</si>
  <si>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</si>
  <si>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</si>
  <si>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</si>
  <si>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</si>
  <si>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</si>
  <si>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</si>
  <si>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</si>
  <si>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</si>
  <si>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</si>
  <si>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</si>
  <si>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</si>
  <si>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</si>
  <si>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</si>
  <si>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</si>
  <si>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</si>
  <si>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</si>
  <si>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</si>
  <si>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</si>
  <si>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</si>
  <si>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</si>
  <si>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</si>
  <si>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</si>
  <si>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</si>
  <si>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</si>
  <si>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</si>
  <si>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</si>
  <si>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</si>
  <si>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</si>
  <si>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</si>
  <si>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</si>
  <si>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</si>
  <si>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</si>
  <si>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</si>
  <si>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</si>
  <si>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</si>
  <si>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</si>
  <si>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</si>
  <si>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</si>
  <si>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</si>
  <si>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</si>
  <si>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</si>
  <si>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</si>
  <si>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</si>
  <si>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</si>
  <si>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</si>
  <si>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</si>
  <si>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</si>
  <si>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</si>
  <si>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</si>
  <si>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</si>
  <si>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</si>
  <si>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</si>
  <si>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</si>
  <si>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</si>
  <si>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</si>
  <si>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</si>
  <si>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</si>
  <si>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</si>
  <si>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</si>
  <si>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</si>
  <si>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</si>
  <si>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</si>
  <si>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</si>
  <si>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</si>
  <si>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</si>
  <si>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</si>
  <si>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</si>
  <si>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</si>
  <si>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</si>
  <si>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</si>
  <si>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</si>
  <si>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</si>
  <si>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</si>
  <si>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</si>
  <si>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</si>
  <si>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</si>
  <si>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</si>
  <si>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</si>
  <si>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</si>
  <si>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</si>
  <si>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</si>
  <si>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</si>
  <si>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</si>
  <si>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</si>
  <si>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</si>
  <si>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</si>
  <si>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</si>
  <si>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</si>
  <si>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</si>
  <si>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</si>
  <si>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</si>
  <si>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</si>
  <si>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</si>
  <si>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</si>
  <si>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</si>
  <si>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</si>
  <si>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</si>
  <si>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</si>
  <si>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</si>
  <si>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</si>
  <si>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</si>
  <si>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</si>
  <si>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</si>
  <si>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</si>
  <si>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</si>
  <si>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</si>
  <si>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</si>
  <si>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</si>
  <si>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</si>
  <si>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</si>
  <si>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</si>
  <si>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</si>
  <si>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</si>
  <si>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</si>
  <si>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</si>
  <si>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</si>
  <si>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</si>
  <si>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</si>
  <si>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</si>
  <si>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</si>
  <si>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</si>
  <si>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</si>
  <si>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</si>
  <si>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</si>
  <si>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</si>
  <si>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</si>
  <si>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</si>
  <si>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</si>
  <si>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</si>
  <si>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</si>
  <si>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</si>
  <si>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</si>
  <si>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</si>
  <si>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</si>
  <si>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</si>
  <si>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</si>
  <si>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</si>
  <si>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</si>
  <si>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</si>
  <si>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</si>
  <si>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</si>
  <si>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</si>
  <si>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</si>
  <si>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</si>
  <si>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</si>
  <si>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</si>
  <si>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</si>
  <si>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</si>
  <si>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</si>
  <si>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</si>
  <si>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</si>
  <si>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</si>
  <si>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</si>
  <si>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</si>
  <si>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</si>
  <si>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</si>
  <si>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</si>
  <si>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</si>
  <si>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</si>
  <si>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</si>
  <si>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</si>
  <si>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</si>
  <si>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</si>
  <si>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</si>
  <si>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</si>
  <si>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</si>
  <si>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</si>
  <si>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</si>
  <si>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</si>
  <si>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</si>
  <si>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</si>
  <si>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</si>
  <si>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</si>
  <si>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</si>
  <si>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</si>
  <si>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</si>
  <si>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</si>
  <si>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</si>
  <si>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</si>
  <si>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</si>
  <si>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</si>
  <si>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</si>
  <si>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</si>
  <si>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</si>
  <si>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</si>
  <si>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</si>
  <si>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</si>
  <si>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</si>
  <si>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</si>
  <si>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</si>
  <si>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</si>
  <si>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</si>
  <si>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</si>
  <si>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</si>
  <si>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</si>
  <si>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</si>
  <si>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</si>
  <si>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</si>
  <si>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</si>
  <si>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</si>
  <si>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</si>
  <si>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</si>
  <si>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</si>
  <si>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</si>
  <si>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</si>
  <si>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</si>
  <si>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</si>
  <si>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</si>
  <si>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</si>
  <si>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</si>
  <si>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</si>
  <si>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</si>
  <si>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</si>
  <si>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</si>
  <si>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</si>
  <si>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</si>
  <si>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</si>
  <si>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</si>
  <si>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</si>
  <si>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</si>
  <si>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</si>
  <si>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</si>
  <si>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</si>
  <si>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</si>
  <si>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</si>
  <si>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</si>
  <si>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</si>
  <si>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</si>
  <si>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</si>
  <si>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</si>
  <si>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</si>
  <si>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</si>
  <si>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</si>
  <si>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</si>
  <si>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</si>
  <si>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</si>
  <si>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</si>
  <si>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</si>
  <si>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</si>
  <si>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</si>
  <si>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</si>
  <si>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</si>
  <si>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</si>
  <si>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family val="2"/>
        <scheme val="minor"/>
      </rPr>
      <t xml:space="preserve"> Finalizado </t>
    </r>
    <r>
      <rPr>
        <b/>
        <sz val="11"/>
        <color rgb="FF000000"/>
        <rFont val="Calibri"/>
        <family val="2"/>
        <scheme val="minor"/>
      </rPr>
      <t>Sprint 45</t>
    </r>
    <r>
      <rPr>
        <sz val="11"/>
        <color rgb="FF000000"/>
        <rFont val="Calibri"/>
        <family val="2"/>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family val="2"/>
        <scheme val="minor"/>
      </rPr>
      <t>60% No aplica</t>
    </r>
    <r>
      <rPr>
        <sz val="11"/>
        <color rgb="FF000000"/>
        <rFont val="Calibri"/>
        <family val="2"/>
        <scheme val="minor"/>
      </rPr>
      <t xml:space="preserve"> IA, </t>
    </r>
    <r>
      <rPr>
        <b/>
        <sz val="11"/>
        <color rgb="FF000000"/>
        <rFont val="Calibri"/>
        <family val="2"/>
        <scheme val="minor"/>
      </rPr>
      <t>40% Aplica IA</t>
    </r>
    <r>
      <rPr>
        <sz val="11"/>
        <color rgb="FF000000"/>
        <rFont val="Calibri"/>
        <family val="2"/>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</si>
  <si>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family val="2"/>
        <scheme val="minor"/>
      </rPr>
      <t xml:space="preserve"> </t>
    </r>
    <r>
      <rPr>
        <b/>
        <sz val="11"/>
        <color rgb="FF000000"/>
        <rFont val="Calibri"/>
        <family val="2"/>
        <scheme val="minor"/>
      </rPr>
      <t>Finalizado Sprint 44</t>
    </r>
    <r>
      <rPr>
        <sz val="11"/>
        <color rgb="FF000000"/>
        <rFont val="Calibri"/>
        <family val="2"/>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family val="2"/>
        <scheme val="minor"/>
      </rPr>
      <t>63% No aplica IA, 37% Aplica IA</t>
    </r>
    <r>
      <rPr>
        <sz val="11"/>
        <color rgb="FF000000"/>
        <rFont val="Calibri"/>
        <family val="2"/>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</si>
  <si>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</si>
  <si>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</si>
  <si>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</si>
  <si>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family val="2"/>
        <scheme val="minor"/>
      </rPr>
      <t xml:space="preserve">- </t>
    </r>
    <r>
      <rPr>
        <b/>
        <sz val="11"/>
        <color rgb="FF000000"/>
        <rFont val="Calibri"/>
        <family val="2"/>
        <scheme val="minor"/>
      </rPr>
      <t>Incremento en la frecuencia de actualizacion de datos en la Excel.</t>
    </r>
    <r>
      <rPr>
        <sz val="11"/>
        <color rgb="FF000000"/>
        <rFont val="Calibri"/>
        <family val="2"/>
        <scheme val="minor"/>
      </rPr>
      <t xml:space="preserve">  Correos genéricos tiene poca efectividad.
   Se ha realizado seguimiento individualizado. Accedemos a JIRA, vemos la tareas que tiene el equipo asignado, y preguntamos uno a uno.
 -</t>
    </r>
    <r>
      <rPr>
        <b/>
        <sz val="11"/>
        <color rgb="FF000000"/>
        <rFont val="Calibri"/>
        <family val="2"/>
        <scheme val="minor"/>
      </rPr>
      <t xml:space="preserve"> 70% No Aplica IA, 30% Tareas Aplica IA</t>
    </r>
    <r>
      <rPr>
        <sz val="11"/>
        <color rgb="FF000000"/>
        <rFont val="Calibri"/>
        <family val="2"/>
        <scheme val="minor"/>
      </rPr>
      <t xml:space="preserve">.
   Realmente están haciendo uso de la IA aunque SIN PROMPTS.  No hacen uso de los prompts que tenemos definidos en la GISS.
- </t>
    </r>
    <r>
      <rPr>
        <b/>
        <sz val="11"/>
        <color rgb="FF000000"/>
        <rFont val="Calibri"/>
        <family val="2"/>
        <scheme val="minor"/>
      </rPr>
      <t>Se ha proporcionado prompts nuevo a Juan Pedro orientados</t>
    </r>
    <r>
      <rPr>
        <sz val="11"/>
        <color rgb="FF000000"/>
        <rFont val="Calibri"/>
        <family val="2"/>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family val="2"/>
        <scheme val="minor"/>
      </rPr>
      <t xml:space="preserve"> PoP/Lider técnicos</t>
    </r>
    <r>
      <rPr>
        <sz val="11"/>
        <color rgb="FF000000"/>
        <rFont val="Calibri"/>
        <family val="2"/>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</si>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</sst>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family val="2"/>
    </font>
    <font>
      <sz val="10"/>
      <color rgb="FF000000"/>
      <name val="Arial Narrow"/>
      <family val="2"/>
    </font>
    <font>
      <sz val="9"/>
      <color rgb="FF000000"/>
      <name val="Calibri"/>
      <family val="2"/>
    </font>
    <font>
      <u/>
      <sz val="11"/>
      <color theme="10"/>
      <name val="Calibri"/>
      <family val="2"/>
      <scheme val="minor"/>
    </font>
    <font>
      <sz val="10"/>
      <color rgb="FFFF0000"/>
      <name val="Calibri"/>
      <family val="2"/>
    </font>
    <font>
      <sz val="11"/>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14" fontId="6" fillId="0" borderId="14" xfId="0" applyNumberFormat="1" applyFont="1" applyBorder="1" applyAlignment="1">
      <alignment horizontal="left" vertical="top"/>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AQ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8.1796875" style="1" bestFit="1" customWidth="1"/>
    <col min="5" max="5" width="43.7265625" style="1" customWidth="1"/>
    <col min="6" max="6" width="19.54296875" style="1" customWidth="1"/>
    <col min="7" max="11" width="9.1796875" style="1" customWidth="1"/>
    <col min="12" max="41" width="9.1796875" style="1"/>
    <col min="42" max="42" width="94.453125" style="126" customWidth="1"/>
    <col min="43" max="43" width="29.1796875" style="1" customWidth="1"/>
    <col min="44" max="44" width="14.453125" style="1" bestFit="1" customWidth="1"/>
    <col min="45" max="16384" width="9.1796875" style="1"/>
  </cols>
  <sheetData>
    <row r="1" spans="2:45" ht="12.75" customHeight="1" x14ac:dyDescent="0.3">
      <c r="J1" s="1">
        <f>SUM(J6:J155)</f>
        <v>1</v>
      </c>
      <c r="K1" s="1">
        <f>SUM(K6:K155)</f>
        <v>0.65</v>
      </c>
      <c r="P1" s="1">
        <f>SUM(P6:P155)</f>
        <v>0</v>
      </c>
      <c r="U1" s="1">
        <f>SUM(U6:U155)</f>
        <v>33</v>
      </c>
      <c r="Z1" s="1">
        <f>SUM(Z6:Z155)</f>
        <v>59.629999999999995</v>
      </c>
      <c r="AE1" s="1">
        <f>SUM(AE6:AE155)</f>
        <v>0</v>
      </c>
      <c r="AJ1" s="1">
        <f>SUM(AJ6:AJ155)</f>
        <v>0</v>
      </c>
      <c r="AO1" s="1">
        <f>SUM(AO6:AO155)</f>
        <v>0</v>
      </c>
    </row>
    <row r="2" spans="2:45" ht="18.5" x14ac:dyDescent="0.45">
      <c r="B2" s="13" t="s">
        <v>0</v>
      </c>
    </row>
    <row r="3" spans="2:45" ht="14.5" x14ac:dyDescent="0.35">
      <c r="B3" s="81"/>
    </row>
    <row r="4" spans="2:45" s="2" customFormat="1" ht="15.5" x14ac:dyDescent="0.3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5" ht="39.5" x14ac:dyDescent="0.35">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c r="AS5" t="s">
        <v>372</v>
      </c>
    </row>
    <row r="6" spans="2:45" ht="39" x14ac:dyDescent="0.35">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c r="AS6" t="s">
        <v>1</v>
      </c>
    </row>
    <row r="7" spans="2:45" ht="14.5" x14ac:dyDescent="0.35">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68" si="0">IF(OR(G7="S",L7="S",Q7="S",V7="S",AA7="S",AF7="S",AK7="S"),"S","N")</f>
        <v>S</v>
      </c>
      <c r="AR7" s="28" t="str">
        <f t="shared" ref="AR7:AR68" si="1">IF(OR(H7="S",M7="S",R7="S",W7="S",AB7="S",AG7="S",AL7="S"),"S","N")</f>
        <v>S</v>
      </c>
      <c r="AS7" t="s">
        <v>2</v>
      </c>
    </row>
    <row r="8" spans="2:45" ht="26" x14ac:dyDescent="0.35">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c r="AS8" t="s">
        <v>3</v>
      </c>
    </row>
    <row r="9" spans="2:45" ht="65" x14ac:dyDescent="0.35">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c r="AS9" t="s">
        <v>373</v>
      </c>
    </row>
    <row r="10" spans="2:45" ht="26.5" x14ac:dyDescent="0.35">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c r="AS10" t="s">
        <v>374</v>
      </c>
    </row>
    <row r="11" spans="2:45" ht="39.5" x14ac:dyDescent="0.35">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c r="AS11" t="s">
        <v>6</v>
      </c>
    </row>
    <row r="12" spans="2:45" ht="39.5" x14ac:dyDescent="0.35">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c r="AS12" t="s">
        <v>7</v>
      </c>
    </row>
    <row r="13" spans="2:45" ht="26" x14ac:dyDescent="0.3">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5" ht="26" x14ac:dyDescent="0.3">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5" ht="26" x14ac:dyDescent="0.3">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5" ht="13" hidden="1" x14ac:dyDescent="0.3">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6" hidden="1" x14ac:dyDescent="0.3">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39" x14ac:dyDescent="0.3">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6" hidden="1" x14ac:dyDescent="0.3">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39" x14ac:dyDescent="0.3">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6" hidden="1" x14ac:dyDescent="0.3">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6" hidden="1" x14ac:dyDescent="0.3">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6" x14ac:dyDescent="0.3">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 x14ac:dyDescent="0.3">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6" hidden="1" x14ac:dyDescent="0.3">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39" x14ac:dyDescent="0.3">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6" hidden="1" x14ac:dyDescent="0.3">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39" x14ac:dyDescent="0.3">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6" hidden="1" x14ac:dyDescent="0.3">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6" x14ac:dyDescent="0.3">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39" x14ac:dyDescent="0.3">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6" hidden="1" x14ac:dyDescent="0.3">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 x14ac:dyDescent="0.3">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6" hidden="1" x14ac:dyDescent="0.3">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6" hidden="1" x14ac:dyDescent="0.3">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 hidden="1" x14ac:dyDescent="0.3">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6" x14ac:dyDescent="0.3">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6" x14ac:dyDescent="0.3">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6" hidden="1" x14ac:dyDescent="0.3">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6" x14ac:dyDescent="0.3">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6" hidden="1" x14ac:dyDescent="0.3">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 hidden="1" x14ac:dyDescent="0.3">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6" hidden="1" x14ac:dyDescent="0.3">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6" hidden="1" x14ac:dyDescent="0.3">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 hidden="1" x14ac:dyDescent="0.3">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6" hidden="1" x14ac:dyDescent="0.3">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6" hidden="1" x14ac:dyDescent="0.3">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6" x14ac:dyDescent="0.3">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6" hidden="1" x14ac:dyDescent="0.3">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6" x14ac:dyDescent="0.3">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6" hidden="1" x14ac:dyDescent="0.3">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6" hidden="1" x14ac:dyDescent="0.3">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6" x14ac:dyDescent="0.3">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6" hidden="1" x14ac:dyDescent="0.3">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6" hidden="1" x14ac:dyDescent="0.3">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39" hidden="1" x14ac:dyDescent="0.3">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39" hidden="1" x14ac:dyDescent="0.3">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6" hidden="1" x14ac:dyDescent="0.3">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6" hidden="1" x14ac:dyDescent="0.3">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6" hidden="1" x14ac:dyDescent="0.3">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6" hidden="1" x14ac:dyDescent="0.3">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6" hidden="1" x14ac:dyDescent="0.3">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6" hidden="1" x14ac:dyDescent="0.3">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39" hidden="1" x14ac:dyDescent="0.3">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39" hidden="1" x14ac:dyDescent="0.3">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6" hidden="1" x14ac:dyDescent="0.3">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6" hidden="1" x14ac:dyDescent="0.3">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39" hidden="1" x14ac:dyDescent="0.3">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t="13" hidden="1" x14ac:dyDescent="0.3">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t="13" hidden="1" x14ac:dyDescent="0.3">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t="13" hidden="1" x14ac:dyDescent="0.3">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t="13" hidden="1" x14ac:dyDescent="0.3">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t="13" hidden="1" x14ac:dyDescent="0.3">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t="13" hidden="1" x14ac:dyDescent="0.3">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t="13" hidden="1" x14ac:dyDescent="0.3">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t="13" hidden="1" x14ac:dyDescent="0.3">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t="13" hidden="1" x14ac:dyDescent="0.3">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t="13" hidden="1" x14ac:dyDescent="0.3">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t="13" hidden="1" x14ac:dyDescent="0.3">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t="13" hidden="1" x14ac:dyDescent="0.3">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t="13" hidden="1" x14ac:dyDescent="0.3">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t="13" hidden="1" x14ac:dyDescent="0.3">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t="13" hidden="1" x14ac:dyDescent="0.3">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t="13" hidden="1" x14ac:dyDescent="0.3">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t="13" hidden="1" x14ac:dyDescent="0.3">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t="13" hidden="1" x14ac:dyDescent="0.3">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t="13" hidden="1" x14ac:dyDescent="0.3">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t="13" hidden="1" x14ac:dyDescent="0.3">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t="13" hidden="1" x14ac:dyDescent="0.3">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t="13" hidden="1" x14ac:dyDescent="0.3">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t="13" hidden="1" x14ac:dyDescent="0.3">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t="13" hidden="1" x14ac:dyDescent="0.3">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t="13" hidden="1" x14ac:dyDescent="0.3">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t="13" hidden="1" x14ac:dyDescent="0.3">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4.5" hidden="1" x14ac:dyDescent="0.35">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4.5" hidden="1" x14ac:dyDescent="0.35">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t="13" hidden="1" x14ac:dyDescent="0.3">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t="13" hidden="1" x14ac:dyDescent="0.3">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t="13" hidden="1" x14ac:dyDescent="0.3">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t="13" hidden="1" x14ac:dyDescent="0.3">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x14ac:dyDescent="0.3">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t="13" hidden="1" x14ac:dyDescent="0.3">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t="13" hidden="1" x14ac:dyDescent="0.3">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t="13" hidden="1" x14ac:dyDescent="0.3">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t="13" hidden="1" x14ac:dyDescent="0.3">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t="13" hidden="1" x14ac:dyDescent="0.3">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t="13" hidden="1" x14ac:dyDescent="0.3">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t="13" hidden="1" x14ac:dyDescent="0.3">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x14ac:dyDescent="0.3">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x14ac:dyDescent="0.3">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x14ac:dyDescent="0.3">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x14ac:dyDescent="0.3">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x14ac:dyDescent="0.3">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x14ac:dyDescent="0.3">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x14ac:dyDescent="0.3">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x14ac:dyDescent="0.3">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x14ac:dyDescent="0.3">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x14ac:dyDescent="0.3">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x14ac:dyDescent="0.3">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x14ac:dyDescent="0.3">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x14ac:dyDescent="0.3">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x14ac:dyDescent="0.3">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x14ac:dyDescent="0.3">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x14ac:dyDescent="0.3">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x14ac:dyDescent="0.3">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x14ac:dyDescent="0.3">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x14ac:dyDescent="0.3">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x14ac:dyDescent="0.3">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x14ac:dyDescent="0.3">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x14ac:dyDescent="0.3">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x14ac:dyDescent="0.3">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x14ac:dyDescent="0.3">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x14ac:dyDescent="0.3">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x14ac:dyDescent="0.3">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x14ac:dyDescent="0.3">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x14ac:dyDescent="0.3">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x14ac:dyDescent="0.3">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x14ac:dyDescent="0.3">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x14ac:dyDescent="0.3">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x14ac:dyDescent="0.3">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x14ac:dyDescent="0.3">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x14ac:dyDescent="0.3">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x14ac:dyDescent="0.3">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x14ac:dyDescent="0.3">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x14ac:dyDescent="0.3">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x14ac:dyDescent="0.3">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x14ac:dyDescent="0.3">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x14ac:dyDescent="0.3">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x14ac:dyDescent="0.3">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x14ac:dyDescent="0.3">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x14ac:dyDescent="0.3">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x14ac:dyDescent="0.3">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x14ac:dyDescent="0.3">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x14ac:dyDescent="0.3">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x14ac:dyDescent="0.3">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x14ac:dyDescent="0.3">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x14ac:dyDescent="0.3">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x14ac:dyDescent="0.3">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x14ac:dyDescent="0.3">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x14ac:dyDescent="0.3">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x14ac:dyDescent="0.3">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x14ac:dyDescent="0.3">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x14ac:dyDescent="0.3">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x14ac:dyDescent="0.3">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x14ac:dyDescent="0.3">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x14ac:dyDescent="0.3">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x14ac:dyDescent="0.3">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x14ac:dyDescent="0.3">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x14ac:dyDescent="0.3">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x14ac:dyDescent="0.3">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x14ac:dyDescent="0.3">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x14ac:dyDescent="0.3">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x14ac:dyDescent="0.3">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x14ac:dyDescent="0.3">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x14ac:dyDescent="0.3">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x14ac:dyDescent="0.3">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x14ac:dyDescent="0.3">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x14ac:dyDescent="0.3">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206</v>
      </c>
    </row>
    <row r="2" spans="1:1" x14ac:dyDescent="0.35">
      <c r="A2" s="19" t="s">
        <v>27</v>
      </c>
    </row>
    <row r="3" spans="1:1" x14ac:dyDescent="0.35">
      <c r="A3" s="19" t="s">
        <v>26</v>
      </c>
    </row>
    <row r="6" spans="1:1" x14ac:dyDescent="0.35">
      <c r="A6" s="94" t="s">
        <v>207</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baseColWidth="10" defaultColWidth="8.7265625" defaultRowHeight="14.5" x14ac:dyDescent="0.35"/>
  <cols>
    <col min="3" max="12" width="37.26953125" customWidth="1"/>
  </cols>
  <sheetData>
    <row r="3" spans="3:12" x14ac:dyDescent="0.35">
      <c r="E3" s="202" t="s">
        <v>208</v>
      </c>
      <c r="F3" s="202"/>
      <c r="G3" s="202"/>
    </row>
    <row r="5" spans="3:12" ht="18.5" x14ac:dyDescent="0.45">
      <c r="J5" s="203" t="s">
        <v>209</v>
      </c>
      <c r="K5" s="204"/>
    </row>
    <row r="6" spans="3:12" ht="18.5" x14ac:dyDescent="0.45">
      <c r="C6" s="30" t="s">
        <v>210</v>
      </c>
      <c r="D6" s="31" t="s">
        <v>211</v>
      </c>
      <c r="E6" s="31" t="s">
        <v>212</v>
      </c>
      <c r="F6" s="32" t="s">
        <v>213</v>
      </c>
      <c r="G6" s="32" t="s">
        <v>214</v>
      </c>
      <c r="H6" s="32" t="s">
        <v>215</v>
      </c>
      <c r="I6" s="32" t="s">
        <v>216</v>
      </c>
      <c r="J6" s="32" t="s">
        <v>217</v>
      </c>
      <c r="K6" s="32" t="s">
        <v>218</v>
      </c>
      <c r="L6" s="78" t="s">
        <v>219</v>
      </c>
    </row>
    <row r="7" spans="3:12" ht="58" x14ac:dyDescent="0.35">
      <c r="C7" s="205" t="s">
        <v>220</v>
      </c>
      <c r="D7" s="165" t="s">
        <v>221</v>
      </c>
      <c r="E7" s="166" t="s">
        <v>221</v>
      </c>
      <c r="F7" s="166" t="s">
        <v>222</v>
      </c>
      <c r="G7" s="166" t="s">
        <v>223</v>
      </c>
      <c r="H7" s="166" t="s">
        <v>224</v>
      </c>
      <c r="I7" s="166" t="s">
        <v>225</v>
      </c>
      <c r="J7" s="166" t="s">
        <v>226</v>
      </c>
      <c r="K7" s="167" t="s">
        <v>227</v>
      </c>
      <c r="L7" s="168"/>
    </row>
    <row r="8" spans="3:12" ht="58" x14ac:dyDescent="0.35">
      <c r="C8" s="206"/>
      <c r="D8" s="165" t="s">
        <v>228</v>
      </c>
      <c r="E8" s="166" t="s">
        <v>228</v>
      </c>
      <c r="F8" s="166" t="s">
        <v>229</v>
      </c>
      <c r="G8" s="166" t="s">
        <v>230</v>
      </c>
      <c r="H8" s="166" t="s">
        <v>231</v>
      </c>
      <c r="I8" s="166" t="s">
        <v>232</v>
      </c>
      <c r="J8" s="166" t="s">
        <v>226</v>
      </c>
      <c r="K8" s="167" t="s">
        <v>233</v>
      </c>
      <c r="L8" s="33"/>
    </row>
    <row r="9" spans="3:12" ht="72.5" x14ac:dyDescent="0.35">
      <c r="C9" s="206"/>
      <c r="D9" s="165" t="s">
        <v>234</v>
      </c>
      <c r="E9" s="166" t="s">
        <v>234</v>
      </c>
      <c r="F9" s="166" t="s">
        <v>235</v>
      </c>
      <c r="G9" s="166" t="s">
        <v>236</v>
      </c>
      <c r="H9" s="166" t="s">
        <v>237</v>
      </c>
      <c r="I9" s="166" t="s">
        <v>238</v>
      </c>
      <c r="J9" s="166" t="s">
        <v>226</v>
      </c>
      <c r="K9" s="167" t="s">
        <v>239</v>
      </c>
      <c r="L9" s="169"/>
    </row>
    <row r="10" spans="3:12" ht="58" x14ac:dyDescent="0.35">
      <c r="C10" s="206"/>
      <c r="D10" s="165" t="s">
        <v>240</v>
      </c>
      <c r="E10" s="166" t="s">
        <v>240</v>
      </c>
      <c r="F10" s="166" t="s">
        <v>241</v>
      </c>
      <c r="G10" s="166"/>
      <c r="H10" s="166" t="s">
        <v>242</v>
      </c>
      <c r="I10" s="166" t="s">
        <v>243</v>
      </c>
      <c r="J10" s="166" t="s">
        <v>226</v>
      </c>
      <c r="K10" s="167" t="s">
        <v>244</v>
      </c>
      <c r="L10" s="19"/>
    </row>
    <row r="11" spans="3:12" ht="72.5" x14ac:dyDescent="0.35">
      <c r="C11" s="206"/>
      <c r="D11" s="170" t="s">
        <v>245</v>
      </c>
      <c r="E11" s="171" t="s">
        <v>245</v>
      </c>
      <c r="F11" s="171" t="s">
        <v>246</v>
      </c>
      <c r="G11" s="171" t="s">
        <v>247</v>
      </c>
      <c r="H11" s="171" t="s">
        <v>248</v>
      </c>
      <c r="I11" s="171" t="s">
        <v>249</v>
      </c>
      <c r="J11" s="171" t="s">
        <v>226</v>
      </c>
      <c r="K11" s="172" t="s">
        <v>250</v>
      </c>
      <c r="L11" s="145"/>
    </row>
    <row r="12" spans="3:12" x14ac:dyDescent="0.35">
      <c r="C12" s="206"/>
      <c r="D12" s="173"/>
      <c r="E12" s="79"/>
      <c r="F12" s="79"/>
      <c r="G12" s="19"/>
      <c r="H12" s="19"/>
      <c r="I12" s="19"/>
      <c r="J12" s="19"/>
      <c r="K12" s="19"/>
      <c r="L12" s="19"/>
    </row>
    <row r="13" spans="3:12" ht="159.5" x14ac:dyDescent="0.35">
      <c r="C13" s="206"/>
      <c r="D13" s="173" t="s">
        <v>251</v>
      </c>
      <c r="E13" s="79" t="s">
        <v>252</v>
      </c>
      <c r="F13" s="79" t="s">
        <v>253</v>
      </c>
      <c r="G13" s="19"/>
      <c r="H13" s="79" t="s">
        <v>254</v>
      </c>
      <c r="I13" s="19"/>
      <c r="J13" s="173" t="s">
        <v>255</v>
      </c>
      <c r="K13" s="19"/>
      <c r="L13" s="19"/>
    </row>
    <row r="14" spans="3:12" ht="87" x14ac:dyDescent="0.35">
      <c r="C14" s="206"/>
      <c r="D14" s="79" t="s">
        <v>256</v>
      </c>
      <c r="E14" s="80" t="s">
        <v>257</v>
      </c>
      <c r="F14" s="79" t="s">
        <v>258</v>
      </c>
      <c r="G14" s="19"/>
      <c r="H14" s="79" t="s">
        <v>259</v>
      </c>
      <c r="I14" s="19"/>
      <c r="J14" s="173" t="s">
        <v>226</v>
      </c>
      <c r="K14" s="19"/>
      <c r="L14" s="19"/>
    </row>
    <row r="15" spans="3:12" x14ac:dyDescent="0.35">
      <c r="C15" s="206"/>
      <c r="D15" s="19"/>
      <c r="E15" s="19"/>
      <c r="F15" s="19"/>
      <c r="G15" s="19"/>
      <c r="H15" s="19"/>
      <c r="I15" s="19"/>
      <c r="J15" s="19"/>
      <c r="K15" s="19"/>
      <c r="L15" s="19"/>
    </row>
    <row r="16" spans="3:12" x14ac:dyDescent="0.35">
      <c r="C16" s="206"/>
      <c r="D16" s="19"/>
      <c r="E16" s="19"/>
      <c r="F16" s="19"/>
      <c r="G16" s="19"/>
      <c r="H16" s="19"/>
      <c r="I16" s="19"/>
      <c r="J16" s="19"/>
      <c r="K16" s="19"/>
      <c r="L16" s="19"/>
    </row>
    <row r="17" spans="3:12" x14ac:dyDescent="0.35">
      <c r="C17" s="206"/>
      <c r="D17" s="19"/>
      <c r="E17" s="19"/>
      <c r="F17" s="19"/>
      <c r="G17" s="19"/>
      <c r="H17" s="19"/>
      <c r="I17" s="19"/>
      <c r="J17" s="19"/>
      <c r="K17" s="19"/>
      <c r="L17" s="19"/>
    </row>
    <row r="18" spans="3:12" x14ac:dyDescent="0.35">
      <c r="C18" s="206"/>
      <c r="D18" s="19"/>
      <c r="E18" s="19"/>
      <c r="F18" s="19"/>
      <c r="G18" s="19"/>
      <c r="H18" s="19"/>
      <c r="I18" s="19"/>
      <c r="J18" s="19"/>
      <c r="K18" s="19"/>
      <c r="L18" s="19"/>
    </row>
    <row r="19" spans="3:12" x14ac:dyDescent="0.35">
      <c r="C19" s="206"/>
      <c r="D19" s="19"/>
      <c r="E19" s="19"/>
      <c r="F19" s="19"/>
      <c r="G19" s="19"/>
      <c r="H19" s="19"/>
      <c r="I19" s="19"/>
      <c r="J19" s="19"/>
      <c r="K19" s="19"/>
      <c r="L19" s="19"/>
    </row>
    <row r="23" spans="3:12" x14ac:dyDescent="0.35">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baseColWidth="10" defaultColWidth="8.7265625" defaultRowHeight="14.5" x14ac:dyDescent="0.35"/>
  <cols>
    <col min="2" max="11" width="34.1796875" customWidth="1"/>
  </cols>
  <sheetData>
    <row r="4" spans="2:11" x14ac:dyDescent="0.35">
      <c r="D4" s="202" t="s">
        <v>208</v>
      </c>
      <c r="E4" s="202"/>
      <c r="F4" s="202"/>
    </row>
    <row r="6" spans="2:11" ht="18.5" x14ac:dyDescent="0.45">
      <c r="I6" s="203" t="s">
        <v>209</v>
      </c>
      <c r="J6" s="204"/>
    </row>
    <row r="7" spans="2:11" ht="18.5" x14ac:dyDescent="0.45">
      <c r="B7" s="187" t="s">
        <v>210</v>
      </c>
      <c r="C7" s="188" t="s">
        <v>211</v>
      </c>
      <c r="D7" s="188" t="s">
        <v>212</v>
      </c>
      <c r="E7" s="189" t="s">
        <v>213</v>
      </c>
      <c r="F7" s="189" t="s">
        <v>214</v>
      </c>
      <c r="G7" s="189" t="s">
        <v>215</v>
      </c>
      <c r="H7" s="189" t="s">
        <v>216</v>
      </c>
      <c r="I7" s="189" t="s">
        <v>217</v>
      </c>
      <c r="J7" s="189" t="s">
        <v>218</v>
      </c>
      <c r="K7" s="190" t="s">
        <v>261</v>
      </c>
    </row>
    <row r="8" spans="2:11" ht="101.5" x14ac:dyDescent="0.35">
      <c r="B8" s="207" t="s">
        <v>262</v>
      </c>
      <c r="C8" s="191" t="s">
        <v>263</v>
      </c>
      <c r="D8" s="192" t="s">
        <v>264</v>
      </c>
      <c r="E8" s="192" t="s">
        <v>265</v>
      </c>
      <c r="F8" s="192" t="s">
        <v>266</v>
      </c>
      <c r="G8" s="192" t="s">
        <v>267</v>
      </c>
      <c r="H8" s="192" t="s">
        <v>268</v>
      </c>
      <c r="I8" s="192" t="s">
        <v>269</v>
      </c>
      <c r="J8" s="193"/>
      <c r="K8" s="194" t="s">
        <v>270</v>
      </c>
    </row>
    <row r="9" spans="2:11" ht="145" x14ac:dyDescent="0.35">
      <c r="B9" s="208"/>
      <c r="C9" s="165" t="s">
        <v>271</v>
      </c>
      <c r="D9" s="166" t="s">
        <v>272</v>
      </c>
      <c r="E9" s="166" t="s">
        <v>273</v>
      </c>
      <c r="F9" s="166" t="s">
        <v>274</v>
      </c>
      <c r="G9" s="166" t="s">
        <v>275</v>
      </c>
      <c r="H9" s="166" t="s">
        <v>276</v>
      </c>
      <c r="I9" s="166" t="s">
        <v>277</v>
      </c>
      <c r="J9" s="167" t="s">
        <v>278</v>
      </c>
      <c r="K9" s="195" t="s">
        <v>279</v>
      </c>
    </row>
    <row r="10" spans="2:11" ht="87" x14ac:dyDescent="0.35">
      <c r="B10" s="209"/>
      <c r="C10" s="165" t="s">
        <v>280</v>
      </c>
      <c r="D10" s="166" t="s">
        <v>281</v>
      </c>
      <c r="E10" s="166" t="s">
        <v>265</v>
      </c>
      <c r="F10" s="166" t="s">
        <v>282</v>
      </c>
      <c r="G10" s="166" t="s">
        <v>283</v>
      </c>
      <c r="H10" s="166" t="s">
        <v>284</v>
      </c>
      <c r="I10" s="166" t="s">
        <v>285</v>
      </c>
      <c r="J10" s="167"/>
      <c r="K10" s="196" t="s">
        <v>286</v>
      </c>
    </row>
    <row r="13" spans="2:11" x14ac:dyDescent="0.35">
      <c r="C13" s="197" t="s">
        <v>287</v>
      </c>
    </row>
    <row r="14" spans="2:11" ht="29" x14ac:dyDescent="0.35">
      <c r="C14" s="198" t="s">
        <v>288</v>
      </c>
      <c r="D14" s="199" t="s">
        <v>289</v>
      </c>
      <c r="E14" s="198" t="s">
        <v>290</v>
      </c>
      <c r="F14" s="198"/>
    </row>
    <row r="15" spans="2:11" x14ac:dyDescent="0.35">
      <c r="C15" s="198" t="s">
        <v>291</v>
      </c>
      <c r="D15" s="199" t="s">
        <v>292</v>
      </c>
      <c r="E15" s="198" t="s">
        <v>293</v>
      </c>
      <c r="F15" s="198"/>
    </row>
    <row r="16" spans="2:11" ht="29" x14ac:dyDescent="0.35">
      <c r="C16" s="198" t="s">
        <v>294</v>
      </c>
      <c r="D16" s="199" t="s">
        <v>295</v>
      </c>
      <c r="E16" s="198" t="s">
        <v>296</v>
      </c>
      <c r="F16" s="198"/>
    </row>
    <row r="17" spans="3:6" ht="43.5" x14ac:dyDescent="0.3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22.179687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5" t="s">
        <v>300</v>
      </c>
    </row>
    <row r="3" spans="2:14" ht="14.5" x14ac:dyDescent="0.35"/>
    <row r="4" spans="2:14" ht="14.5" x14ac:dyDescent="0.35">
      <c r="C4" s="22" t="s">
        <v>301</v>
      </c>
      <c r="D4" s="23">
        <f>COUNTA(AdopcionIA!D6:D507)</f>
        <v>63</v>
      </c>
    </row>
    <row r="6" spans="2:14" ht="14.5" x14ac:dyDescent="0.35">
      <c r="C6" s="17"/>
    </row>
    <row r="7" spans="2:14" ht="14.5" x14ac:dyDescent="0.35">
      <c r="C7" s="17"/>
      <c r="D7" s="20" t="s">
        <v>302</v>
      </c>
      <c r="E7" s="20" t="s">
        <v>303</v>
      </c>
      <c r="F7" s="20" t="s">
        <v>304</v>
      </c>
      <c r="G7" s="20" t="s">
        <v>305</v>
      </c>
      <c r="H7" s="20" t="s">
        <v>306</v>
      </c>
      <c r="J7" s="29"/>
    </row>
    <row r="8" spans="2:14" ht="14.5" x14ac:dyDescent="0.35">
      <c r="C8" s="91" t="s">
        <v>307</v>
      </c>
      <c r="D8" s="19">
        <f>COUNTIF(AdopcionIA!$AQ$6:$AQ$507,"=S")</f>
        <v>25</v>
      </c>
      <c r="E8" s="145">
        <f>COUNTIF(AdopcionIA!$AQ$6:$AQ$507,"=N")</f>
        <v>38</v>
      </c>
      <c r="F8" s="145">
        <f>COUNTIF(AdopcionIA!$AR$6:$AR$507,"=S")</f>
        <v>20</v>
      </c>
      <c r="G8" s="145">
        <f>COUNTIF(AdopcionIA!$AR$6:$AR$507,"=N")</f>
        <v>43</v>
      </c>
      <c r="H8" s="145">
        <f>D8-F8</f>
        <v>5</v>
      </c>
    </row>
    <row r="9" spans="2:14" ht="15" customHeight="1" x14ac:dyDescent="0.35">
      <c r="D9" s="144">
        <f>D8/$D$4</f>
        <v>0.3968253968253968</v>
      </c>
      <c r="E9" s="144">
        <f>E8/$D$4</f>
        <v>0.60317460317460314</v>
      </c>
      <c r="F9" s="144">
        <f>F8/$D$4</f>
        <v>0.31746031746031744</v>
      </c>
      <c r="G9" s="144">
        <f>G8/$D$4</f>
        <v>0.68253968253968256</v>
      </c>
      <c r="H9" s="144">
        <f>H8/$D$4</f>
        <v>7.9365079365079361E-2</v>
      </c>
    </row>
    <row r="10" spans="2:14" ht="18.5" x14ac:dyDescent="0.45">
      <c r="C10" s="64" t="s">
        <v>308</v>
      </c>
    </row>
    <row r="11" spans="2:14" ht="14.5" x14ac:dyDescent="0.35">
      <c r="C11" s="24" t="s">
        <v>309</v>
      </c>
    </row>
    <row r="12" spans="2:14" ht="14.5" x14ac:dyDescent="0.35">
      <c r="C12" s="24"/>
    </row>
    <row r="13" spans="2:14" ht="14.5" x14ac:dyDescent="0.35">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ht="14.5" x14ac:dyDescent="0.35">
      <c r="C14" s="18" t="s">
        <v>321</v>
      </c>
      <c r="D14" s="19">
        <f>COUNTIF(AdopcionIA!$V$6:$V$507,"=S")</f>
        <v>18</v>
      </c>
      <c r="E14" s="19">
        <f>COUNTIF(AdopcionIA!$V$6:$V$507,"=N")</f>
        <v>37</v>
      </c>
      <c r="F14" s="34">
        <f t="shared" ref="F14:F20" si="0">SUM(D14:E14)</f>
        <v>55</v>
      </c>
      <c r="G14" s="19">
        <f>COUNTIF(AdopcionIA!$W$6:$W$507,"=S")</f>
        <v>15</v>
      </c>
      <c r="H14" s="19">
        <f>COUNTIF(AdopcionIA!$W$6:$W$507,"=N")</f>
        <v>3</v>
      </c>
      <c r="I14" s="34">
        <f t="shared" ref="I14:I20" si="1">F14-G14</f>
        <v>40</v>
      </c>
      <c r="J14" s="34">
        <f t="shared" ref="J14:J20" si="2">F14-E14-G14</f>
        <v>3</v>
      </c>
      <c r="K14" s="140">
        <f t="shared" ref="K14:K20" si="3">D14/F14</f>
        <v>0.32727272727272727</v>
      </c>
      <c r="L14" s="140">
        <f t="shared" ref="L14:L20" si="4">G14/F14</f>
        <v>0.27272727272727271</v>
      </c>
      <c r="M14" s="140">
        <f t="shared" ref="M14:M20" si="5">I14/F14</f>
        <v>0.72727272727272729</v>
      </c>
      <c r="N14" s="140">
        <f t="shared" ref="N14:N20" si="6">G14/$G$22</f>
        <v>0.7142857142857143</v>
      </c>
    </row>
    <row r="15" spans="2:14" ht="14.5" x14ac:dyDescent="0.35">
      <c r="C15" s="18" t="s">
        <v>3</v>
      </c>
      <c r="D15" s="19">
        <f>COUNTIF(AdopcionIA!$Q$6:$Q$507,"=S")</f>
        <v>5</v>
      </c>
      <c r="E15" s="19">
        <f>COUNTIF(AdopcionIA!$Q$6:$Q$507,"=N")</f>
        <v>50</v>
      </c>
      <c r="F15" s="34">
        <f t="shared" si="0"/>
        <v>55</v>
      </c>
      <c r="G15" s="19">
        <f>COUNTIF(AdopcionIA!$R$6:$R$507,"=S")</f>
        <v>4</v>
      </c>
      <c r="H15" s="19">
        <f>COUNTIF(AdopcionIA!$R$6:$R$507,"=N")</f>
        <v>1</v>
      </c>
      <c r="I15" s="34">
        <f t="shared" si="1"/>
        <v>51</v>
      </c>
      <c r="J15" s="34">
        <f t="shared" si="2"/>
        <v>1</v>
      </c>
      <c r="K15" s="140">
        <f t="shared" si="3"/>
        <v>9.0909090909090912E-2</v>
      </c>
      <c r="L15" s="140">
        <f t="shared" si="4"/>
        <v>7.2727272727272724E-2</v>
      </c>
      <c r="M15" s="140">
        <f t="shared" si="5"/>
        <v>0.92727272727272725</v>
      </c>
      <c r="N15" s="140">
        <f t="shared" si="6"/>
        <v>0.19047619047619047</v>
      </c>
    </row>
    <row r="16" spans="2:14" ht="14.5" x14ac:dyDescent="0.35">
      <c r="C16" s="18" t="s">
        <v>1</v>
      </c>
      <c r="D16" s="19">
        <f>COUNTIF(AdopcionIA!$G$6:$G$507,"=S")</f>
        <v>6</v>
      </c>
      <c r="E16" s="19">
        <f>COUNTIF(AdopcionIA!$G$6:$G$507,"=N")</f>
        <v>49</v>
      </c>
      <c r="F16" s="34">
        <f t="shared" si="0"/>
        <v>55</v>
      </c>
      <c r="G16" s="19">
        <f>COUNTIF(AdopcionIA!$H$6:$H$507,"=S")</f>
        <v>2</v>
      </c>
      <c r="H16" s="19">
        <f>COUNTIF(AdopcionIA!$H$6:$H$507,"=N")</f>
        <v>4</v>
      </c>
      <c r="I16" s="34">
        <f t="shared" si="1"/>
        <v>53</v>
      </c>
      <c r="J16" s="34">
        <f t="shared" si="2"/>
        <v>4</v>
      </c>
      <c r="K16" s="140">
        <f t="shared" si="3"/>
        <v>0.10909090909090909</v>
      </c>
      <c r="L16" s="140">
        <f t="shared" si="4"/>
        <v>3.6363636363636362E-2</v>
      </c>
      <c r="M16" s="140">
        <f t="shared" si="5"/>
        <v>0.96363636363636362</v>
      </c>
      <c r="N16" s="140">
        <f t="shared" si="6"/>
        <v>9.5238095238095233E-2</v>
      </c>
    </row>
    <row r="17" spans="3:14" ht="14.5" x14ac:dyDescent="0.35">
      <c r="C17" s="18" t="s">
        <v>322</v>
      </c>
      <c r="D17" s="19">
        <f>COUNTIF(AdopcionIA!$AF$6:$AF$507,"=S")</f>
        <v>0</v>
      </c>
      <c r="E17" s="19">
        <f>COUNTIF(AdopcionIA!$AF$6:$AF$507,"=N")</f>
        <v>54</v>
      </c>
      <c r="F17" s="34">
        <f t="shared" si="0"/>
        <v>54</v>
      </c>
      <c r="G17" s="19">
        <f>COUNTIF(AdopcionIA!$AG$6:$AG$507,"=S")</f>
        <v>0</v>
      </c>
      <c r="H17" s="19">
        <f>COUNTIF(AdopcionIA!$AG$6:$AG$507,"=N")</f>
        <v>0</v>
      </c>
      <c r="I17" s="34">
        <f t="shared" si="1"/>
        <v>54</v>
      </c>
      <c r="J17" s="34">
        <f t="shared" si="2"/>
        <v>0</v>
      </c>
      <c r="K17" s="140">
        <f t="shared" si="3"/>
        <v>0</v>
      </c>
      <c r="L17" s="140">
        <f t="shared" si="4"/>
        <v>0</v>
      </c>
      <c r="M17" s="140">
        <f t="shared" si="5"/>
        <v>1</v>
      </c>
      <c r="N17" s="140">
        <f t="shared" si="6"/>
        <v>0</v>
      </c>
    </row>
    <row r="18" spans="3:14" ht="14.5" x14ac:dyDescent="0.35">
      <c r="C18" s="18" t="s">
        <v>2</v>
      </c>
      <c r="D18" s="19">
        <f>COUNTIF(AdopcionIA!$L$6:$L$507,"=S")</f>
        <v>0</v>
      </c>
      <c r="E18" s="19">
        <f>COUNTIF(AdopcionIA!$L$6:$L$507,"=N")</f>
        <v>55</v>
      </c>
      <c r="F18" s="34">
        <f t="shared" si="0"/>
        <v>55</v>
      </c>
      <c r="G18" s="19">
        <f>COUNTIF(AdopcionIA!$M$6:$M$507,"=S")</f>
        <v>0</v>
      </c>
      <c r="H18" s="19">
        <f>COUNTIF(AdopcionIA!$M$6:$M$507,"=N")</f>
        <v>0</v>
      </c>
      <c r="I18" s="34">
        <f t="shared" si="1"/>
        <v>55</v>
      </c>
      <c r="J18" s="34">
        <f t="shared" si="2"/>
        <v>0</v>
      </c>
      <c r="K18" s="140">
        <f t="shared" si="3"/>
        <v>0</v>
      </c>
      <c r="L18" s="140">
        <f t="shared" si="4"/>
        <v>0</v>
      </c>
      <c r="M18" s="140">
        <f t="shared" si="5"/>
        <v>1</v>
      </c>
      <c r="N18" s="140">
        <f t="shared" si="6"/>
        <v>0</v>
      </c>
    </row>
    <row r="19" spans="3:14" ht="14.5" x14ac:dyDescent="0.35">
      <c r="C19" s="18" t="s">
        <v>323</v>
      </c>
      <c r="D19" s="19">
        <f>COUNTIF(AdopcionIA!$AK$6:$AK$507,"=S")</f>
        <v>0</v>
      </c>
      <c r="E19" s="19">
        <f>COUNTIF(AdopcionIA!$AK$6:$AK$507,"=N")</f>
        <v>54</v>
      </c>
      <c r="F19" s="34">
        <f t="shared" si="0"/>
        <v>54</v>
      </c>
      <c r="G19" s="19">
        <f>COUNTIF(AdopcionIA!$AL$6:$AL$507,"=S")</f>
        <v>0</v>
      </c>
      <c r="H19" s="19">
        <f>COUNTIF(AdopcionIA!$AL$6:$AL$507,"=N")</f>
        <v>0</v>
      </c>
      <c r="I19" s="34">
        <f t="shared" si="1"/>
        <v>54</v>
      </c>
      <c r="J19" s="34">
        <f t="shared" si="2"/>
        <v>0</v>
      </c>
      <c r="K19" s="140">
        <f t="shared" si="3"/>
        <v>0</v>
      </c>
      <c r="L19" s="140">
        <f t="shared" si="4"/>
        <v>0</v>
      </c>
      <c r="M19" s="140">
        <f t="shared" si="5"/>
        <v>1</v>
      </c>
      <c r="N19" s="140">
        <f t="shared" si="6"/>
        <v>0</v>
      </c>
    </row>
    <row r="20" spans="3:14" ht="14.5" x14ac:dyDescent="0.35">
      <c r="C20" s="18" t="s">
        <v>324</v>
      </c>
      <c r="D20" s="19">
        <f>COUNTIF(AdopcionIA!$AA$6:$AA$507,"=S")</f>
        <v>0</v>
      </c>
      <c r="E20" s="19">
        <f>COUNTIF(AdopcionIA!$AA$6:$AA$507,"=N")</f>
        <v>55</v>
      </c>
      <c r="F20" s="34">
        <f t="shared" si="0"/>
        <v>55</v>
      </c>
      <c r="G20" s="19">
        <f>COUNTIF(AdopcionIA!$AB$6:$AB$507,"=S")</f>
        <v>0</v>
      </c>
      <c r="H20" s="19">
        <f>COUNTIF(AdopcionIA!$AB$6:$AB$507,"=N")</f>
        <v>0</v>
      </c>
      <c r="I20" s="34">
        <f t="shared" si="1"/>
        <v>55</v>
      </c>
      <c r="J20" s="34">
        <f t="shared" si="2"/>
        <v>0</v>
      </c>
      <c r="K20" s="140">
        <f t="shared" si="3"/>
        <v>0</v>
      </c>
      <c r="L20" s="140">
        <f t="shared" si="4"/>
        <v>0</v>
      </c>
      <c r="M20" s="140">
        <f t="shared" si="5"/>
        <v>1</v>
      </c>
      <c r="N20" s="140">
        <f t="shared" si="6"/>
        <v>0</v>
      </c>
    </row>
    <row r="21" spans="3:14" ht="14.5" x14ac:dyDescent="0.35">
      <c r="C21" s="17"/>
    </row>
    <row r="22" spans="3:14" ht="14.5" x14ac:dyDescent="0.35">
      <c r="C22" s="74" t="s">
        <v>325</v>
      </c>
      <c r="D22" s="75">
        <f>SUM(D14:D20)</f>
        <v>29</v>
      </c>
      <c r="E22" s="75">
        <f t="shared" ref="E22:I22" si="7">SUM(E14:E20)</f>
        <v>354</v>
      </c>
      <c r="F22" s="75">
        <f t="shared" si="7"/>
        <v>383</v>
      </c>
      <c r="G22" s="75">
        <f t="shared" si="7"/>
        <v>21</v>
      </c>
      <c r="H22" s="75">
        <f t="shared" si="7"/>
        <v>8</v>
      </c>
      <c r="I22" s="76">
        <f t="shared" si="7"/>
        <v>362</v>
      </c>
      <c r="J22" s="17"/>
      <c r="K22" s="17"/>
      <c r="L22" s="17"/>
      <c r="M22" s="17"/>
    </row>
    <row r="23" spans="3:14" ht="14.5" x14ac:dyDescent="0.35"/>
    <row r="24" spans="3:14" ht="18.5" x14ac:dyDescent="0.45">
      <c r="C24" s="64" t="s">
        <v>326</v>
      </c>
    </row>
    <row r="25" spans="3:14" ht="14.5" x14ac:dyDescent="0.35">
      <c r="C25" s="84" t="s">
        <v>310</v>
      </c>
      <c r="D25" s="85" t="s">
        <v>327</v>
      </c>
      <c r="E25" s="85" t="s">
        <v>328</v>
      </c>
      <c r="F25" s="86" t="s">
        <v>329</v>
      </c>
      <c r="H25" s="29"/>
      <c r="I25" s="29"/>
      <c r="J25" s="29"/>
      <c r="K25" s="29"/>
      <c r="L25" s="29"/>
      <c r="M25" s="29"/>
    </row>
    <row r="26" spans="3:14" ht="14.5" x14ac:dyDescent="0.35">
      <c r="C26" s="87" t="s">
        <v>1</v>
      </c>
      <c r="D26" s="141">
        <f>SUMIF(AdopcionIA!$H$6:$H507,"=S",AdopcionIA!$J$6:$J$507)</f>
        <v>1</v>
      </c>
      <c r="E26" s="141">
        <f>SUMIF(AdopcionIA!$H$6:$H507,"=S",AdopcionIA!$K$6:$K$507)</f>
        <v>0.65</v>
      </c>
      <c r="F26" s="88">
        <f t="shared" ref="F26:F33" si="8">IFERROR((D26-E26)/D26,0)</f>
        <v>0.35</v>
      </c>
      <c r="H26" s="92"/>
    </row>
    <row r="27" spans="3:14" ht="14.5" x14ac:dyDescent="0.35">
      <c r="C27" s="87" t="s">
        <v>2</v>
      </c>
      <c r="D27" s="141">
        <f>SUMIF(AdopcionIA!$M$6:$M507,"=S",AdopcionIA!$O$6:$O$507)</f>
        <v>0</v>
      </c>
      <c r="E27" s="141">
        <f>SUMIF(AdopcionIA!$M$6:$M507,"=S",AdopcionIA!$P$6:$P$507)</f>
        <v>0</v>
      </c>
      <c r="F27" s="88">
        <f t="shared" si="8"/>
        <v>0</v>
      </c>
      <c r="H27" s="92"/>
    </row>
    <row r="28" spans="3:14" ht="14.5" x14ac:dyDescent="0.35">
      <c r="C28" s="87" t="s">
        <v>3</v>
      </c>
      <c r="D28" s="141">
        <f>SUMIF(AdopcionIA!$R$6:$R507,"=S",AdopcionIA!$T$6:$T$507)</f>
        <v>53</v>
      </c>
      <c r="E28" s="141">
        <f>SUMIF(AdopcionIA!$R$6:$R507,"=S",AdopcionIA!$U$6:$U$507)</f>
        <v>33</v>
      </c>
      <c r="F28" s="88">
        <f t="shared" si="8"/>
        <v>0.37735849056603776</v>
      </c>
      <c r="H28" s="92"/>
    </row>
    <row r="29" spans="3:14" ht="14.5" x14ac:dyDescent="0.35">
      <c r="C29" s="87" t="s">
        <v>321</v>
      </c>
      <c r="D29" s="141">
        <f>SUMIF(AdopcionIA!$W$6:$W507,"=S",AdopcionIA!$Y$6:$Y$507)</f>
        <v>77.5</v>
      </c>
      <c r="E29" s="141">
        <f>SUMIF(AdopcionIA!$W$6:$W507,"=S",AdopcionIA!$Z$6:$Z$507)</f>
        <v>59.629999999999995</v>
      </c>
      <c r="F29" s="88">
        <f t="shared" si="8"/>
        <v>0.23058064516129037</v>
      </c>
      <c r="H29" s="92"/>
    </row>
    <row r="30" spans="3:14" ht="14.5" x14ac:dyDescent="0.35">
      <c r="C30" s="87" t="s">
        <v>324</v>
      </c>
      <c r="D30" s="141">
        <f>SUMIF(AdopcionIA!$AB$6:$AB507,"=S",AdopcionIA!$AD$6:$AD$507)</f>
        <v>0</v>
      </c>
      <c r="E30" s="141">
        <f>SUMIF(AdopcionIA!$AB$6:$AB507,"=S",AdopcionIA!$AE$6:$AE$507)</f>
        <v>0</v>
      </c>
      <c r="F30" s="88">
        <f t="shared" si="8"/>
        <v>0</v>
      </c>
      <c r="H30" s="92"/>
    </row>
    <row r="31" spans="3:14" ht="14.5" x14ac:dyDescent="0.35">
      <c r="C31" s="87" t="s">
        <v>322</v>
      </c>
      <c r="D31" s="141">
        <f>SUMIF(AdopcionIA!$AG$6:$AG507,"=S",AdopcionIA!$AI$6:$AI$507)</f>
        <v>0</v>
      </c>
      <c r="E31" s="141">
        <f>SUMIF(AdopcionIA!$AG$6:$AG507,"=S",AdopcionIA!$AJ$6:$AJ$507)</f>
        <v>0</v>
      </c>
      <c r="F31" s="88">
        <f t="shared" si="8"/>
        <v>0</v>
      </c>
      <c r="H31" s="92"/>
    </row>
    <row r="32" spans="3:14" ht="14.5" x14ac:dyDescent="0.35">
      <c r="C32" s="89" t="s">
        <v>323</v>
      </c>
      <c r="D32" s="142">
        <f ca="1">SUMIF(AdopcionIA!$AL$6:$FAM506,"=S",AdopcionIA!$AN$6:$AN$507)</f>
        <v>0</v>
      </c>
      <c r="E32" s="142">
        <f ca="1">SUMIF(AdopcionIA!$AL$6:$FAM506,"=S",AdopcionIA!$AO$6:$AO$507)</f>
        <v>0</v>
      </c>
      <c r="F32" s="90">
        <f t="shared" ca="1" si="8"/>
        <v>0</v>
      </c>
      <c r="H32" s="92"/>
    </row>
    <row r="33" spans="2:13" ht="14.5" x14ac:dyDescent="0.35">
      <c r="C33" s="74" t="s">
        <v>330</v>
      </c>
      <c r="D33" s="75">
        <f ca="1">SUM(D26:D32)</f>
        <v>131.5</v>
      </c>
      <c r="E33" s="75">
        <f t="shared" ref="E33" ca="1" si="9">SUM(E26:E32)</f>
        <v>93.28</v>
      </c>
      <c r="F33" s="77">
        <f t="shared" ca="1" si="8"/>
        <v>0.29064638783269964</v>
      </c>
      <c r="H33" s="92"/>
      <c r="I33" s="17"/>
      <c r="J33" s="17"/>
      <c r="K33" s="17"/>
      <c r="L33" s="17"/>
      <c r="M33" s="17"/>
    </row>
    <row r="34" spans="2:13" ht="14.5" x14ac:dyDescent="0.35"/>
    <row r="35" spans="2:13" ht="14.5" x14ac:dyDescent="0.35"/>
    <row r="36" spans="2:13" ht="14.5" x14ac:dyDescent="0.35"/>
    <row r="37" spans="2:13" ht="23.5" x14ac:dyDescent="0.55000000000000004">
      <c r="B37" s="65" t="s">
        <v>331</v>
      </c>
    </row>
    <row r="38" spans="2:13" ht="23.5" x14ac:dyDescent="0.55000000000000004">
      <c r="B38" s="65"/>
    </row>
    <row r="39" spans="2:13" ht="23.5" x14ac:dyDescent="0.55000000000000004">
      <c r="B39" s="65"/>
    </row>
    <row r="40" spans="2:13" ht="23.5" x14ac:dyDescent="0.55000000000000004">
      <c r="B40" s="65"/>
    </row>
    <row r="41" spans="2:13" ht="23.5" x14ac:dyDescent="0.55000000000000004">
      <c r="B41" s="65"/>
    </row>
    <row r="42" spans="2:13" ht="23.5" x14ac:dyDescent="0.55000000000000004">
      <c r="B42" s="65"/>
    </row>
    <row r="43" spans="2:13" ht="23.5" x14ac:dyDescent="0.55000000000000004">
      <c r="B43" s="65"/>
    </row>
    <row r="44" spans="2:13" ht="23.5" x14ac:dyDescent="0.55000000000000004">
      <c r="B44" s="65"/>
    </row>
    <row r="45" spans="2:13" ht="23.5" x14ac:dyDescent="0.55000000000000004">
      <c r="B45" s="65"/>
    </row>
    <row r="46" spans="2:13" ht="23.5" x14ac:dyDescent="0.55000000000000004">
      <c r="B46" s="65"/>
    </row>
    <row r="47" spans="2:13" ht="23.5" x14ac:dyDescent="0.55000000000000004">
      <c r="B47" s="65"/>
    </row>
    <row r="48" spans="2:13" ht="14.5" x14ac:dyDescent="0.35"/>
    <row r="49" spans="3:66" ht="14.5" customHeight="1" x14ac:dyDescent="0.35">
      <c r="D49" s="219" t="s">
        <v>332</v>
      </c>
      <c r="E49" s="220"/>
      <c r="F49" s="220"/>
      <c r="G49" s="220"/>
      <c r="H49" s="220"/>
      <c r="I49" s="220"/>
      <c r="J49" s="221"/>
      <c r="K49" s="222" t="s">
        <v>333</v>
      </c>
      <c r="L49" s="223"/>
      <c r="M49" s="223"/>
      <c r="N49" s="223"/>
      <c r="O49" s="223"/>
      <c r="P49" s="223"/>
      <c r="Q49" s="223"/>
      <c r="R49" s="224"/>
      <c r="S49" s="225" t="s">
        <v>334</v>
      </c>
      <c r="T49" s="226"/>
      <c r="U49" s="226"/>
      <c r="V49" s="226"/>
      <c r="W49" s="226"/>
      <c r="X49" s="226"/>
      <c r="Y49" s="226"/>
      <c r="Z49" s="227"/>
      <c r="AA49" s="228" t="s">
        <v>335</v>
      </c>
      <c r="AB49" s="229"/>
      <c r="AC49" s="229"/>
      <c r="AD49" s="229"/>
      <c r="AE49" s="229"/>
      <c r="AF49" s="229"/>
      <c r="AG49" s="229"/>
      <c r="AH49" s="230"/>
      <c r="AI49" s="231" t="s">
        <v>336</v>
      </c>
      <c r="AJ49" s="232"/>
      <c r="AK49" s="232"/>
      <c r="AL49" s="232"/>
      <c r="AM49" s="232"/>
      <c r="AN49" s="232"/>
      <c r="AO49" s="232"/>
      <c r="AP49" s="233"/>
      <c r="AQ49" s="210" t="s">
        <v>337</v>
      </c>
      <c r="AR49" s="211"/>
      <c r="AS49" s="211"/>
      <c r="AT49" s="211"/>
      <c r="AU49" s="211"/>
      <c r="AV49" s="211"/>
      <c r="AW49" s="211"/>
      <c r="AX49" s="212"/>
      <c r="AY49" s="213" t="s">
        <v>338</v>
      </c>
      <c r="AZ49" s="214"/>
      <c r="BA49" s="214"/>
      <c r="BB49" s="214"/>
      <c r="BC49" s="214"/>
      <c r="BD49" s="214"/>
      <c r="BE49" s="214"/>
      <c r="BF49" s="215"/>
      <c r="BG49" s="216" t="s">
        <v>339</v>
      </c>
      <c r="BH49" s="217"/>
      <c r="BI49" s="217"/>
      <c r="BJ49" s="217"/>
      <c r="BK49" s="217"/>
      <c r="BL49" s="217"/>
      <c r="BM49" s="217"/>
      <c r="BN49" s="218"/>
    </row>
    <row r="50" spans="3:66" ht="14.5" x14ac:dyDescent="0.35">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ht="14.5" x14ac:dyDescent="0.35">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 t="shared" ref="F51:F57" si="10">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 t="shared" ref="M51:M57" si="11">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1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ht="14.5" x14ac:dyDescent="0.35">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 t="shared" si="10"/>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 t="shared" si="11"/>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1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1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1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1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1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1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ht="14.5" x14ac:dyDescent="0.35">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 t="shared" si="10"/>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 t="shared" si="11"/>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1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1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1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1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1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1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ht="14.5" x14ac:dyDescent="0.35">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 t="shared" si="10"/>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 t="shared" si="11"/>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1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1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1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1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1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1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ht="14.5" x14ac:dyDescent="0.35">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 t="shared" si="10"/>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 t="shared" si="11"/>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1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1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1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1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1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1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ht="14.5" x14ac:dyDescent="0.35">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 t="shared" si="10"/>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 t="shared" si="11"/>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1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1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1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2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2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2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x14ac:dyDescent="0.35">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 t="shared" si="10"/>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 t="shared" si="11"/>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1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1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1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2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2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2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x14ac:dyDescent="0.35">
      <c r="C58">
        <v>0</v>
      </c>
    </row>
    <row r="59" spans="3:66" ht="14.5" x14ac:dyDescent="0.35">
      <c r="C59" s="17"/>
    </row>
    <row r="60" spans="3:66" ht="14.5" x14ac:dyDescent="0.35">
      <c r="C60" s="29"/>
      <c r="D60" s="29"/>
      <c r="E60" s="29"/>
      <c r="F60" s="29"/>
      <c r="G60" s="29"/>
      <c r="H60" s="29"/>
      <c r="I60" s="29"/>
      <c r="J60" s="29"/>
      <c r="K60" s="29"/>
      <c r="L60" s="29"/>
      <c r="M60" s="29"/>
    </row>
    <row r="61" spans="3:66" ht="14.5" x14ac:dyDescent="0.35">
      <c r="C61" s="17"/>
      <c r="G61" s="35"/>
      <c r="H61" s="35"/>
    </row>
    <row r="62" spans="3:66" ht="14.5" x14ac:dyDescent="0.35">
      <c r="C62" s="17"/>
      <c r="G62" s="35"/>
      <c r="H62" s="35"/>
    </row>
    <row r="63" spans="3:66" ht="14.5" x14ac:dyDescent="0.35">
      <c r="C63" s="17"/>
      <c r="G63" s="35"/>
      <c r="H63" s="35"/>
    </row>
    <row r="64" spans="3:66" ht="14.5" x14ac:dyDescent="0.35">
      <c r="C64" s="17"/>
      <c r="G64" s="35"/>
      <c r="H64" s="35"/>
    </row>
    <row r="65" spans="3:13" ht="14.5" x14ac:dyDescent="0.35">
      <c r="C65" s="17"/>
    </row>
    <row r="66" spans="3:13" ht="14.5" x14ac:dyDescent="0.35">
      <c r="C66" s="17"/>
    </row>
    <row r="68" spans="3:13" ht="14.5" x14ac:dyDescent="0.35">
      <c r="C68" s="17"/>
    </row>
    <row r="69" spans="3:13" ht="14.5" x14ac:dyDescent="0.35">
      <c r="C69" s="29"/>
      <c r="D69" s="29"/>
      <c r="E69" s="29"/>
      <c r="F69" s="29"/>
      <c r="G69" s="29"/>
      <c r="H69" s="29"/>
      <c r="I69" s="29"/>
      <c r="J69" s="29"/>
      <c r="K69" s="29"/>
      <c r="L69" s="29"/>
      <c r="M69" s="29"/>
    </row>
    <row r="70" spans="3:13" ht="14.5" x14ac:dyDescent="0.35">
      <c r="C70" s="17"/>
      <c r="G70" s="35"/>
      <c r="H70" s="35"/>
    </row>
    <row r="71" spans="3:13" ht="14.5" x14ac:dyDescent="0.35">
      <c r="C71" s="17"/>
      <c r="G71" s="35"/>
      <c r="H71" s="35"/>
    </row>
    <row r="72" spans="3:13" ht="14.5" x14ac:dyDescent="0.35">
      <c r="C72" s="17"/>
      <c r="G72" s="35"/>
      <c r="H72" s="35"/>
    </row>
    <row r="73" spans="3:13" ht="14.5" x14ac:dyDescent="0.35">
      <c r="C73" s="17"/>
      <c r="G73" s="35"/>
      <c r="H73" s="35"/>
    </row>
    <row r="74" spans="3:13" ht="14.5" x14ac:dyDescent="0.35">
      <c r="C74" s="17"/>
      <c r="G74" s="35"/>
      <c r="H74" s="35"/>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baseColWidth="10" defaultColWidth="8.7265625" defaultRowHeight="14.5" x14ac:dyDescent="0.35"/>
  <cols>
    <col min="2" max="2" width="27.1796875" customWidth="1"/>
    <col min="3" max="3" width="150" customWidth="1"/>
  </cols>
  <sheetData>
    <row r="2" spans="2:3" x14ac:dyDescent="0.35">
      <c r="B2" s="17" t="s">
        <v>346</v>
      </c>
      <c r="C2" s="174" t="s">
        <v>347</v>
      </c>
    </row>
    <row r="4" spans="2:3" x14ac:dyDescent="0.35">
      <c r="B4" s="175" t="s">
        <v>348</v>
      </c>
      <c r="C4" s="175" t="s">
        <v>349</v>
      </c>
    </row>
    <row r="5" spans="2:3" ht="188.5" x14ac:dyDescent="0.35">
      <c r="B5" s="201">
        <v>45629</v>
      </c>
      <c r="C5" s="200" t="s">
        <v>350</v>
      </c>
    </row>
    <row r="6" spans="2:3" ht="275.5" x14ac:dyDescent="0.35">
      <c r="B6" s="177">
        <v>45609</v>
      </c>
      <c r="C6" s="176" t="s">
        <v>351</v>
      </c>
    </row>
    <row r="7" spans="2:3" ht="217.5" x14ac:dyDescent="0.35">
      <c r="B7" s="177">
        <v>45600</v>
      </c>
      <c r="C7" s="178" t="s">
        <v>352</v>
      </c>
    </row>
    <row r="8" spans="2:3" ht="261" x14ac:dyDescent="0.35">
      <c r="B8" s="179">
        <v>45587</v>
      </c>
      <c r="C8" s="180" t="s">
        <v>353</v>
      </c>
    </row>
    <row r="9" spans="2:3" ht="203" x14ac:dyDescent="0.35">
      <c r="B9" s="181">
        <v>45574</v>
      </c>
      <c r="C9" s="182" t="s">
        <v>354</v>
      </c>
    </row>
    <row r="10" spans="2:3" ht="319" x14ac:dyDescent="0.35">
      <c r="B10" s="183">
        <v>45566</v>
      </c>
      <c r="C10" s="184" t="s">
        <v>355</v>
      </c>
    </row>
    <row r="11" spans="2:3" ht="333.5" x14ac:dyDescent="0.35">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baseColWidth="10" defaultColWidth="8.7265625" defaultRowHeight="14.5" x14ac:dyDescent="0.35"/>
  <sheetData>
    <row r="4" spans="3:3" x14ac:dyDescent="0.35">
      <c r="C4" s="197" t="s">
        <v>357</v>
      </c>
    </row>
    <row r="5" spans="3:3" x14ac:dyDescent="0.35">
      <c r="C5" t="s">
        <v>358</v>
      </c>
    </row>
    <row r="6" spans="3:3" x14ac:dyDescent="0.35">
      <c r="C6" t="s">
        <v>359</v>
      </c>
    </row>
    <row r="7" spans="3:3" x14ac:dyDescent="0.35">
      <c r="C7" t="s">
        <v>360</v>
      </c>
    </row>
    <row r="8" spans="3:3" x14ac:dyDescent="0.35">
      <c r="C8" t="s">
        <v>361</v>
      </c>
    </row>
    <row r="10" spans="3:3" x14ac:dyDescent="0.35">
      <c r="C10" s="197" t="s">
        <v>362</v>
      </c>
    </row>
    <row r="11" spans="3:3" x14ac:dyDescent="0.35">
      <c r="C11" t="s">
        <v>363</v>
      </c>
    </row>
    <row r="12" spans="3:3" x14ac:dyDescent="0.35">
      <c r="C12" t="s">
        <v>364</v>
      </c>
    </row>
    <row r="13" spans="3:3" x14ac:dyDescent="0.35">
      <c r="C13" t="s">
        <v>365</v>
      </c>
    </row>
    <row r="14" spans="3:3" x14ac:dyDescent="0.35">
      <c r="C14" t="s">
        <v>366</v>
      </c>
    </row>
    <row r="15" spans="3:3" x14ac:dyDescent="0.35">
      <c r="C15" t="s">
        <v>367</v>
      </c>
    </row>
    <row r="16" spans="3:3" x14ac:dyDescent="0.35">
      <c r="C16" t="s">
        <v>368</v>
      </c>
    </row>
    <row r="17" spans="3:3" x14ac:dyDescent="0.35">
      <c r="C17" t="s">
        <v>369</v>
      </c>
    </row>
    <row r="18" spans="3:3" x14ac:dyDescent="0.35">
      <c r="C18" t="s">
        <v>370</v>
      </c>
    </row>
    <row r="19" spans="3:3" x14ac:dyDescent="0.35">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A31710-26E2-46B2-AADC-9E8F69C57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AdopcionIA</vt:lpstr>
      <vt:lpstr>Listas</vt:lpstr>
      <vt:lpstr>Propuesta nuevos prompts</vt:lpstr>
      <vt:lpstr>Prompts utilizados DevOps</vt:lpstr>
      <vt:lpstr>Reporte</vt:lpstr>
      <vt:lpstr>Estado DevOps</vt:lpstr>
      <vt:lpstr>Equipo 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2025-01-13T09:29:50Z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