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ianlund/Documents/Laser/dot1/Z136.1_Figures/src/Fig10g/"/>
    </mc:Choice>
  </mc:AlternateContent>
  <xr:revisionPtr revIDLastSave="0" documentId="13_ncr:1_{0045CC4E-BCD9-AB41-958D-833A407465B9}" xr6:coauthVersionLast="47" xr6:coauthVersionMax="47" xr10:uidLastSave="{00000000-0000-0000-0000-000000000000}"/>
  <bookViews>
    <workbookView xWindow="380" yWindow="500" windowWidth="28040" windowHeight="16940" xr2:uid="{7D89951B-BCF6-F34C-AA9C-0F3D8CDFA9C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9" i="1" l="1"/>
  <c r="G30" i="1"/>
  <c r="G31" i="1"/>
  <c r="G32" i="1"/>
  <c r="G33" i="1"/>
  <c r="G34" i="1"/>
  <c r="G35" i="1"/>
  <c r="G36" i="1"/>
  <c r="G37" i="1"/>
  <c r="G28" i="1"/>
  <c r="F29" i="1"/>
  <c r="F30" i="1"/>
  <c r="F31" i="1"/>
  <c r="F32" i="1"/>
  <c r="F33" i="1"/>
  <c r="F34" i="1"/>
  <c r="F35" i="1"/>
  <c r="F36" i="1"/>
  <c r="F37" i="1"/>
  <c r="F28" i="1"/>
  <c r="E37" i="1"/>
  <c r="E36" i="1"/>
  <c r="E35" i="1"/>
  <c r="E34" i="1"/>
  <c r="E24" i="1"/>
  <c r="E23" i="1"/>
  <c r="E22" i="1"/>
  <c r="E33" i="1"/>
  <c r="E32" i="1"/>
  <c r="E31" i="1"/>
  <c r="E30" i="1"/>
  <c r="D37" i="1"/>
  <c r="D36" i="1"/>
  <c r="D35" i="1"/>
  <c r="D34" i="1"/>
  <c r="D33" i="1"/>
  <c r="D32" i="1"/>
  <c r="D31" i="1"/>
  <c r="D30" i="1"/>
  <c r="D29" i="1"/>
  <c r="D28" i="1"/>
  <c r="C37" i="1"/>
  <c r="C36" i="1"/>
  <c r="C35" i="1"/>
  <c r="C34" i="1"/>
  <c r="C33" i="1"/>
  <c r="C32" i="1"/>
  <c r="C31" i="1"/>
  <c r="C30" i="1"/>
  <c r="C29" i="1"/>
  <c r="C28" i="1"/>
  <c r="B35" i="1"/>
  <c r="B34" i="1"/>
  <c r="B33" i="1"/>
  <c r="A32" i="1"/>
  <c r="F8" i="1"/>
  <c r="D13" i="1"/>
  <c r="B7" i="1"/>
  <c r="F6" i="1"/>
  <c r="E21" i="1"/>
  <c r="E17" i="1"/>
  <c r="E18" i="1"/>
  <c r="E19" i="1"/>
  <c r="E15" i="1"/>
  <c r="D16" i="1"/>
  <c r="C14" i="1"/>
  <c r="C15" i="1"/>
  <c r="C16" i="1"/>
  <c r="C17" i="1"/>
  <c r="C18" i="1"/>
  <c r="C21" i="1"/>
  <c r="D21" i="1" s="1"/>
  <c r="F21" i="1" s="1"/>
  <c r="G21" i="1" s="1"/>
  <c r="C23" i="1"/>
  <c r="C24" i="1"/>
  <c r="D24" i="1" s="1"/>
  <c r="F24" i="1" s="1"/>
  <c r="G24" i="1" s="1"/>
  <c r="C13" i="1"/>
  <c r="B22" i="1"/>
  <c r="C22" i="1" s="1"/>
  <c r="B21" i="1"/>
  <c r="B20" i="1"/>
  <c r="C20" i="1" s="1"/>
  <c r="B19" i="1"/>
  <c r="C19" i="1" s="1"/>
  <c r="D19" i="1" s="1"/>
  <c r="F19" i="1" s="1"/>
  <c r="G19" i="1" s="1"/>
  <c r="B8" i="1"/>
  <c r="D17" i="1" l="1"/>
  <c r="F17" i="1" s="1"/>
  <c r="G17" i="1" s="1"/>
  <c r="D20" i="1"/>
  <c r="D22" i="1"/>
  <c r="D18" i="1"/>
  <c r="F18" i="1" s="1"/>
  <c r="G18" i="1" s="1"/>
  <c r="D23" i="1"/>
  <c r="F23" i="1" s="1"/>
  <c r="G23" i="1" s="1"/>
  <c r="E20" i="1"/>
  <c r="F20" i="1" s="1"/>
  <c r="G20" i="1" s="1"/>
  <c r="F22" i="1"/>
  <c r="G22" i="1" s="1"/>
  <c r="F13" i="1"/>
  <c r="G13" i="1" s="1"/>
  <c r="E16" i="1"/>
  <c r="F16" i="1" s="1"/>
  <c r="G16" i="1" s="1"/>
  <c r="D15" i="1"/>
  <c r="F15" i="1" s="1"/>
  <c r="G15" i="1"/>
  <c r="D14" i="1"/>
  <c r="F14" i="1" s="1"/>
  <c r="G14" i="1" s="1"/>
</calcChain>
</file>

<file path=xl/sharedStrings.xml><?xml version="1.0" encoding="utf-8"?>
<sst xmlns="http://schemas.openxmlformats.org/spreadsheetml/2006/main" count="29" uniqueCount="19">
  <si>
    <t>Figure 10g data</t>
  </si>
  <si>
    <t>Lamba</t>
  </si>
  <si>
    <t>nm</t>
  </si>
  <si>
    <t>alpha</t>
  </si>
  <si>
    <t>mrad</t>
  </si>
  <si>
    <t>gamma</t>
  </si>
  <si>
    <t>Cc</t>
  </si>
  <si>
    <t>Klambda</t>
  </si>
  <si>
    <t>t(s)</t>
  </si>
  <si>
    <t>amin</t>
  </si>
  <si>
    <t>amax (mrad)</t>
  </si>
  <si>
    <t>C_E</t>
  </si>
  <si>
    <t>omega</t>
  </si>
  <si>
    <t>sr</t>
  </si>
  <si>
    <t>MPE (J cm-2)</t>
  </si>
  <si>
    <t>Retina</t>
  </si>
  <si>
    <t>Cornea</t>
  </si>
  <si>
    <t>MPE (J cm-2 sr-1)</t>
  </si>
  <si>
    <t>tcross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</si>
</sst>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MPE (1315 nm)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Sheet1!$A$13:$A$24</c:f>
              <c:numCache>
                <c:formatCode>0.00E+00</c:formatCode>
                <c:ptCount val="12"/>
                <c:pt idx="0">
                  <c:v>1E-13</c:v>
                </c:pt>
                <c:pt idx="1">
                  <c:v>9.9999999999999994E-12</c:v>
                </c:pt>
                <c:pt idx="2">
                  <c:v>9.9999999999999994E-12</c:v>
                </c:pt>
                <c:pt idx="3">
                  <c:v>1.2999999999999999E-5</c:v>
                </c:pt>
                <c:pt idx="4">
                  <c:v>1.2999999999999999E-5</c:v>
                </c:pt>
                <c:pt idx="5">
                  <c:v>6.2500000000000001E-4</c:v>
                </c:pt>
                <c:pt idx="6">
                  <c:v>6.2500000000000001E-4</c:v>
                </c:pt>
                <c:pt idx="7">
                  <c:v>1E-3</c:v>
                </c:pt>
                <c:pt idx="8">
                  <c:v>1E-3</c:v>
                </c:pt>
                <c:pt idx="9">
                  <c:v>0.25</c:v>
                </c:pt>
                <c:pt idx="10">
                  <c:v>0.25</c:v>
                </c:pt>
                <c:pt idx="11">
                  <c:v>1</c:v>
                </c:pt>
              </c:numCache>
            </c:numRef>
          </c:xVal>
          <c:yVal>
            <c:numRef>
              <c:f>Sheet1!$F$13:$F$24</c:f>
              <c:numCache>
                <c:formatCode>General</c:formatCode>
                <c:ptCount val="12"/>
                <c:pt idx="0">
                  <c:v>5.4147622740466347E-2</c:v>
                </c:pt>
                <c:pt idx="1">
                  <c:v>5.4147622740466347E-2</c:v>
                </c:pt>
                <c:pt idx="2">
                  <c:v>1.0829524548093268</c:v>
                </c:pt>
                <c:pt idx="3">
                  <c:v>1.0829524548093268</c:v>
                </c:pt>
                <c:pt idx="4">
                  <c:v>1.0550654902419259</c:v>
                </c:pt>
                <c:pt idx="5">
                  <c:v>2.123837353152414</c:v>
                </c:pt>
                <c:pt idx="6">
                  <c:v>2.123837353152414</c:v>
                </c:pt>
                <c:pt idx="7">
                  <c:v>2.123837353152414</c:v>
                </c:pt>
                <c:pt idx="8">
                  <c:v>2.0415461080493569</c:v>
                </c:pt>
                <c:pt idx="9">
                  <c:v>2.4198171506168804</c:v>
                </c:pt>
                <c:pt idx="10">
                  <c:v>2.4198171506168804</c:v>
                </c:pt>
                <c:pt idx="11">
                  <c:v>2.5838373531524139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5F-AE45-A42B-5060FA06DB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163632"/>
        <c:axId val="414162272"/>
      </c:scatterChart>
      <c:valAx>
        <c:axId val="62616363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Exposure</a:t>
                </a:r>
                <a:r>
                  <a:rPr lang="en-US" baseline="0"/>
                  <a:t> Duration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162272"/>
        <c:crossesAt val="0.01"/>
        <c:crossBetween val="midCat"/>
      </c:valAx>
      <c:valAx>
        <c:axId val="41416227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 cm</a:t>
                </a:r>
                <a:r>
                  <a:rPr lang="en-US" baseline="30000"/>
                  <a:t>-2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163632"/>
        <c:crossesAt val="1E-13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MPE (1315 nm)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Sheet1!$A$28:$A$37</c:f>
              <c:numCache>
                <c:formatCode>0.00E+00</c:formatCode>
                <c:ptCount val="10"/>
                <c:pt idx="0">
                  <c:v>1E-13</c:v>
                </c:pt>
                <c:pt idx="1">
                  <c:v>9.9999999999999994E-12</c:v>
                </c:pt>
                <c:pt idx="2">
                  <c:v>9.9999999999999994E-12</c:v>
                </c:pt>
                <c:pt idx="3">
                  <c:v>1.2999999999999999E-5</c:v>
                </c:pt>
                <c:pt idx="4" formatCode="General">
                  <c:v>3.3041960002628943E-5</c:v>
                </c:pt>
                <c:pt idx="5">
                  <c:v>1E-3</c:v>
                </c:pt>
                <c:pt idx="6">
                  <c:v>0.01</c:v>
                </c:pt>
                <c:pt idx="7">
                  <c:v>0.1</c:v>
                </c:pt>
                <c:pt idx="8">
                  <c:v>0.25</c:v>
                </c:pt>
                <c:pt idx="9">
                  <c:v>1</c:v>
                </c:pt>
              </c:numCache>
            </c:numRef>
          </c:xVal>
          <c:yVal>
            <c:numRef>
              <c:f>Sheet1!$G$28:$G$37</c:f>
              <c:numCache>
                <c:formatCode>General</c:formatCode>
                <c:ptCount val="10"/>
                <c:pt idx="0">
                  <c:v>6.8942894526562712</c:v>
                </c:pt>
                <c:pt idx="1">
                  <c:v>6.8942894526562712</c:v>
                </c:pt>
                <c:pt idx="2">
                  <c:v>137.88578905312539</c:v>
                </c:pt>
                <c:pt idx="3">
                  <c:v>137.88578905312539</c:v>
                </c:pt>
                <c:pt idx="4">
                  <c:v>270.41537046193122</c:v>
                </c:pt>
                <c:pt idx="5">
                  <c:v>270.41537046193122</c:v>
                </c:pt>
                <c:pt idx="6">
                  <c:v>280.23046203738977</c:v>
                </c:pt>
                <c:pt idx="7">
                  <c:v>297.77870693536278</c:v>
                </c:pt>
                <c:pt idx="8">
                  <c:v>308.1006887193775</c:v>
                </c:pt>
                <c:pt idx="9">
                  <c:v>328.98438951974873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49-6A4D-9E62-BE7CEB7A04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9205824"/>
        <c:axId val="729225264"/>
      </c:scatterChart>
      <c:valAx>
        <c:axId val="72920582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Esposure Duration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225264"/>
        <c:crossesAt val="1"/>
        <c:crossBetween val="midCat"/>
      </c:valAx>
      <c:valAx>
        <c:axId val="729225264"/>
        <c:scaling>
          <c:logBase val="10"/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 cm</a:t>
                </a:r>
                <a:r>
                  <a:rPr lang="en-US" baseline="30000"/>
                  <a:t>-2</a:t>
                </a:r>
                <a:r>
                  <a:rPr lang="en-US"/>
                  <a:t> sr</a:t>
                </a:r>
                <a:r>
                  <a:rPr lang="en-US" baseline="30000"/>
                  <a:t>-1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205824"/>
        <c:crossesAt val="1E-13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412750</xdr:colOff>
      <xdr:row>7</xdr:row>
      <xdr:rowOff>139700</xdr:rowOff>
    </xdr:from>
    <xdr:to>
      <xdr:col>15</xdr:col>
      <xdr:colOff>31750</xdr:colOff>
      <xdr:row>20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9E4E31-4C83-A972-3E75-DD83F861B2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121479</xdr:colOff>
      <xdr:row>23</xdr:row>
      <xdr:rowOff>36444</xdr:rowOff>
    </xdr:from>
    <xdr:to>
      <xdr:col>14</xdr:col>
      <xdr:colOff>552175</xdr:colOff>
      <xdr:row>36</xdr:row>
      <xdr:rowOff>195470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C93981E-2BE5-45C7-DA70-E93691DCC9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93BF79-F6F5-F247-89D7-1EF01C802D3B}">
  <dimension ref="A1:G37"/>
  <sheetViews>
    <sheetView tabSelected="1" topLeftCell="A11" workbookViewId="0">
      <selection activeCell="H16" sqref="H16"/>
    </sheetView>
  </sheetViews>
  <sheetFormatPr baseColWidth="10" defaultRowHeight="16" x14ac:dyDescent="0.2"/>
  <cols>
    <col min="1" max="1" width="11.1640625" bestFit="1" customWidth="1"/>
    <col min="6" max="6" width="12.1640625" bestFit="1" customWidth="1"/>
    <col min="7" max="7" width="16" customWidth="1"/>
  </cols>
  <sheetData>
    <row r="1" spans="1:7" x14ac:dyDescent="0.2">
      <c r="A1" t="s">
        <v>0</v>
      </c>
    </row>
    <row r="4" spans="1:7" x14ac:dyDescent="0.2">
      <c r="A4" t="s">
        <v>1</v>
      </c>
      <c r="B4">
        <v>1315</v>
      </c>
      <c r="C4" t="s">
        <v>2</v>
      </c>
      <c r="E4" t="s">
        <v>9</v>
      </c>
      <c r="F4">
        <v>1.5</v>
      </c>
      <c r="G4" t="s">
        <v>4</v>
      </c>
    </row>
    <row r="5" spans="1:7" x14ac:dyDescent="0.2">
      <c r="A5" t="s">
        <v>3</v>
      </c>
      <c r="B5">
        <v>100</v>
      </c>
      <c r="C5" t="s">
        <v>4</v>
      </c>
    </row>
    <row r="6" spans="1:7" x14ac:dyDescent="0.2">
      <c r="A6" t="s">
        <v>5</v>
      </c>
      <c r="B6">
        <v>11</v>
      </c>
      <c r="C6" t="s">
        <v>4</v>
      </c>
      <c r="E6" t="s">
        <v>12</v>
      </c>
      <c r="F6">
        <f>PI()*(0.001*B5)^2/4</f>
        <v>7.8539816339744835E-3</v>
      </c>
      <c r="G6" t="s">
        <v>13</v>
      </c>
    </row>
    <row r="7" spans="1:7" x14ac:dyDescent="0.2">
      <c r="A7" t="s">
        <v>6</v>
      </c>
      <c r="B7">
        <f>8+10^(0.04*(B4-1250))</f>
        <v>406.10717055349761</v>
      </c>
    </row>
    <row r="8" spans="1:7" x14ac:dyDescent="0.2">
      <c r="A8" t="s">
        <v>7</v>
      </c>
      <c r="B8">
        <f>10^(0.01*(1400-B4))</f>
        <v>7.0794578438413795</v>
      </c>
      <c r="E8" t="s">
        <v>18</v>
      </c>
      <c r="F8">
        <f>((0.3*B8)/(0.009*B7*C17))^(4/3)</f>
        <v>3.3041960002628943E-5</v>
      </c>
    </row>
    <row r="11" spans="1:7" x14ac:dyDescent="0.2">
      <c r="D11" t="s">
        <v>14</v>
      </c>
    </row>
    <row r="12" spans="1:7" ht="32" customHeight="1" x14ac:dyDescent="0.2">
      <c r="A12" t="s">
        <v>8</v>
      </c>
      <c r="B12" s="2" t="s">
        <v>10</v>
      </c>
      <c r="C12" t="s">
        <v>11</v>
      </c>
      <c r="D12" t="s">
        <v>15</v>
      </c>
      <c r="E12" t="s">
        <v>16</v>
      </c>
      <c r="F12" t="s">
        <v>14</v>
      </c>
      <c r="G12" t="s">
        <v>17</v>
      </c>
    </row>
    <row r="13" spans="1:7" x14ac:dyDescent="0.2">
      <c r="A13" s="1">
        <v>1E-13</v>
      </c>
      <c r="B13">
        <v>5</v>
      </c>
      <c r="C13">
        <f>($B$5*$B$5)/(B13*$F$4)</f>
        <v>1333.3333333333333</v>
      </c>
      <c r="D13">
        <f>0.0000001*$B$7*C13</f>
        <v>5.4147622740466347E-2</v>
      </c>
      <c r="F13">
        <f>MIN(D13:E13)</f>
        <v>5.4147622740466347E-2</v>
      </c>
      <c r="G13">
        <f>F13/$F$6</f>
        <v>6.8942894526562712</v>
      </c>
    </row>
    <row r="14" spans="1:7" x14ac:dyDescent="0.2">
      <c r="A14" s="1">
        <v>9.9999999999999994E-12</v>
      </c>
      <c r="B14">
        <v>5</v>
      </c>
      <c r="C14">
        <f t="shared" ref="C14:C24" si="0">($B$5*$B$5)/(B14*$F$4)</f>
        <v>1333.3333333333333</v>
      </c>
      <c r="D14">
        <f>0.0000001*$B$7*C14</f>
        <v>5.4147622740466347E-2</v>
      </c>
      <c r="F14">
        <f t="shared" ref="F14:F24" si="1">MIN(D14:E14)</f>
        <v>5.4147622740466347E-2</v>
      </c>
      <c r="G14">
        <f t="shared" ref="G14:G24" si="2">F14/$F$6</f>
        <v>6.8942894526562712</v>
      </c>
    </row>
    <row r="15" spans="1:7" x14ac:dyDescent="0.2">
      <c r="A15" s="1">
        <v>9.9999999999999994E-12</v>
      </c>
      <c r="B15">
        <v>5</v>
      </c>
      <c r="C15">
        <f t="shared" si="0"/>
        <v>1333.3333333333333</v>
      </c>
      <c r="D15">
        <f>0.000002*$B$7*C15</f>
        <v>1.0829524548093268</v>
      </c>
      <c r="E15">
        <f>0.3*$B$8</f>
        <v>2.123837353152414</v>
      </c>
      <c r="F15">
        <f t="shared" si="1"/>
        <v>1.0829524548093268</v>
      </c>
      <c r="G15">
        <f t="shared" si="2"/>
        <v>137.88578905312539</v>
      </c>
    </row>
    <row r="16" spans="1:7" x14ac:dyDescent="0.2">
      <c r="A16" s="1">
        <v>1.2999999999999999E-5</v>
      </c>
      <c r="B16">
        <v>5</v>
      </c>
      <c r="C16">
        <f t="shared" si="0"/>
        <v>1333.3333333333333</v>
      </c>
      <c r="D16">
        <f t="shared" ref="D16" si="3">0.000002*$B$7*C16</f>
        <v>1.0829524548093268</v>
      </c>
      <c r="E16">
        <f t="shared" ref="E16:E20" si="4">0.3*$B$8</f>
        <v>2.123837353152414</v>
      </c>
      <c r="F16">
        <f t="shared" si="1"/>
        <v>1.0829524548093268</v>
      </c>
      <c r="G16">
        <f t="shared" si="2"/>
        <v>137.88578905312539</v>
      </c>
    </row>
    <row r="17" spans="1:7" x14ac:dyDescent="0.2">
      <c r="A17" s="1">
        <v>1.2999999999999999E-5</v>
      </c>
      <c r="B17">
        <v>5</v>
      </c>
      <c r="C17">
        <f t="shared" si="0"/>
        <v>1333.3333333333333</v>
      </c>
      <c r="D17" s="1">
        <f t="shared" ref="D17:D24" si="5">0.009*C17*$B$7*A17^0.75</f>
        <v>1.0550654902419259</v>
      </c>
      <c r="E17">
        <f t="shared" si="4"/>
        <v>2.123837353152414</v>
      </c>
      <c r="F17">
        <f t="shared" si="1"/>
        <v>1.0550654902419259</v>
      </c>
      <c r="G17">
        <f t="shared" si="2"/>
        <v>134.33511044614107</v>
      </c>
    </row>
    <row r="18" spans="1:7" x14ac:dyDescent="0.2">
      <c r="A18" s="1">
        <v>6.2500000000000001E-4</v>
      </c>
      <c r="B18">
        <v>5</v>
      </c>
      <c r="C18">
        <f t="shared" si="0"/>
        <v>1333.3333333333333</v>
      </c>
      <c r="D18" s="1">
        <f t="shared" si="5"/>
        <v>19.263354496132727</v>
      </c>
      <c r="E18">
        <f t="shared" si="4"/>
        <v>2.123837353152414</v>
      </c>
      <c r="F18">
        <f t="shared" si="1"/>
        <v>2.123837353152414</v>
      </c>
      <c r="G18">
        <f t="shared" si="2"/>
        <v>270.41537046193122</v>
      </c>
    </row>
    <row r="19" spans="1:7" x14ac:dyDescent="0.2">
      <c r="A19" s="1">
        <v>6.2500000000000001E-4</v>
      </c>
      <c r="B19" s="1">
        <f>200*SQRT(A19)</f>
        <v>5</v>
      </c>
      <c r="C19">
        <f t="shared" si="0"/>
        <v>1333.3333333333333</v>
      </c>
      <c r="D19" s="1">
        <f t="shared" si="5"/>
        <v>19.263354496132727</v>
      </c>
      <c r="E19">
        <f t="shared" si="4"/>
        <v>2.123837353152414</v>
      </c>
      <c r="F19">
        <f t="shared" si="1"/>
        <v>2.123837353152414</v>
      </c>
      <c r="G19">
        <f t="shared" si="2"/>
        <v>270.41537046193122</v>
      </c>
    </row>
    <row r="20" spans="1:7" x14ac:dyDescent="0.2">
      <c r="A20" s="1">
        <v>1E-3</v>
      </c>
      <c r="B20" s="1">
        <f>200*SQRT(A20)</f>
        <v>6.3245553203367582</v>
      </c>
      <c r="C20">
        <f t="shared" si="0"/>
        <v>1054.0925533894597</v>
      </c>
      <c r="D20" s="1">
        <f t="shared" si="5"/>
        <v>21.665160589933496</v>
      </c>
      <c r="E20">
        <f t="shared" si="4"/>
        <v>2.123837353152414</v>
      </c>
      <c r="F20">
        <f t="shared" si="1"/>
        <v>2.123837353152414</v>
      </c>
      <c r="G20">
        <f t="shared" si="2"/>
        <v>270.41537046193122</v>
      </c>
    </row>
    <row r="21" spans="1:7" x14ac:dyDescent="0.2">
      <c r="A21" s="1">
        <v>1E-3</v>
      </c>
      <c r="B21" s="1">
        <f>200*SQRT(A21)</f>
        <v>6.3245553203367582</v>
      </c>
      <c r="C21">
        <f t="shared" si="0"/>
        <v>1054.0925533894597</v>
      </c>
      <c r="D21" s="1">
        <f t="shared" si="5"/>
        <v>21.665160589933496</v>
      </c>
      <c r="E21" s="1">
        <f>0.3*$B$8+0.56*SQRT(A21)-0.1</f>
        <v>2.0415461080493569</v>
      </c>
      <c r="F21">
        <f t="shared" si="1"/>
        <v>2.0415461080493569</v>
      </c>
      <c r="G21">
        <f t="shared" si="2"/>
        <v>259.9377237168606</v>
      </c>
    </row>
    <row r="22" spans="1:7" x14ac:dyDescent="0.2">
      <c r="A22" s="1">
        <v>0.25</v>
      </c>
      <c r="B22" s="1">
        <f>200*SQRT(A22)</f>
        <v>100</v>
      </c>
      <c r="C22">
        <f t="shared" si="0"/>
        <v>66.666666666666671</v>
      </c>
      <c r="D22" s="1">
        <f t="shared" si="5"/>
        <v>86.148340256057992</v>
      </c>
      <c r="E22" s="1">
        <f>0.3*$B$8+0.56*A22^0.25-0.1</f>
        <v>2.4198171506168804</v>
      </c>
      <c r="F22">
        <f t="shared" si="1"/>
        <v>2.4198171506168804</v>
      </c>
      <c r="G22">
        <f t="shared" si="2"/>
        <v>308.1006887193775</v>
      </c>
    </row>
    <row r="23" spans="1:7" x14ac:dyDescent="0.2">
      <c r="A23" s="1">
        <v>0.25</v>
      </c>
      <c r="B23" s="1">
        <v>100</v>
      </c>
      <c r="C23">
        <f t="shared" si="0"/>
        <v>66.666666666666671</v>
      </c>
      <c r="D23" s="1">
        <f t="shared" si="5"/>
        <v>86.148340256057992</v>
      </c>
      <c r="E23" s="1">
        <f>0.3*$B$8+0.56*A23^0.25-0.1</f>
        <v>2.4198171506168804</v>
      </c>
      <c r="F23">
        <f t="shared" si="1"/>
        <v>2.4198171506168804</v>
      </c>
      <c r="G23">
        <f t="shared" si="2"/>
        <v>308.1006887193775</v>
      </c>
    </row>
    <row r="24" spans="1:7" x14ac:dyDescent="0.2">
      <c r="A24" s="1">
        <v>1</v>
      </c>
      <c r="B24">
        <v>100</v>
      </c>
      <c r="C24">
        <f t="shared" si="0"/>
        <v>66.666666666666671</v>
      </c>
      <c r="D24" s="1">
        <f t="shared" si="5"/>
        <v>243.66430233209854</v>
      </c>
      <c r="E24" s="1">
        <f>0.3*$B$8+0.56*A24^0.25-0.1</f>
        <v>2.5838373531524139</v>
      </c>
      <c r="F24">
        <f t="shared" si="1"/>
        <v>2.5838373531524139</v>
      </c>
      <c r="G24">
        <f t="shared" si="2"/>
        <v>328.98438951974873</v>
      </c>
    </row>
    <row r="27" spans="1:7" ht="32" customHeight="1" x14ac:dyDescent="0.2">
      <c r="A27" t="s">
        <v>8</v>
      </c>
      <c r="B27" s="2" t="s">
        <v>10</v>
      </c>
      <c r="C27" t="s">
        <v>11</v>
      </c>
      <c r="D27" s="3" t="s">
        <v>15</v>
      </c>
      <c r="E27" s="3" t="s">
        <v>16</v>
      </c>
      <c r="F27" s="3" t="s">
        <v>14</v>
      </c>
      <c r="G27" s="3" t="s">
        <v>17</v>
      </c>
    </row>
    <row r="28" spans="1:7" x14ac:dyDescent="0.2">
      <c r="A28" s="1">
        <v>1E-13</v>
      </c>
      <c r="B28">
        <v>5</v>
      </c>
      <c r="C28">
        <f>($B$5*$B$5)/(B28*$F$4)</f>
        <v>1333.3333333333333</v>
      </c>
      <c r="D28">
        <f>0.0000001*$B$7*C28</f>
        <v>5.4147622740466347E-2</v>
      </c>
      <c r="F28">
        <f t="shared" ref="F28:F37" si="6">MIN(D28:E28)</f>
        <v>5.4147622740466347E-2</v>
      </c>
      <c r="G28">
        <f>F28/$F$6</f>
        <v>6.8942894526562712</v>
      </c>
    </row>
    <row r="29" spans="1:7" x14ac:dyDescent="0.2">
      <c r="A29" s="1">
        <v>9.9999999999999994E-12</v>
      </c>
      <c r="B29">
        <v>5</v>
      </c>
      <c r="C29">
        <f>($B$5*$B$5)/(B29*$F$4)</f>
        <v>1333.3333333333333</v>
      </c>
      <c r="D29">
        <f>0.0000001*$B$7*C29</f>
        <v>5.4147622740466347E-2</v>
      </c>
      <c r="F29">
        <f t="shared" si="6"/>
        <v>5.4147622740466347E-2</v>
      </c>
      <c r="G29">
        <f t="shared" ref="G29:G37" si="7">F29/$F$6</f>
        <v>6.8942894526562712</v>
      </c>
    </row>
    <row r="30" spans="1:7" x14ac:dyDescent="0.2">
      <c r="A30" s="1">
        <v>9.9999999999999994E-12</v>
      </c>
      <c r="B30">
        <v>5</v>
      </c>
      <c r="C30">
        <f>($B$5*$B$5)/(B30*$F$4)</f>
        <v>1333.3333333333333</v>
      </c>
      <c r="D30">
        <f>0.000002*$B$7*C30</f>
        <v>1.0829524548093268</v>
      </c>
      <c r="E30">
        <f>0.3*$B$8</f>
        <v>2.123837353152414</v>
      </c>
      <c r="F30">
        <f t="shared" si="6"/>
        <v>1.0829524548093268</v>
      </c>
      <c r="G30">
        <f t="shared" si="7"/>
        <v>137.88578905312539</v>
      </c>
    </row>
    <row r="31" spans="1:7" x14ac:dyDescent="0.2">
      <c r="A31" s="1">
        <v>1.2999999999999999E-5</v>
      </c>
      <c r="B31">
        <v>5</v>
      </c>
      <c r="C31">
        <f>($B$5*$B$5)/(B31*$F$4)</f>
        <v>1333.3333333333333</v>
      </c>
      <c r="D31">
        <f>0.000002*$B$7*C31</f>
        <v>1.0829524548093268</v>
      </c>
      <c r="E31">
        <f>0.3*$B$8</f>
        <v>2.123837353152414</v>
      </c>
      <c r="F31">
        <f t="shared" si="6"/>
        <v>1.0829524548093268</v>
      </c>
      <c r="G31">
        <f t="shared" si="7"/>
        <v>137.88578905312539</v>
      </c>
    </row>
    <row r="32" spans="1:7" x14ac:dyDescent="0.2">
      <c r="A32">
        <f>F8</f>
        <v>3.3041960002628943E-5</v>
      </c>
      <c r="B32">
        <v>5</v>
      </c>
      <c r="C32">
        <f>($B$5*$B$5)/(B32*$F$4)</f>
        <v>1333.3333333333333</v>
      </c>
      <c r="D32" s="1">
        <f t="shared" ref="D32:D37" si="8">0.009*C32*$B$7*A32^0.75</f>
        <v>2.1238373531524148</v>
      </c>
      <c r="E32">
        <f>0.3*$B$8</f>
        <v>2.123837353152414</v>
      </c>
      <c r="F32">
        <f t="shared" si="6"/>
        <v>2.123837353152414</v>
      </c>
      <c r="G32">
        <f t="shared" si="7"/>
        <v>270.41537046193122</v>
      </c>
    </row>
    <row r="33" spans="1:7" x14ac:dyDescent="0.2">
      <c r="A33" s="1">
        <v>1E-3</v>
      </c>
      <c r="B33" s="1">
        <f>200*SQRT(A33)</f>
        <v>6.3245553203367582</v>
      </c>
      <c r="C33">
        <f>($B$5*$B$5)/(B33*$F$4)</f>
        <v>1054.0925533894597</v>
      </c>
      <c r="D33" s="1">
        <f t="shared" si="8"/>
        <v>21.665160589933496</v>
      </c>
      <c r="E33">
        <f>0.3*$B$8</f>
        <v>2.123837353152414</v>
      </c>
      <c r="F33">
        <f t="shared" si="6"/>
        <v>2.123837353152414</v>
      </c>
      <c r="G33">
        <f t="shared" si="7"/>
        <v>270.41537046193122</v>
      </c>
    </row>
    <row r="34" spans="1:7" x14ac:dyDescent="0.2">
      <c r="A34" s="1">
        <v>0.01</v>
      </c>
      <c r="B34" s="1">
        <f>200*SQRT(A34)</f>
        <v>20</v>
      </c>
      <c r="C34">
        <f>($B$5*$B$5)/(B34*$F$4)</f>
        <v>333.33333333333331</v>
      </c>
      <c r="D34" s="1">
        <f t="shared" si="8"/>
        <v>38.526708992265462</v>
      </c>
      <c r="E34" s="1">
        <f>0.3*$B$8+0.56*A34^0.25-0.1</f>
        <v>2.2009249021218431</v>
      </c>
      <c r="F34">
        <f t="shared" si="6"/>
        <v>2.2009249021218431</v>
      </c>
      <c r="G34">
        <f t="shared" si="7"/>
        <v>280.23046203738977</v>
      </c>
    </row>
    <row r="35" spans="1:7" x14ac:dyDescent="0.2">
      <c r="A35" s="1">
        <v>0.1</v>
      </c>
      <c r="B35" s="1">
        <f>200*SQRT(A35)</f>
        <v>63.245553203367585</v>
      </c>
      <c r="C35">
        <f>($B$5*$B$5)/(B35*$F$4)</f>
        <v>105.40925533894598</v>
      </c>
      <c r="D35" s="1">
        <f t="shared" si="8"/>
        <v>68.511253337507085</v>
      </c>
      <c r="E35" s="1">
        <f>0.3*$B$8+0.56*A35^0.25-0.1</f>
        <v>2.3387484952590092</v>
      </c>
      <c r="F35">
        <f t="shared" si="6"/>
        <v>2.3387484952590092</v>
      </c>
      <c r="G35">
        <f t="shared" si="7"/>
        <v>297.77870693536278</v>
      </c>
    </row>
    <row r="36" spans="1:7" x14ac:dyDescent="0.2">
      <c r="A36" s="1">
        <v>0.25</v>
      </c>
      <c r="B36">
        <v>100</v>
      </c>
      <c r="C36">
        <f>($B$5*$B$5)/(B36*$F$4)</f>
        <v>66.666666666666671</v>
      </c>
      <c r="D36" s="1">
        <f t="shared" si="8"/>
        <v>86.148340256057992</v>
      </c>
      <c r="E36" s="1">
        <f>0.3*$B$8+0.56*A36^0.25-0.1</f>
        <v>2.4198171506168804</v>
      </c>
      <c r="F36">
        <f t="shared" si="6"/>
        <v>2.4198171506168804</v>
      </c>
      <c r="G36">
        <f t="shared" si="7"/>
        <v>308.1006887193775</v>
      </c>
    </row>
    <row r="37" spans="1:7" x14ac:dyDescent="0.2">
      <c r="A37" s="1">
        <v>1</v>
      </c>
      <c r="B37">
        <v>100</v>
      </c>
      <c r="C37">
        <f>($B$5*$B$5)/(B37*$F$4)</f>
        <v>66.666666666666671</v>
      </c>
      <c r="D37" s="1">
        <f t="shared" si="8"/>
        <v>243.66430233209854</v>
      </c>
      <c r="E37" s="1">
        <f>0.3*$B$8+0.56*A37^0.25-0.1</f>
        <v>2.5838373531524139</v>
      </c>
      <c r="F37">
        <f t="shared" si="6"/>
        <v>2.5838373531524139</v>
      </c>
      <c r="G37">
        <f t="shared" si="7"/>
        <v>328.98438951974873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Lund</dc:creator>
  <cp:lastModifiedBy>Brian Lund</cp:lastModifiedBy>
  <dcterms:created xsi:type="dcterms:W3CDTF">2023-12-04T21:36:46Z</dcterms:created>
  <dcterms:modified xsi:type="dcterms:W3CDTF">2023-12-06T16:47:59Z</dcterms:modified>
</cp:coreProperties>
</file>