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40" windowWidth="1405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A79" i="1" l="1"/>
  <c r="AA80" i="1" s="1"/>
  <c r="AA78" i="1"/>
  <c r="AA81" i="1" s="1"/>
  <c r="Z77" i="1"/>
  <c r="T77" i="1"/>
  <c r="N77" i="1"/>
  <c r="G77" i="1"/>
  <c r="F77" i="1"/>
  <c r="Z76" i="1"/>
  <c r="T76" i="1"/>
  <c r="N76" i="1"/>
  <c r="F76" i="1"/>
  <c r="Z75" i="1"/>
  <c r="U75" i="1"/>
  <c r="T75" i="1"/>
  <c r="N75" i="1"/>
  <c r="F75" i="1"/>
  <c r="Z74" i="1"/>
  <c r="T74" i="1"/>
  <c r="U74" i="1" s="1"/>
  <c r="O74" i="1"/>
  <c r="N74" i="1"/>
  <c r="O75" i="1" s="1"/>
  <c r="F74" i="1"/>
  <c r="Z73" i="1"/>
  <c r="AA82" i="1" s="1"/>
  <c r="G73" i="1"/>
  <c r="Z72" i="1"/>
  <c r="T72" i="1"/>
  <c r="N72" i="1"/>
  <c r="F72" i="1"/>
  <c r="G72" i="1" s="1"/>
  <c r="Z71" i="1"/>
  <c r="T71" i="1"/>
  <c r="N71" i="1"/>
  <c r="F71" i="1"/>
  <c r="Z70" i="1"/>
  <c r="T70" i="1"/>
  <c r="U68" i="1" s="1"/>
  <c r="N70" i="1"/>
  <c r="F70" i="1"/>
  <c r="Z69" i="1"/>
  <c r="U69" i="1"/>
  <c r="T69" i="1"/>
  <c r="O69" i="1"/>
  <c r="N69" i="1"/>
  <c r="F69" i="1"/>
  <c r="Z68" i="1"/>
  <c r="T68" i="1"/>
  <c r="O68" i="1"/>
  <c r="N68" i="1"/>
  <c r="G68" i="1"/>
  <c r="F68" i="1"/>
  <c r="AA65" i="1"/>
  <c r="AA62" i="1" s="1"/>
  <c r="AA64" i="1"/>
  <c r="AA61" i="1"/>
  <c r="AA52" i="1"/>
  <c r="AA54" i="1" s="1"/>
  <c r="AA51" i="1"/>
  <c r="AA53" i="1" s="1"/>
  <c r="Z50" i="1"/>
  <c r="T50" i="1"/>
  <c r="N50" i="1"/>
  <c r="F50" i="1"/>
  <c r="G50" i="1" s="1"/>
  <c r="Z49" i="1"/>
  <c r="T49" i="1"/>
  <c r="N49" i="1"/>
  <c r="F49" i="1"/>
  <c r="Z48" i="1"/>
  <c r="T48" i="1"/>
  <c r="U46" i="1" s="1"/>
  <c r="N48" i="1"/>
  <c r="F48" i="1"/>
  <c r="Z47" i="1"/>
  <c r="U47" i="1"/>
  <c r="T47" i="1"/>
  <c r="O47" i="1"/>
  <c r="N47" i="1"/>
  <c r="F47" i="1"/>
  <c r="Z46" i="1"/>
  <c r="AA55" i="1" s="1"/>
  <c r="T46" i="1"/>
  <c r="O46" i="1"/>
  <c r="N46" i="1"/>
  <c r="G46" i="1"/>
  <c r="F46" i="1"/>
  <c r="Z45" i="1"/>
  <c r="T45" i="1"/>
  <c r="N45" i="1"/>
  <c r="F45" i="1"/>
  <c r="G45" i="1" s="1"/>
  <c r="Z44" i="1"/>
  <c r="T44" i="1"/>
  <c r="N44" i="1"/>
  <c r="F44" i="1"/>
  <c r="Z43" i="1"/>
  <c r="T43" i="1"/>
  <c r="N43" i="1"/>
  <c r="F43" i="1"/>
  <c r="Z42" i="1"/>
  <c r="U42" i="1"/>
  <c r="T42" i="1"/>
  <c r="O42" i="1"/>
  <c r="N42" i="1"/>
  <c r="F42" i="1"/>
  <c r="Z41" i="1"/>
  <c r="U41" i="1"/>
  <c r="T41" i="1"/>
  <c r="O41" i="1"/>
  <c r="N41" i="1"/>
  <c r="G41" i="1"/>
  <c r="F41" i="1"/>
  <c r="AA38" i="1"/>
  <c r="AA35" i="1" s="1"/>
  <c r="AA37" i="1"/>
  <c r="AA36" i="1"/>
  <c r="AA34" i="1"/>
  <c r="AA26" i="1"/>
  <c r="AA24" i="1"/>
  <c r="AA25" i="1" s="1"/>
  <c r="AA23" i="1"/>
  <c r="Z22" i="1"/>
  <c r="T22" i="1"/>
  <c r="N22" i="1"/>
  <c r="F22" i="1"/>
  <c r="G22" i="1" s="1"/>
  <c r="Z21" i="1"/>
  <c r="T21" i="1"/>
  <c r="N21" i="1"/>
  <c r="F21" i="1"/>
  <c r="Z20" i="1"/>
  <c r="T20" i="1"/>
  <c r="N20" i="1"/>
  <c r="F20" i="1"/>
  <c r="Z19" i="1"/>
  <c r="U19" i="1"/>
  <c r="T19" i="1"/>
  <c r="O19" i="1"/>
  <c r="N19" i="1"/>
  <c r="F19" i="1"/>
  <c r="Z18" i="1"/>
  <c r="AA27" i="1" s="1"/>
  <c r="U18" i="1"/>
  <c r="T18" i="1"/>
  <c r="O18" i="1"/>
  <c r="N18" i="1"/>
  <c r="G18" i="1"/>
  <c r="F18" i="1"/>
  <c r="Z17" i="1"/>
  <c r="T17" i="1"/>
  <c r="N17" i="1"/>
  <c r="F17" i="1"/>
  <c r="G17" i="1" s="1"/>
  <c r="Z16" i="1"/>
  <c r="T16" i="1"/>
  <c r="U14" i="1" s="1"/>
  <c r="M16" i="1"/>
  <c r="N16" i="1" s="1"/>
  <c r="F16" i="1"/>
  <c r="Z15" i="1"/>
  <c r="AA5" i="1" s="1"/>
  <c r="T15" i="1"/>
  <c r="N15" i="1"/>
  <c r="M15" i="1"/>
  <c r="F15" i="1"/>
  <c r="Z14" i="1"/>
  <c r="T14" i="1"/>
  <c r="N14" i="1"/>
  <c r="F14" i="1"/>
  <c r="Z13" i="1"/>
  <c r="U13" i="1"/>
  <c r="T13" i="1"/>
  <c r="M13" i="1"/>
  <c r="N13" i="1" s="1"/>
  <c r="G13" i="1"/>
  <c r="F13" i="1"/>
  <c r="AA8" i="1"/>
  <c r="AA7" i="1"/>
  <c r="AA9" i="1" s="1"/>
  <c r="AA6" i="1"/>
  <c r="O13" i="1" l="1"/>
  <c r="O14" i="1"/>
  <c r="AA63" i="1"/>
</calcChain>
</file>

<file path=xl/sharedStrings.xml><?xml version="1.0" encoding="utf-8"?>
<sst xmlns="http://schemas.openxmlformats.org/spreadsheetml/2006/main" count="210" uniqueCount="47">
  <si>
    <t>Genetic variation associated with increased insecticide resistance in the malaria mosquito, Anopheles coluzzii</t>
  </si>
  <si>
    <t>fig1 raw data</t>
  </si>
  <si>
    <t>1995 Acol cyp2 MOPTI</t>
  </si>
  <si>
    <t>1) PBO + permethrin</t>
  </si>
  <si>
    <t>N</t>
  </si>
  <si>
    <t>Marg error</t>
  </si>
  <si>
    <t>mean</t>
  </si>
  <si>
    <t>CI low</t>
  </si>
  <si>
    <t>record the net KD.</t>
  </si>
  <si>
    <t>CI high</t>
  </si>
  <si>
    <t>KD = Knocked Down. Non-responsive upon disturbing the bottle.</t>
  </si>
  <si>
    <t>total KD (min)</t>
  </si>
  <si>
    <t xml:space="preserve">Genotype </t>
  </si>
  <si>
    <t>Experimental Design:</t>
  </si>
  <si>
    <t>Cage Number</t>
  </si>
  <si>
    <t>mortality @ 24 hrs</t>
  </si>
  <si>
    <t>% dead</t>
  </si>
  <si>
    <t>% dead (all)</t>
  </si>
  <si>
    <t>Replicate</t>
  </si>
  <si>
    <t>prop. KD (20min)</t>
  </si>
  <si>
    <t>Mean &amp; SE</t>
  </si>
  <si>
    <t>prop dead (40min)</t>
  </si>
  <si>
    <t>kdT50</t>
  </si>
  <si>
    <t>2) PBO + acetone</t>
  </si>
  <si>
    <t>3) acetone + permethrin</t>
  </si>
  <si>
    <t>4) acetone + acetone</t>
  </si>
  <si>
    <t>marg error</t>
  </si>
  <si>
    <t xml:space="preserve">2014 Acol cyp-l </t>
  </si>
  <si>
    <t>pimperena</t>
  </si>
  <si>
    <t>prop dead (20min)</t>
  </si>
  <si>
    <t>5 (hole in mesh?)</t>
  </si>
  <si>
    <t>NA</t>
  </si>
  <si>
    <t>Margin of error</t>
  </si>
  <si>
    <t>CI</t>
  </si>
  <si>
    <t>kdT90</t>
  </si>
  <si>
    <t>M_pbo_P</t>
  </si>
  <si>
    <t>[2.5-15]</t>
  </si>
  <si>
    <t>M_+_P</t>
  </si>
  <si>
    <t>[4.6-10.4]</t>
  </si>
  <si>
    <t>cyp1_pbo_P</t>
  </si>
  <si>
    <t>[18.8-23.8]</t>
  </si>
  <si>
    <t>cyp1_+_P</t>
  </si>
  <si>
    <t>[14.4-43.1]</t>
  </si>
  <si>
    <t>PIMP_pbo_P</t>
  </si>
  <si>
    <t>[28.8-43.8]</t>
  </si>
  <si>
    <t>PIMP_+_P</t>
  </si>
  <si>
    <t>[25-45]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</si>
</sst>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,\ yyyy"/>
  </numFmts>
  <fonts count="5">
    <font>
      <sz val="10"/>
      <color rgb="FF000000"/>
      <name val="Arial"/>
    </font>
    <font>
      <b/>
      <sz val="10"/>
      <color rgb="FF1B3051"/>
      <name val="Europa"/>
    </font>
    <font>
      <sz val="10"/>
      <name val="Arial"/>
    </font>
    <font>
      <b/>
      <sz val="10"/>
      <name val="Arial"/>
    </font>
    <font>
      <strike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3" fillId="0" borderId="2" xfId="0" applyFont="1" applyBorder="1" applyAlignment="1"/>
    <xf numFmtId="0" fontId="2" fillId="0" borderId="3" xfId="0" applyFont="1" applyBorder="1" applyAlignment="1">
      <alignment horizontal="right"/>
    </xf>
    <xf numFmtId="0" fontId="2" fillId="0" borderId="3" xfId="0" applyFont="1" applyBorder="1" applyAlignment="1"/>
    <xf numFmtId="0" fontId="2" fillId="5" borderId="0" xfId="0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0" fontId="2" fillId="5" borderId="2" xfId="0" applyFont="1" applyFill="1" applyBorder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10" fontId="2" fillId="5" borderId="0" xfId="0" applyNumberFormat="1" applyFont="1" applyFill="1" applyAlignment="1"/>
    <xf numFmtId="0" fontId="2" fillId="5" borderId="3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4" borderId="3" xfId="0" applyFont="1" applyFill="1" applyBorder="1" applyAlignment="1"/>
    <xf numFmtId="0" fontId="2" fillId="6" borderId="3" xfId="0" applyFont="1" applyFill="1" applyBorder="1" applyAlignment="1">
      <alignment horizontal="right"/>
    </xf>
    <xf numFmtId="10" fontId="2" fillId="6" borderId="0" xfId="0" applyNumberFormat="1" applyFont="1" applyFill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0" xfId="0" applyFont="1" applyFill="1" applyAlignment="1"/>
    <xf numFmtId="0" fontId="2" fillId="6" borderId="3" xfId="0" applyFont="1" applyFill="1" applyBorder="1" applyAlignment="1"/>
    <xf numFmtId="0" fontId="2" fillId="7" borderId="0" xfId="0" applyFont="1" applyFill="1" applyAlignment="1"/>
    <xf numFmtId="10" fontId="3" fillId="5" borderId="0" xfId="0" applyNumberFormat="1" applyFont="1" applyFill="1" applyAlignment="1">
      <alignment horizontal="right"/>
    </xf>
    <xf numFmtId="0" fontId="2" fillId="8" borderId="0" xfId="0" applyFont="1" applyFill="1" applyAlignment="1"/>
    <xf numFmtId="0" fontId="4" fillId="6" borderId="0" xfId="0" applyFont="1" applyFill="1" applyAlignment="1"/>
    <xf numFmtId="0" fontId="4" fillId="5" borderId="0" xfId="0" applyFont="1" applyFill="1" applyAlignment="1">
      <alignment horizontal="right"/>
    </xf>
    <xf numFmtId="0" fontId="4" fillId="5" borderId="0" xfId="0" applyFont="1" applyFill="1" applyAlignment="1"/>
    <xf numFmtId="0" fontId="4" fillId="5" borderId="2" xfId="0" applyFont="1" applyFill="1" applyBorder="1" applyAlignment="1">
      <alignment horizontal="right"/>
    </xf>
    <xf numFmtId="0" fontId="2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1"/>
  <sheetViews>
    <sheetView tabSelected="1" workbookViewId="0"/>
  </sheetViews>
  <sheetFormatPr defaultColWidth="14.42578125" defaultRowHeight="15.75" customHeight="1"/>
  <sheetData>
    <row r="1" spans="1:39" ht="15.75" customHeight="1">
      <c r="A1" s="1" t="s">
        <v>0</v>
      </c>
    </row>
    <row r="2" spans="1:39" ht="15.75" customHeight="1">
      <c r="A2" s="2" t="s">
        <v>1</v>
      </c>
    </row>
    <row r="3" spans="1:39" ht="15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 t="s">
        <v>2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ht="15.7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 t="s">
        <v>3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ht="15.7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4</v>
      </c>
      <c r="AA5" s="7">
        <f>SUM(Z13:Z16)</f>
        <v>39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ht="15.7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5</v>
      </c>
      <c r="AA6" s="8">
        <f>2*(STDEV(AA13:AA16)/SQRT(4))</f>
        <v>6.2915286960589585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ht="15.75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7">
        <f>AVERAGE(AA13:AA16)</f>
        <v>8.75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15.75" customHeight="1">
      <c r="A8" s="9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 t="s">
        <v>7</v>
      </c>
      <c r="AA8" s="7">
        <f>AA7-AA6</f>
        <v>2.4584713039410415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ht="15.75" customHeight="1">
      <c r="A9" s="4"/>
      <c r="B9" s="4"/>
      <c r="C9" s="4"/>
      <c r="D9" s="4"/>
      <c r="E9" s="4"/>
      <c r="F9" s="4"/>
      <c r="G9" s="4"/>
      <c r="H9" s="4"/>
      <c r="I9" s="10" t="s">
        <v>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 t="s">
        <v>9</v>
      </c>
      <c r="AA9" s="7">
        <f>AA7+AA6</f>
        <v>15.041528696058958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15.75" customHeight="1">
      <c r="A10" s="4"/>
      <c r="B10" s="4"/>
      <c r="C10" s="4"/>
      <c r="D10" s="4"/>
      <c r="E10" s="4"/>
      <c r="F10" s="4"/>
      <c r="G10" s="4"/>
      <c r="H10" s="4"/>
      <c r="I10" s="10" t="s">
        <v>10</v>
      </c>
      <c r="J10" s="11"/>
      <c r="K10" s="1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ht="15.75" customHeight="1">
      <c r="A11" s="4"/>
      <c r="B11" s="4"/>
      <c r="C11" s="4"/>
      <c r="D11" s="4"/>
      <c r="E11" s="4"/>
      <c r="F11" s="4"/>
      <c r="G11" s="4"/>
      <c r="H11" s="4"/>
      <c r="I11" s="4" t="s">
        <v>11</v>
      </c>
      <c r="J11" s="4" t="s">
        <v>11</v>
      </c>
      <c r="K11" s="4" t="s">
        <v>11</v>
      </c>
      <c r="L11" s="4" t="s">
        <v>11</v>
      </c>
      <c r="M11" s="4" t="s">
        <v>11</v>
      </c>
      <c r="N11" s="4"/>
      <c r="O11" s="4"/>
      <c r="P11" s="4" t="s">
        <v>11</v>
      </c>
      <c r="Q11" s="4" t="s">
        <v>11</v>
      </c>
      <c r="R11" s="4" t="s">
        <v>11</v>
      </c>
      <c r="S11" s="4" t="s">
        <v>11</v>
      </c>
      <c r="T11" s="4"/>
      <c r="U11" s="4"/>
      <c r="V11" s="4" t="s">
        <v>11</v>
      </c>
      <c r="W11" s="4" t="s">
        <v>11</v>
      </c>
      <c r="X11" s="4" t="s">
        <v>11</v>
      </c>
      <c r="Y11" s="4" t="s">
        <v>11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15.75" customHeight="1">
      <c r="A12" s="12" t="s">
        <v>12</v>
      </c>
      <c r="B12" s="12" t="s">
        <v>13</v>
      </c>
      <c r="C12" s="12" t="s">
        <v>14</v>
      </c>
      <c r="D12" s="12" t="s">
        <v>15</v>
      </c>
      <c r="E12" s="7" t="s">
        <v>4</v>
      </c>
      <c r="F12" s="7" t="s">
        <v>16</v>
      </c>
      <c r="G12" s="7" t="s">
        <v>17</v>
      </c>
      <c r="H12" s="13" t="s">
        <v>18</v>
      </c>
      <c r="I12" s="14">
        <v>0</v>
      </c>
      <c r="J12" s="14">
        <v>5</v>
      </c>
      <c r="K12" s="14">
        <v>10</v>
      </c>
      <c r="L12" s="14">
        <v>15</v>
      </c>
      <c r="M12" s="14">
        <v>20</v>
      </c>
      <c r="N12" s="15" t="s">
        <v>19</v>
      </c>
      <c r="O12" s="15" t="s">
        <v>20</v>
      </c>
      <c r="P12" s="14">
        <v>25</v>
      </c>
      <c r="Q12" s="14">
        <v>30</v>
      </c>
      <c r="R12" s="14">
        <v>35</v>
      </c>
      <c r="S12" s="14">
        <v>40</v>
      </c>
      <c r="T12" s="15" t="s">
        <v>21</v>
      </c>
      <c r="U12" s="15" t="s">
        <v>20</v>
      </c>
      <c r="V12" s="14">
        <v>45</v>
      </c>
      <c r="W12" s="14">
        <v>50</v>
      </c>
      <c r="X12" s="14">
        <v>55</v>
      </c>
      <c r="Y12" s="14">
        <v>60</v>
      </c>
      <c r="Z12" s="7" t="s">
        <v>4</v>
      </c>
      <c r="AA12" s="7" t="s">
        <v>22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15.75" customHeight="1">
      <c r="A13" s="5" t="s">
        <v>2</v>
      </c>
      <c r="B13" s="6" t="s">
        <v>3</v>
      </c>
      <c r="C13" s="16">
        <v>30</v>
      </c>
      <c r="D13" s="16">
        <v>10</v>
      </c>
      <c r="E13" s="16">
        <v>10</v>
      </c>
      <c r="F13" s="17">
        <f t="shared" ref="F13:F22" si="0">D13/E13</f>
        <v>1</v>
      </c>
      <c r="G13" s="17">
        <f>(SUM(D13:D16)/SUM(E13:E16))</f>
        <v>1</v>
      </c>
      <c r="H13" s="18">
        <v>1</v>
      </c>
      <c r="I13" s="8">
        <v>1</v>
      </c>
      <c r="J13" s="8">
        <v>2</v>
      </c>
      <c r="K13" s="8">
        <v>4</v>
      </c>
      <c r="L13" s="8">
        <v>5</v>
      </c>
      <c r="M13" s="8">
        <f>10</f>
        <v>10</v>
      </c>
      <c r="N13" s="19">
        <f t="shared" ref="N13:N22" si="1">M13/E13</f>
        <v>1</v>
      </c>
      <c r="O13" s="19">
        <f>SUM(N13:N16)/4</f>
        <v>1</v>
      </c>
      <c r="P13" s="8">
        <v>10</v>
      </c>
      <c r="Q13" s="4"/>
      <c r="R13" s="4"/>
      <c r="S13" s="8">
        <v>10</v>
      </c>
      <c r="T13" s="19">
        <f t="shared" ref="T13:T22" si="2">S13/E13</f>
        <v>1</v>
      </c>
      <c r="U13" s="19">
        <f>SUM(T13:T16)/4</f>
        <v>1</v>
      </c>
      <c r="V13" s="4"/>
      <c r="W13" s="8">
        <v>10</v>
      </c>
      <c r="X13" s="8">
        <v>10</v>
      </c>
      <c r="Y13" s="8">
        <v>10</v>
      </c>
      <c r="Z13" s="8">
        <f t="shared" ref="Z13:Z22" si="3">E13</f>
        <v>10</v>
      </c>
      <c r="AA13" s="8">
        <v>15</v>
      </c>
      <c r="AB13" s="20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5.75" customHeight="1">
      <c r="A14" s="5" t="s">
        <v>2</v>
      </c>
      <c r="B14" s="6" t="s">
        <v>3</v>
      </c>
      <c r="C14" s="16">
        <v>29</v>
      </c>
      <c r="D14" s="16">
        <v>9</v>
      </c>
      <c r="E14" s="16">
        <v>9</v>
      </c>
      <c r="F14" s="17">
        <f t="shared" si="0"/>
        <v>1</v>
      </c>
      <c r="G14" s="21"/>
      <c r="H14" s="18">
        <v>2</v>
      </c>
      <c r="I14" s="8">
        <v>0</v>
      </c>
      <c r="J14" s="8">
        <v>0</v>
      </c>
      <c r="K14" s="8">
        <v>6</v>
      </c>
      <c r="L14" s="8">
        <v>7</v>
      </c>
      <c r="M14" s="8">
        <v>9</v>
      </c>
      <c r="N14" s="19">
        <f t="shared" si="1"/>
        <v>1</v>
      </c>
      <c r="O14" s="19">
        <f>STDEV(N13:N16)/SQRT(4)</f>
        <v>0</v>
      </c>
      <c r="P14" s="8">
        <v>9</v>
      </c>
      <c r="Q14" s="4"/>
      <c r="R14" s="4"/>
      <c r="S14" s="8">
        <v>9</v>
      </c>
      <c r="T14" s="19">
        <f t="shared" si="2"/>
        <v>1</v>
      </c>
      <c r="U14" s="19">
        <f>STDEV(T13:T16)/SQRT(4)</f>
        <v>0</v>
      </c>
      <c r="V14" s="4"/>
      <c r="W14" s="8">
        <v>9</v>
      </c>
      <c r="X14" s="8">
        <v>9</v>
      </c>
      <c r="Y14" s="8">
        <v>9</v>
      </c>
      <c r="Z14" s="8">
        <f t="shared" si="3"/>
        <v>9</v>
      </c>
      <c r="AA14" s="8">
        <v>10</v>
      </c>
      <c r="AB14" s="20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5.75" customHeight="1">
      <c r="A15" s="5" t="s">
        <v>2</v>
      </c>
      <c r="B15" s="6" t="s">
        <v>3</v>
      </c>
      <c r="C15" s="16">
        <v>28</v>
      </c>
      <c r="D15" s="16">
        <v>10</v>
      </c>
      <c r="E15" s="16">
        <v>10</v>
      </c>
      <c r="F15" s="17">
        <f t="shared" si="0"/>
        <v>1</v>
      </c>
      <c r="G15" s="21"/>
      <c r="H15" s="18">
        <v>3</v>
      </c>
      <c r="I15" s="8">
        <v>5</v>
      </c>
      <c r="J15" s="8">
        <v>7</v>
      </c>
      <c r="K15" s="8">
        <v>8</v>
      </c>
      <c r="L15" s="8">
        <v>10</v>
      </c>
      <c r="M15" s="8">
        <f t="shared" ref="M15:M16" si="4">10</f>
        <v>10</v>
      </c>
      <c r="N15" s="19">
        <f t="shared" si="1"/>
        <v>1</v>
      </c>
      <c r="O15" s="20"/>
      <c r="P15" s="8">
        <v>10</v>
      </c>
      <c r="Q15" s="4"/>
      <c r="R15" s="4"/>
      <c r="S15" s="8">
        <v>10</v>
      </c>
      <c r="T15" s="19">
        <f t="shared" si="2"/>
        <v>1</v>
      </c>
      <c r="U15" s="20"/>
      <c r="V15" s="4"/>
      <c r="W15" s="8">
        <v>10</v>
      </c>
      <c r="X15" s="8">
        <v>10</v>
      </c>
      <c r="Y15" s="8">
        <v>10</v>
      </c>
      <c r="Z15" s="8">
        <f t="shared" si="3"/>
        <v>10</v>
      </c>
      <c r="AA15" s="8">
        <v>0</v>
      </c>
      <c r="AB15" s="20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15.75" customHeight="1">
      <c r="A16" s="5" t="s">
        <v>2</v>
      </c>
      <c r="B16" s="6" t="s">
        <v>3</v>
      </c>
      <c r="C16" s="22">
        <v>27</v>
      </c>
      <c r="D16" s="22">
        <v>10</v>
      </c>
      <c r="E16" s="22">
        <v>10</v>
      </c>
      <c r="F16" s="17">
        <f t="shared" si="0"/>
        <v>1</v>
      </c>
      <c r="G16" s="21"/>
      <c r="H16" s="23">
        <v>4</v>
      </c>
      <c r="I16" s="14">
        <v>0</v>
      </c>
      <c r="J16" s="14">
        <v>0</v>
      </c>
      <c r="K16" s="14">
        <v>5</v>
      </c>
      <c r="L16" s="14">
        <v>10</v>
      </c>
      <c r="M16" s="8">
        <f t="shared" si="4"/>
        <v>10</v>
      </c>
      <c r="N16" s="19">
        <f t="shared" si="1"/>
        <v>1</v>
      </c>
      <c r="O16" s="20"/>
      <c r="P16" s="14">
        <v>10</v>
      </c>
      <c r="Q16" s="15"/>
      <c r="R16" s="15"/>
      <c r="S16" s="14">
        <v>10</v>
      </c>
      <c r="T16" s="19">
        <f t="shared" si="2"/>
        <v>1</v>
      </c>
      <c r="U16" s="20"/>
      <c r="V16" s="15"/>
      <c r="W16" s="14">
        <v>10</v>
      </c>
      <c r="X16" s="14">
        <v>10</v>
      </c>
      <c r="Y16" s="14">
        <v>10</v>
      </c>
      <c r="Z16" s="8">
        <f t="shared" si="3"/>
        <v>10</v>
      </c>
      <c r="AA16" s="8">
        <v>10</v>
      </c>
      <c r="AB16" s="20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15.75" customHeight="1">
      <c r="A17" s="5" t="s">
        <v>2</v>
      </c>
      <c r="B17" s="24" t="s">
        <v>23</v>
      </c>
      <c r="C17" s="25">
        <v>26</v>
      </c>
      <c r="D17" s="25">
        <v>7</v>
      </c>
      <c r="E17" s="25">
        <v>8</v>
      </c>
      <c r="F17" s="26">
        <f t="shared" si="0"/>
        <v>0.875</v>
      </c>
      <c r="G17" s="26">
        <f>F17</f>
        <v>0.875</v>
      </c>
      <c r="H17" s="27">
        <v>1</v>
      </c>
      <c r="I17" s="14">
        <v>0</v>
      </c>
      <c r="J17" s="14">
        <v>0</v>
      </c>
      <c r="K17" s="14">
        <v>1</v>
      </c>
      <c r="L17" s="14">
        <v>1</v>
      </c>
      <c r="M17" s="14">
        <v>4</v>
      </c>
      <c r="N17" s="19">
        <f t="shared" si="1"/>
        <v>0.5</v>
      </c>
      <c r="O17" s="20"/>
      <c r="P17" s="14">
        <v>4</v>
      </c>
      <c r="Q17" s="15"/>
      <c r="R17" s="15"/>
      <c r="S17" s="14">
        <v>5</v>
      </c>
      <c r="T17" s="19">
        <f t="shared" si="2"/>
        <v>0.625</v>
      </c>
      <c r="U17" s="20"/>
      <c r="V17" s="15"/>
      <c r="W17" s="14">
        <v>4</v>
      </c>
      <c r="X17" s="14">
        <v>6</v>
      </c>
      <c r="Y17" s="14">
        <v>6</v>
      </c>
      <c r="Z17" s="8">
        <f t="shared" si="3"/>
        <v>8</v>
      </c>
      <c r="AA17" s="4"/>
      <c r="AB17" s="20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5.75" customHeight="1">
      <c r="A18" s="5" t="s">
        <v>2</v>
      </c>
      <c r="B18" s="28" t="s">
        <v>24</v>
      </c>
      <c r="C18" s="16">
        <v>25</v>
      </c>
      <c r="D18" s="16">
        <v>10</v>
      </c>
      <c r="E18" s="16">
        <v>10</v>
      </c>
      <c r="F18" s="17">
        <f t="shared" si="0"/>
        <v>1</v>
      </c>
      <c r="G18" s="17">
        <f>(SUM(D18:D21)/SUM(E18:E21))</f>
        <v>0.95348837209302328</v>
      </c>
      <c r="H18" s="18">
        <v>1</v>
      </c>
      <c r="I18" s="8">
        <v>0</v>
      </c>
      <c r="J18" s="8">
        <v>1</v>
      </c>
      <c r="K18" s="8">
        <v>8</v>
      </c>
      <c r="L18" s="8">
        <v>9</v>
      </c>
      <c r="M18" s="8">
        <v>9</v>
      </c>
      <c r="N18" s="19">
        <f t="shared" si="1"/>
        <v>0.9</v>
      </c>
      <c r="O18" s="19">
        <f>SUM(N18:N21)/4</f>
        <v>0.95</v>
      </c>
      <c r="P18" s="8">
        <v>10</v>
      </c>
      <c r="Q18" s="4"/>
      <c r="R18" s="4"/>
      <c r="S18" s="8">
        <v>10</v>
      </c>
      <c r="T18" s="19">
        <f t="shared" si="2"/>
        <v>1</v>
      </c>
      <c r="U18" s="19">
        <f>SUM(T18:T21)/4</f>
        <v>0.97499999999999998</v>
      </c>
      <c r="V18" s="4"/>
      <c r="W18" s="8">
        <v>10</v>
      </c>
      <c r="X18" s="8">
        <v>10</v>
      </c>
      <c r="Y18" s="8">
        <v>10</v>
      </c>
      <c r="Z18" s="8">
        <f t="shared" si="3"/>
        <v>10</v>
      </c>
      <c r="AA18" s="8">
        <v>10</v>
      </c>
      <c r="AB18" s="20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15.75" customHeight="1">
      <c r="A19" s="5" t="s">
        <v>2</v>
      </c>
      <c r="B19" s="28" t="s">
        <v>24</v>
      </c>
      <c r="C19" s="16">
        <v>24</v>
      </c>
      <c r="D19" s="16">
        <v>9</v>
      </c>
      <c r="E19" s="16">
        <v>10</v>
      </c>
      <c r="F19" s="17">
        <f t="shared" si="0"/>
        <v>0.9</v>
      </c>
      <c r="G19" s="21"/>
      <c r="H19" s="18">
        <v>2</v>
      </c>
      <c r="I19" s="8">
        <v>0</v>
      </c>
      <c r="J19" s="8">
        <v>6</v>
      </c>
      <c r="K19" s="8">
        <v>8</v>
      </c>
      <c r="L19" s="8">
        <v>9</v>
      </c>
      <c r="M19" s="8">
        <v>9</v>
      </c>
      <c r="N19" s="19">
        <f t="shared" si="1"/>
        <v>0.9</v>
      </c>
      <c r="O19" s="19">
        <f>STDEV(N18,N21)/SQRT(4)</f>
        <v>3.5355339059327369E-2</v>
      </c>
      <c r="P19" s="8">
        <v>9</v>
      </c>
      <c r="Q19" s="4"/>
      <c r="R19" s="4"/>
      <c r="S19" s="8">
        <v>9</v>
      </c>
      <c r="T19" s="19">
        <f t="shared" si="2"/>
        <v>0.9</v>
      </c>
      <c r="U19" s="19">
        <f>STDEV(T18:T21)/SQRT(4)</f>
        <v>2.4999999999999994E-2</v>
      </c>
      <c r="V19" s="4"/>
      <c r="W19" s="8">
        <v>10</v>
      </c>
      <c r="X19" s="8">
        <v>10</v>
      </c>
      <c r="Y19" s="8">
        <v>10</v>
      </c>
      <c r="Z19" s="8">
        <f t="shared" si="3"/>
        <v>10</v>
      </c>
      <c r="AA19" s="8">
        <v>5</v>
      </c>
      <c r="AB19" s="20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15.75" customHeight="1">
      <c r="A20" s="5" t="s">
        <v>2</v>
      </c>
      <c r="B20" s="28" t="s">
        <v>24</v>
      </c>
      <c r="C20" s="16">
        <v>23</v>
      </c>
      <c r="D20" s="16">
        <v>10</v>
      </c>
      <c r="E20" s="16">
        <v>10</v>
      </c>
      <c r="F20" s="17">
        <f t="shared" si="0"/>
        <v>1</v>
      </c>
      <c r="G20" s="21"/>
      <c r="H20" s="18">
        <v>3</v>
      </c>
      <c r="I20" s="8">
        <v>0</v>
      </c>
      <c r="J20" s="8">
        <v>7</v>
      </c>
      <c r="K20" s="8">
        <v>9</v>
      </c>
      <c r="L20" s="8">
        <v>10</v>
      </c>
      <c r="M20" s="8">
        <v>10</v>
      </c>
      <c r="N20" s="19">
        <f t="shared" si="1"/>
        <v>1</v>
      </c>
      <c r="O20" s="20"/>
      <c r="P20" s="8">
        <v>10</v>
      </c>
      <c r="Q20" s="4"/>
      <c r="R20" s="4"/>
      <c r="S20" s="8">
        <v>10</v>
      </c>
      <c r="T20" s="19">
        <f t="shared" si="2"/>
        <v>1</v>
      </c>
      <c r="U20" s="20"/>
      <c r="V20" s="4"/>
      <c r="W20" s="8">
        <v>10</v>
      </c>
      <c r="X20" s="8">
        <v>10</v>
      </c>
      <c r="Y20" s="8">
        <v>10</v>
      </c>
      <c r="Z20" s="8">
        <f t="shared" si="3"/>
        <v>10</v>
      </c>
      <c r="AA20" s="8">
        <v>5</v>
      </c>
      <c r="AB20" s="20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5.75" customHeight="1">
      <c r="A21" s="5" t="s">
        <v>2</v>
      </c>
      <c r="B21" s="28" t="s">
        <v>24</v>
      </c>
      <c r="C21" s="22">
        <v>22</v>
      </c>
      <c r="D21" s="22">
        <v>12</v>
      </c>
      <c r="E21" s="22">
        <v>13</v>
      </c>
      <c r="F21" s="17">
        <f t="shared" si="0"/>
        <v>0.92307692307692313</v>
      </c>
      <c r="G21" s="21"/>
      <c r="H21" s="23">
        <v>4</v>
      </c>
      <c r="I21" s="14">
        <v>0</v>
      </c>
      <c r="J21" s="14">
        <v>3</v>
      </c>
      <c r="K21" s="14">
        <v>10</v>
      </c>
      <c r="L21" s="14">
        <v>12</v>
      </c>
      <c r="M21" s="14">
        <v>13</v>
      </c>
      <c r="N21" s="19">
        <f t="shared" si="1"/>
        <v>1</v>
      </c>
      <c r="O21" s="20"/>
      <c r="P21" s="14">
        <v>13</v>
      </c>
      <c r="Q21" s="15"/>
      <c r="R21" s="15"/>
      <c r="S21" s="14">
        <v>13</v>
      </c>
      <c r="T21" s="19">
        <f t="shared" si="2"/>
        <v>1</v>
      </c>
      <c r="U21" s="20"/>
      <c r="V21" s="15"/>
      <c r="W21" s="14">
        <v>13</v>
      </c>
      <c r="X21" s="14">
        <v>13</v>
      </c>
      <c r="Y21" s="14">
        <v>13</v>
      </c>
      <c r="Z21" s="8">
        <f t="shared" si="3"/>
        <v>13</v>
      </c>
      <c r="AA21" s="8">
        <v>10</v>
      </c>
      <c r="AB21" s="20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15.75" customHeight="1">
      <c r="A22" s="5" t="s">
        <v>2</v>
      </c>
      <c r="B22" s="29" t="s">
        <v>25</v>
      </c>
      <c r="C22" s="25">
        <v>21</v>
      </c>
      <c r="D22" s="25">
        <v>1</v>
      </c>
      <c r="E22" s="25">
        <v>9</v>
      </c>
      <c r="F22" s="26">
        <f t="shared" si="0"/>
        <v>0.1111111111111111</v>
      </c>
      <c r="G22" s="26">
        <f>F22</f>
        <v>0.1111111111111111</v>
      </c>
      <c r="H22" s="27">
        <v>1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9">
        <f t="shared" si="1"/>
        <v>0</v>
      </c>
      <c r="O22" s="20"/>
      <c r="P22" s="14">
        <v>0</v>
      </c>
      <c r="Q22" s="15"/>
      <c r="R22" s="15"/>
      <c r="S22" s="14">
        <v>0</v>
      </c>
      <c r="T22" s="19">
        <f t="shared" si="2"/>
        <v>0</v>
      </c>
      <c r="U22" s="20"/>
      <c r="V22" s="15"/>
      <c r="W22" s="14">
        <v>0</v>
      </c>
      <c r="X22" s="14">
        <v>0</v>
      </c>
      <c r="Y22" s="14">
        <v>0</v>
      </c>
      <c r="Z22" s="8">
        <f t="shared" si="3"/>
        <v>9</v>
      </c>
      <c r="AA22" s="4"/>
      <c r="AB22" s="20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 t="s">
        <v>6</v>
      </c>
      <c r="AA23" s="7">
        <f>AVERAGE(AA18:AA21)</f>
        <v>7.5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 t="s">
        <v>26</v>
      </c>
      <c r="AA24" s="8">
        <f>2*(STDEV(AA18:AA21)/SQRT(4))</f>
        <v>2.8867513459481291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 t="s">
        <v>7</v>
      </c>
      <c r="AA25" s="7">
        <f>AA23-AA24</f>
        <v>4.6132486540518709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 t="s">
        <v>9</v>
      </c>
      <c r="AA26" s="7">
        <f>AA23+AA24</f>
        <v>10.386751345948129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 t="s">
        <v>4</v>
      </c>
      <c r="AA27" s="7">
        <f>SUM(Z18:Z21)</f>
        <v>43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28" t="s">
        <v>24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 t="s">
        <v>2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0" t="s">
        <v>27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6" t="s">
        <v>3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 t="s">
        <v>4</v>
      </c>
      <c r="AA34" s="7">
        <f>SUM(Z41:Z44)</f>
        <v>52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 t="s">
        <v>9</v>
      </c>
      <c r="AA35" s="7">
        <f>AA38+AA37</f>
        <v>23.75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 t="s">
        <v>7</v>
      </c>
      <c r="AA36" s="7">
        <f>AA38-AA37</f>
        <v>18.75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 t="s">
        <v>5</v>
      </c>
      <c r="AA37" s="8">
        <f>2*(STDEV(AA41:AA44)/SQRT(4))</f>
        <v>2.5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12.75">
      <c r="A38" s="4"/>
      <c r="B38" s="4"/>
      <c r="C38" s="4"/>
      <c r="D38" s="4"/>
      <c r="E38" s="4"/>
      <c r="F38" s="4"/>
      <c r="G38" s="4"/>
      <c r="H38" s="4"/>
      <c r="I38" s="10" t="s">
        <v>10</v>
      </c>
      <c r="J38" s="11"/>
      <c r="K38" s="1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 t="s">
        <v>6</v>
      </c>
      <c r="AA38" s="7">
        <f>AVERAGE(AA41:AA44)</f>
        <v>21.25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12.75">
      <c r="A39" s="4"/>
      <c r="B39" s="4"/>
      <c r="C39" s="4"/>
      <c r="D39" s="4"/>
      <c r="E39" s="4"/>
      <c r="F39" s="4"/>
      <c r="G39" s="4"/>
      <c r="H39" s="4"/>
      <c r="I39" s="4" t="s">
        <v>11</v>
      </c>
      <c r="J39" s="4" t="s">
        <v>11</v>
      </c>
      <c r="K39" s="4" t="s">
        <v>11</v>
      </c>
      <c r="L39" s="4" t="s">
        <v>11</v>
      </c>
      <c r="M39" s="4" t="s">
        <v>11</v>
      </c>
      <c r="N39" s="4"/>
      <c r="O39" s="4"/>
      <c r="P39" s="4" t="s">
        <v>11</v>
      </c>
      <c r="Q39" s="4" t="s">
        <v>11</v>
      </c>
      <c r="R39" s="4" t="s">
        <v>11</v>
      </c>
      <c r="S39" s="4" t="s">
        <v>11</v>
      </c>
      <c r="T39" s="4"/>
      <c r="U39" s="4"/>
      <c r="V39" s="4" t="s">
        <v>11</v>
      </c>
      <c r="W39" s="4" t="s">
        <v>11</v>
      </c>
      <c r="X39" s="4" t="s">
        <v>11</v>
      </c>
      <c r="Y39" s="4" t="s">
        <v>11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12.75">
      <c r="A40" s="12" t="s">
        <v>12</v>
      </c>
      <c r="B40" s="12" t="s">
        <v>13</v>
      </c>
      <c r="C40" s="12" t="s">
        <v>14</v>
      </c>
      <c r="D40" s="12" t="s">
        <v>15</v>
      </c>
      <c r="E40" s="7" t="s">
        <v>4</v>
      </c>
      <c r="F40" s="7" t="s">
        <v>16</v>
      </c>
      <c r="G40" s="7" t="s">
        <v>17</v>
      </c>
      <c r="H40" s="13" t="s">
        <v>18</v>
      </c>
      <c r="I40" s="14">
        <v>0</v>
      </c>
      <c r="J40" s="14">
        <v>5</v>
      </c>
      <c r="K40" s="14">
        <v>10</v>
      </c>
      <c r="L40" s="14">
        <v>15</v>
      </c>
      <c r="M40" s="14">
        <v>20</v>
      </c>
      <c r="N40" s="15" t="s">
        <v>19</v>
      </c>
      <c r="O40" s="15" t="s">
        <v>20</v>
      </c>
      <c r="P40" s="14">
        <v>25</v>
      </c>
      <c r="Q40" s="14">
        <v>30</v>
      </c>
      <c r="R40" s="14">
        <v>35</v>
      </c>
      <c r="S40" s="14">
        <v>40</v>
      </c>
      <c r="T40" s="15" t="s">
        <v>21</v>
      </c>
      <c r="U40" s="15" t="s">
        <v>20</v>
      </c>
      <c r="V40" s="14">
        <v>45</v>
      </c>
      <c r="W40" s="14">
        <v>50</v>
      </c>
      <c r="X40" s="14">
        <v>55</v>
      </c>
      <c r="Y40" s="14">
        <v>60</v>
      </c>
      <c r="Z40" s="7" t="s">
        <v>4</v>
      </c>
      <c r="AA40" s="7" t="s">
        <v>22</v>
      </c>
      <c r="AB40" s="9"/>
      <c r="AC40" s="12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12.75">
      <c r="A41" s="30" t="s">
        <v>27</v>
      </c>
      <c r="B41" s="6" t="s">
        <v>3</v>
      </c>
      <c r="C41" s="16">
        <v>10</v>
      </c>
      <c r="D41" s="16">
        <v>11</v>
      </c>
      <c r="E41" s="16">
        <v>11</v>
      </c>
      <c r="F41" s="17">
        <f t="shared" ref="F41:F50" si="5">D41/E41</f>
        <v>1</v>
      </c>
      <c r="G41" s="17">
        <f>(SUM(D41:D44)/SUM(E41:E44))</f>
        <v>0.98076923076923073</v>
      </c>
      <c r="H41" s="18">
        <v>1</v>
      </c>
      <c r="I41" s="8">
        <v>0</v>
      </c>
      <c r="J41" s="8">
        <v>0</v>
      </c>
      <c r="K41" s="8">
        <v>0</v>
      </c>
      <c r="L41" s="8">
        <v>1</v>
      </c>
      <c r="M41" s="8">
        <v>8</v>
      </c>
      <c r="N41" s="19">
        <f t="shared" ref="N41:N50" si="6">M41/E41</f>
        <v>0.72727272727272729</v>
      </c>
      <c r="O41" s="19">
        <f>SUM(N41:N44)/4</f>
        <v>0.61953748006379583</v>
      </c>
      <c r="P41" s="8">
        <v>8</v>
      </c>
      <c r="Q41" s="4"/>
      <c r="R41" s="8">
        <v>8</v>
      </c>
      <c r="S41" s="8">
        <v>10</v>
      </c>
      <c r="T41" s="19">
        <f t="shared" ref="T41:T50" si="7">S41/E41</f>
        <v>0.90909090909090906</v>
      </c>
      <c r="U41" s="19">
        <f>SUM(T41:T44)/4</f>
        <v>0.8342902711323763</v>
      </c>
      <c r="V41" s="4"/>
      <c r="W41" s="8">
        <v>11</v>
      </c>
      <c r="X41" s="8">
        <v>11</v>
      </c>
      <c r="Y41" s="8">
        <v>11</v>
      </c>
      <c r="Z41" s="8">
        <f t="shared" ref="Z41:Z50" si="8">E41</f>
        <v>11</v>
      </c>
      <c r="AA41" s="8">
        <v>20</v>
      </c>
      <c r="AB41" s="20"/>
      <c r="AC41" s="20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12.75">
      <c r="A42" s="30" t="s">
        <v>27</v>
      </c>
      <c r="B42" s="6" t="s">
        <v>3</v>
      </c>
      <c r="C42" s="16">
        <v>9</v>
      </c>
      <c r="D42" s="16">
        <v>19</v>
      </c>
      <c r="E42" s="16">
        <v>19</v>
      </c>
      <c r="F42" s="17">
        <f t="shared" si="5"/>
        <v>1</v>
      </c>
      <c r="G42" s="21"/>
      <c r="H42" s="18">
        <v>2</v>
      </c>
      <c r="I42" s="8">
        <v>0</v>
      </c>
      <c r="J42" s="8">
        <v>0</v>
      </c>
      <c r="K42" s="8">
        <v>0</v>
      </c>
      <c r="L42" s="8">
        <v>1</v>
      </c>
      <c r="M42" s="8">
        <v>13</v>
      </c>
      <c r="N42" s="19">
        <f t="shared" si="6"/>
        <v>0.68421052631578949</v>
      </c>
      <c r="O42" s="19">
        <f>STDEV(N41:N44)/SQRT(4)</f>
        <v>7.4278390635776501E-2</v>
      </c>
      <c r="P42" s="8">
        <v>15</v>
      </c>
      <c r="Q42" s="4"/>
      <c r="R42" s="8">
        <v>16</v>
      </c>
      <c r="S42" s="8">
        <v>17</v>
      </c>
      <c r="T42" s="19">
        <f t="shared" si="7"/>
        <v>0.89473684210526316</v>
      </c>
      <c r="U42" s="19">
        <f>STDEV(T41:T44)/SQRT(4)</f>
        <v>4.7682732751788783E-2</v>
      </c>
      <c r="V42" s="4"/>
      <c r="W42" s="8">
        <v>17</v>
      </c>
      <c r="X42" s="8">
        <v>18</v>
      </c>
      <c r="Y42" s="8">
        <v>18</v>
      </c>
      <c r="Z42" s="8">
        <f t="shared" si="8"/>
        <v>19</v>
      </c>
      <c r="AA42" s="8">
        <v>20</v>
      </c>
      <c r="AB42" s="20"/>
      <c r="AC42" s="20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12.75">
      <c r="A43" s="30" t="s">
        <v>27</v>
      </c>
      <c r="B43" s="6" t="s">
        <v>3</v>
      </c>
      <c r="C43" s="16">
        <v>8</v>
      </c>
      <c r="D43" s="16">
        <v>12</v>
      </c>
      <c r="E43" s="16">
        <v>12</v>
      </c>
      <c r="F43" s="17">
        <f t="shared" si="5"/>
        <v>1</v>
      </c>
      <c r="G43" s="21"/>
      <c r="H43" s="18">
        <v>3</v>
      </c>
      <c r="I43" s="8">
        <v>0</v>
      </c>
      <c r="J43" s="8">
        <v>0</v>
      </c>
      <c r="K43" s="8">
        <v>0</v>
      </c>
      <c r="L43" s="8">
        <v>3</v>
      </c>
      <c r="M43" s="8">
        <v>8</v>
      </c>
      <c r="N43" s="19">
        <f t="shared" si="6"/>
        <v>0.66666666666666663</v>
      </c>
      <c r="O43" s="20"/>
      <c r="P43" s="8">
        <v>8</v>
      </c>
      <c r="Q43" s="4"/>
      <c r="R43" s="8">
        <v>8</v>
      </c>
      <c r="S43" s="8">
        <v>10</v>
      </c>
      <c r="T43" s="19">
        <f t="shared" si="7"/>
        <v>0.83333333333333337</v>
      </c>
      <c r="U43" s="20"/>
      <c r="V43" s="4"/>
      <c r="W43" s="8">
        <v>11</v>
      </c>
      <c r="X43" s="8">
        <v>12</v>
      </c>
      <c r="Y43" s="8">
        <v>12</v>
      </c>
      <c r="Z43" s="8">
        <f t="shared" si="8"/>
        <v>12</v>
      </c>
      <c r="AA43" s="8">
        <v>20</v>
      </c>
      <c r="AB43" s="20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12.75">
      <c r="A44" s="30" t="s">
        <v>27</v>
      </c>
      <c r="B44" s="6" t="s">
        <v>3</v>
      </c>
      <c r="C44" s="22">
        <v>7</v>
      </c>
      <c r="D44" s="22">
        <v>9</v>
      </c>
      <c r="E44" s="22">
        <v>10</v>
      </c>
      <c r="F44" s="17">
        <f t="shared" si="5"/>
        <v>0.9</v>
      </c>
      <c r="G44" s="21"/>
      <c r="H44" s="23">
        <v>4</v>
      </c>
      <c r="I44" s="14">
        <v>0</v>
      </c>
      <c r="J44" s="14">
        <v>0</v>
      </c>
      <c r="K44" s="14">
        <v>0</v>
      </c>
      <c r="L44" s="14">
        <v>1</v>
      </c>
      <c r="M44" s="14">
        <v>4</v>
      </c>
      <c r="N44" s="19">
        <f t="shared" si="6"/>
        <v>0.4</v>
      </c>
      <c r="O44" s="20"/>
      <c r="P44" s="14">
        <v>6</v>
      </c>
      <c r="Q44" s="15"/>
      <c r="R44" s="14">
        <v>7</v>
      </c>
      <c r="S44" s="14">
        <v>7</v>
      </c>
      <c r="T44" s="19">
        <f t="shared" si="7"/>
        <v>0.7</v>
      </c>
      <c r="U44" s="20"/>
      <c r="V44" s="15"/>
      <c r="W44" s="14">
        <v>8</v>
      </c>
      <c r="X44" s="14">
        <v>10</v>
      </c>
      <c r="Y44" s="14">
        <v>10</v>
      </c>
      <c r="Z44" s="8">
        <f t="shared" si="8"/>
        <v>10</v>
      </c>
      <c r="AA44" s="8">
        <v>25</v>
      </c>
      <c r="AB44" s="20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12.75">
      <c r="A45" s="30" t="s">
        <v>27</v>
      </c>
      <c r="B45" s="24" t="s">
        <v>23</v>
      </c>
      <c r="C45" s="25">
        <v>6</v>
      </c>
      <c r="D45" s="25">
        <v>2</v>
      </c>
      <c r="E45" s="25">
        <v>8</v>
      </c>
      <c r="F45" s="26">
        <f t="shared" si="5"/>
        <v>0.25</v>
      </c>
      <c r="G45" s="26">
        <f>F45</f>
        <v>0.25</v>
      </c>
      <c r="H45" s="27">
        <v>1</v>
      </c>
      <c r="I45" s="14">
        <v>0</v>
      </c>
      <c r="J45" s="14">
        <v>0</v>
      </c>
      <c r="K45" s="14">
        <v>0</v>
      </c>
      <c r="L45" s="14">
        <v>0</v>
      </c>
      <c r="M45" s="14">
        <v>1</v>
      </c>
      <c r="N45" s="19">
        <f t="shared" si="6"/>
        <v>0.125</v>
      </c>
      <c r="O45" s="20"/>
      <c r="P45" s="14">
        <v>1</v>
      </c>
      <c r="Q45" s="15"/>
      <c r="R45" s="14">
        <v>2</v>
      </c>
      <c r="S45" s="14">
        <v>2</v>
      </c>
      <c r="T45" s="19">
        <f t="shared" si="7"/>
        <v>0.25</v>
      </c>
      <c r="U45" s="20"/>
      <c r="V45" s="15"/>
      <c r="W45" s="14">
        <v>2</v>
      </c>
      <c r="X45" s="14">
        <v>2</v>
      </c>
      <c r="Y45" s="14">
        <v>2</v>
      </c>
      <c r="Z45" s="8">
        <f t="shared" si="8"/>
        <v>8</v>
      </c>
      <c r="AA45" s="4"/>
      <c r="AB45" s="20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12.75">
      <c r="A46" s="30" t="s">
        <v>27</v>
      </c>
      <c r="B46" s="28" t="s">
        <v>24</v>
      </c>
      <c r="C46" s="16">
        <v>5</v>
      </c>
      <c r="D46" s="16">
        <v>7</v>
      </c>
      <c r="E46" s="16">
        <v>10</v>
      </c>
      <c r="F46" s="17">
        <f t="shared" si="5"/>
        <v>0.7</v>
      </c>
      <c r="G46" s="31">
        <f>(SUM(D46:D49)/SUM(E46:E49))</f>
        <v>0.67441860465116277</v>
      </c>
      <c r="H46" s="18">
        <v>1</v>
      </c>
      <c r="I46" s="8">
        <v>0</v>
      </c>
      <c r="J46" s="8">
        <v>0</v>
      </c>
      <c r="K46" s="8">
        <v>0</v>
      </c>
      <c r="L46" s="8">
        <v>1</v>
      </c>
      <c r="M46" s="8">
        <v>5</v>
      </c>
      <c r="N46" s="19">
        <f t="shared" si="6"/>
        <v>0.5</v>
      </c>
      <c r="O46" s="19">
        <f>SUM(N46:N49)/4</f>
        <v>0.43846153846153846</v>
      </c>
      <c r="P46" s="8">
        <v>6</v>
      </c>
      <c r="Q46" s="4"/>
      <c r="R46" s="8">
        <v>7</v>
      </c>
      <c r="S46" s="8">
        <v>8</v>
      </c>
      <c r="T46" s="19">
        <f t="shared" si="7"/>
        <v>0.8</v>
      </c>
      <c r="U46" s="19">
        <f>SUM(T46:T49)/4</f>
        <v>0.69038461538461549</v>
      </c>
      <c r="V46" s="4"/>
      <c r="W46" s="8">
        <v>8</v>
      </c>
      <c r="X46" s="8">
        <v>8</v>
      </c>
      <c r="Y46" s="8">
        <v>8</v>
      </c>
      <c r="Z46" s="8">
        <f t="shared" si="8"/>
        <v>10</v>
      </c>
      <c r="AA46" s="8">
        <v>20</v>
      </c>
      <c r="AB46" s="20"/>
      <c r="AC46" s="20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.75">
      <c r="A47" s="30" t="s">
        <v>27</v>
      </c>
      <c r="B47" s="28" t="s">
        <v>24</v>
      </c>
      <c r="C47" s="16">
        <v>4</v>
      </c>
      <c r="D47" s="16">
        <v>8</v>
      </c>
      <c r="E47" s="16">
        <v>10</v>
      </c>
      <c r="F47" s="17">
        <f t="shared" si="5"/>
        <v>0.8</v>
      </c>
      <c r="G47" s="21"/>
      <c r="H47" s="18">
        <v>2</v>
      </c>
      <c r="I47" s="8">
        <v>0</v>
      </c>
      <c r="J47" s="8">
        <v>0</v>
      </c>
      <c r="K47" s="8">
        <v>1</v>
      </c>
      <c r="L47" s="8">
        <v>2</v>
      </c>
      <c r="M47" s="8">
        <v>7</v>
      </c>
      <c r="N47" s="19">
        <f t="shared" si="6"/>
        <v>0.7</v>
      </c>
      <c r="O47" s="19">
        <f>STDEV(N46:N49)/SQRT(4)</f>
        <v>0.11353213796579725</v>
      </c>
      <c r="P47" s="8">
        <v>8</v>
      </c>
      <c r="Q47" s="4"/>
      <c r="R47" s="8">
        <v>9</v>
      </c>
      <c r="S47" s="8">
        <v>9</v>
      </c>
      <c r="T47" s="19">
        <f t="shared" si="7"/>
        <v>0.9</v>
      </c>
      <c r="U47" s="19">
        <f>STDEV(T46:T49)/SQRT(4)</f>
        <v>9.8528372749611376E-2</v>
      </c>
      <c r="V47" s="4"/>
      <c r="W47" s="8">
        <v>10</v>
      </c>
      <c r="X47" s="8">
        <v>10</v>
      </c>
      <c r="Y47" s="8">
        <v>10</v>
      </c>
      <c r="Z47" s="8">
        <f t="shared" si="8"/>
        <v>10</v>
      </c>
      <c r="AA47" s="8">
        <v>20</v>
      </c>
      <c r="AB47" s="20"/>
      <c r="AC47" s="20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12.75">
      <c r="A48" s="30" t="s">
        <v>27</v>
      </c>
      <c r="B48" s="28" t="s">
        <v>24</v>
      </c>
      <c r="C48" s="16">
        <v>3</v>
      </c>
      <c r="D48" s="16">
        <v>7</v>
      </c>
      <c r="E48" s="16">
        <v>13</v>
      </c>
      <c r="F48" s="17">
        <f t="shared" si="5"/>
        <v>0.53846153846153844</v>
      </c>
      <c r="G48" s="21"/>
      <c r="H48" s="18">
        <v>3</v>
      </c>
      <c r="I48" s="8">
        <v>0</v>
      </c>
      <c r="J48" s="8">
        <v>0</v>
      </c>
      <c r="K48" s="8">
        <v>0</v>
      </c>
      <c r="L48" s="8">
        <v>0</v>
      </c>
      <c r="M48" s="8">
        <v>2</v>
      </c>
      <c r="N48" s="19">
        <f t="shared" si="6"/>
        <v>0.15384615384615385</v>
      </c>
      <c r="O48" s="20"/>
      <c r="P48" s="8">
        <v>5</v>
      </c>
      <c r="Q48" s="4"/>
      <c r="R48" s="8">
        <v>6</v>
      </c>
      <c r="S48" s="8">
        <v>6</v>
      </c>
      <c r="T48" s="19">
        <f t="shared" si="7"/>
        <v>0.46153846153846156</v>
      </c>
      <c r="U48" s="20"/>
      <c r="V48" s="4"/>
      <c r="W48" s="8">
        <v>9</v>
      </c>
      <c r="X48" s="8">
        <v>10</v>
      </c>
      <c r="Y48" s="8">
        <v>10</v>
      </c>
      <c r="Z48" s="8">
        <f t="shared" si="8"/>
        <v>13</v>
      </c>
      <c r="AA48" s="8">
        <v>50</v>
      </c>
      <c r="AB48" s="20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12.75">
      <c r="A49" s="30" t="s">
        <v>27</v>
      </c>
      <c r="B49" s="28" t="s">
        <v>24</v>
      </c>
      <c r="C49" s="22">
        <v>2</v>
      </c>
      <c r="D49" s="22">
        <v>7</v>
      </c>
      <c r="E49" s="22">
        <v>10</v>
      </c>
      <c r="F49" s="17">
        <f t="shared" si="5"/>
        <v>0.7</v>
      </c>
      <c r="G49" s="21"/>
      <c r="H49" s="23">
        <v>4</v>
      </c>
      <c r="I49" s="14">
        <v>1</v>
      </c>
      <c r="J49" s="14">
        <v>1</v>
      </c>
      <c r="K49" s="14">
        <v>1</v>
      </c>
      <c r="L49" s="14">
        <v>1</v>
      </c>
      <c r="M49" s="14">
        <v>4</v>
      </c>
      <c r="N49" s="19">
        <f t="shared" si="6"/>
        <v>0.4</v>
      </c>
      <c r="O49" s="20"/>
      <c r="P49" s="14">
        <v>5</v>
      </c>
      <c r="Q49" s="15"/>
      <c r="R49" s="14">
        <v>5</v>
      </c>
      <c r="S49" s="14">
        <v>6</v>
      </c>
      <c r="T49" s="19">
        <f t="shared" si="7"/>
        <v>0.6</v>
      </c>
      <c r="U49" s="20"/>
      <c r="V49" s="15"/>
      <c r="W49" s="14">
        <v>7</v>
      </c>
      <c r="X49" s="14">
        <v>7</v>
      </c>
      <c r="Y49" s="14">
        <v>7</v>
      </c>
      <c r="Z49" s="8">
        <f t="shared" si="8"/>
        <v>10</v>
      </c>
      <c r="AA49" s="8">
        <v>25</v>
      </c>
      <c r="AB49" s="20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12.75">
      <c r="A50" s="30" t="s">
        <v>27</v>
      </c>
      <c r="B50" s="29" t="s">
        <v>25</v>
      </c>
      <c r="C50" s="25">
        <v>1</v>
      </c>
      <c r="D50" s="25">
        <v>3</v>
      </c>
      <c r="E50" s="25">
        <v>11</v>
      </c>
      <c r="F50" s="26">
        <f t="shared" si="5"/>
        <v>0.27272727272727271</v>
      </c>
      <c r="G50" s="26">
        <f>F50</f>
        <v>0.27272727272727271</v>
      </c>
      <c r="H50" s="27">
        <v>1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9">
        <f t="shared" si="6"/>
        <v>0</v>
      </c>
      <c r="O50" s="20"/>
      <c r="P50" s="14">
        <v>0</v>
      </c>
      <c r="Q50" s="15"/>
      <c r="R50" s="14">
        <v>0</v>
      </c>
      <c r="S50" s="14">
        <v>0</v>
      </c>
      <c r="T50" s="19">
        <f t="shared" si="7"/>
        <v>0</v>
      </c>
      <c r="U50" s="20"/>
      <c r="V50" s="15"/>
      <c r="W50" s="14">
        <v>0</v>
      </c>
      <c r="X50" s="14">
        <v>0</v>
      </c>
      <c r="Y50" s="14">
        <v>0</v>
      </c>
      <c r="Z50" s="8">
        <f t="shared" si="8"/>
        <v>11</v>
      </c>
      <c r="AA50" s="20"/>
      <c r="AB50" s="20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 t="s">
        <v>6</v>
      </c>
      <c r="AA51" s="7">
        <f>AVERAGE(AA46:AA49)</f>
        <v>28.75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 t="s">
        <v>26</v>
      </c>
      <c r="AA52" s="8">
        <f>2*(STDEV(AA46:AA49)/SQRT(4))</f>
        <v>14.361406616345072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 t="s">
        <v>7</v>
      </c>
      <c r="AA53" s="7">
        <f>AA51-AA52</f>
        <v>14.388593383654928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 t="s">
        <v>9</v>
      </c>
      <c r="AA54" s="7">
        <f>AA51+AA52</f>
        <v>43.111406616345072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 t="s">
        <v>4</v>
      </c>
      <c r="AA55" s="7">
        <f>SUM(Z46:Z49)</f>
        <v>43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28" t="s">
        <v>24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30" t="s">
        <v>27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ht="12.7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2.7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32" t="s">
        <v>28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6" t="s">
        <v>3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 t="s">
        <v>4</v>
      </c>
      <c r="AA61" s="7">
        <f>SUM(Z68:Z71)</f>
        <v>34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 t="s">
        <v>9</v>
      </c>
      <c r="AA62" s="7">
        <f>AA65+AA64</f>
        <v>40.041528696058961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 t="s">
        <v>7</v>
      </c>
      <c r="AA63" s="7">
        <f>AA65-AA64</f>
        <v>27.458471303941042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 t="s">
        <v>5</v>
      </c>
      <c r="AA64" s="8">
        <f>2*(STDEV(AA68:AA71)/SQRT(4))</f>
        <v>6.2915286960589585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t="12.75">
      <c r="A65" s="4"/>
      <c r="B65" s="4"/>
      <c r="C65" s="4"/>
      <c r="D65" s="4"/>
      <c r="E65" s="4"/>
      <c r="F65" s="4"/>
      <c r="G65" s="4"/>
      <c r="H65" s="4"/>
      <c r="I65" s="10" t="s">
        <v>10</v>
      </c>
      <c r="J65" s="11"/>
      <c r="K65" s="1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 t="s">
        <v>6</v>
      </c>
      <c r="AA65" s="7">
        <f>AVERAGE(AA68:AA71)</f>
        <v>33.75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t="12.75">
      <c r="A66" s="4"/>
      <c r="B66" s="4"/>
      <c r="C66" s="4"/>
      <c r="D66" s="4"/>
      <c r="E66" s="4"/>
      <c r="F66" s="4"/>
      <c r="G66" s="4"/>
      <c r="H66" s="4"/>
      <c r="I66" s="4" t="s">
        <v>11</v>
      </c>
      <c r="J66" s="4" t="s">
        <v>11</v>
      </c>
      <c r="K66" s="4" t="s">
        <v>11</v>
      </c>
      <c r="L66" s="4" t="s">
        <v>11</v>
      </c>
      <c r="M66" s="4" t="s">
        <v>11</v>
      </c>
      <c r="N66" s="4"/>
      <c r="O66" s="4"/>
      <c r="P66" s="4" t="s">
        <v>11</v>
      </c>
      <c r="Q66" s="4" t="s">
        <v>11</v>
      </c>
      <c r="R66" s="4" t="s">
        <v>11</v>
      </c>
      <c r="S66" s="4" t="s">
        <v>11</v>
      </c>
      <c r="T66" s="4"/>
      <c r="U66" s="4"/>
      <c r="V66" s="4" t="s">
        <v>11</v>
      </c>
      <c r="W66" s="4" t="s">
        <v>11</v>
      </c>
      <c r="X66" s="4" t="s">
        <v>11</v>
      </c>
      <c r="Y66" s="4" t="s">
        <v>11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2.75">
      <c r="A67" s="4" t="s">
        <v>12</v>
      </c>
      <c r="B67" s="4" t="s">
        <v>13</v>
      </c>
      <c r="C67" s="4" t="s">
        <v>14</v>
      </c>
      <c r="D67" s="12" t="s">
        <v>15</v>
      </c>
      <c r="E67" s="7" t="s">
        <v>4</v>
      </c>
      <c r="F67" s="7" t="s">
        <v>16</v>
      </c>
      <c r="G67" s="7" t="s">
        <v>17</v>
      </c>
      <c r="H67" s="13" t="s">
        <v>18</v>
      </c>
      <c r="I67" s="14">
        <v>0</v>
      </c>
      <c r="J67" s="14">
        <v>5</v>
      </c>
      <c r="K67" s="14">
        <v>10</v>
      </c>
      <c r="L67" s="14">
        <v>15</v>
      </c>
      <c r="M67" s="14">
        <v>20</v>
      </c>
      <c r="N67" s="15" t="s">
        <v>29</v>
      </c>
      <c r="O67" s="15" t="s">
        <v>20</v>
      </c>
      <c r="P67" s="14">
        <v>25</v>
      </c>
      <c r="Q67" s="14">
        <v>30</v>
      </c>
      <c r="R67" s="14">
        <v>35</v>
      </c>
      <c r="S67" s="14">
        <v>40</v>
      </c>
      <c r="T67" s="15" t="s">
        <v>21</v>
      </c>
      <c r="U67" s="15" t="s">
        <v>20</v>
      </c>
      <c r="V67" s="14">
        <v>45</v>
      </c>
      <c r="W67" s="14">
        <v>50</v>
      </c>
      <c r="X67" s="14">
        <v>55</v>
      </c>
      <c r="Y67" s="14">
        <v>60</v>
      </c>
      <c r="Z67" s="7" t="s">
        <v>4</v>
      </c>
      <c r="AA67" s="7" t="s">
        <v>22</v>
      </c>
      <c r="AB67" s="12"/>
      <c r="AC67" s="12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t="12.75">
      <c r="A68" s="32" t="s">
        <v>28</v>
      </c>
      <c r="B68" s="6" t="s">
        <v>3</v>
      </c>
      <c r="C68" s="16">
        <v>20</v>
      </c>
      <c r="D68" s="16">
        <v>3</v>
      </c>
      <c r="E68" s="16">
        <v>6</v>
      </c>
      <c r="F68" s="17">
        <f t="shared" ref="F68:F71" si="9">D68/E68</f>
        <v>0.5</v>
      </c>
      <c r="G68" s="17">
        <f>(SUM(D68:D71)/SUM(E68:E71))</f>
        <v>0.76470588235294112</v>
      </c>
      <c r="H68" s="18">
        <v>1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19">
        <f t="shared" ref="N68:N71" si="10">M68/E68</f>
        <v>0</v>
      </c>
      <c r="O68" s="19">
        <f>SUM(N68:N71)/4</f>
        <v>2.5000000000000001E-2</v>
      </c>
      <c r="P68" s="8">
        <v>0</v>
      </c>
      <c r="Q68" s="8">
        <v>0</v>
      </c>
      <c r="R68" s="4"/>
      <c r="S68" s="8">
        <v>5</v>
      </c>
      <c r="T68" s="19">
        <f t="shared" ref="T68:T71" si="11">S68/E68</f>
        <v>0.83333333333333337</v>
      </c>
      <c r="U68" s="19">
        <f>SUM(T68:T71)/4</f>
        <v>0.7352813852813852</v>
      </c>
      <c r="V68" s="8">
        <v>5</v>
      </c>
      <c r="W68" s="8">
        <v>5</v>
      </c>
      <c r="X68" s="8">
        <v>5</v>
      </c>
      <c r="Y68" s="8">
        <v>5</v>
      </c>
      <c r="Z68" s="8">
        <f t="shared" ref="Z68:Z77" si="12">E68</f>
        <v>6</v>
      </c>
      <c r="AA68" s="8">
        <v>35</v>
      </c>
      <c r="AB68" s="20"/>
      <c r="AC68" s="20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t="12.75">
      <c r="A69" s="32" t="s">
        <v>28</v>
      </c>
      <c r="B69" s="6" t="s">
        <v>3</v>
      </c>
      <c r="C69" s="16">
        <v>19</v>
      </c>
      <c r="D69" s="16">
        <v>4</v>
      </c>
      <c r="E69" s="16">
        <v>7</v>
      </c>
      <c r="F69" s="17">
        <f t="shared" si="9"/>
        <v>0.5714285714285714</v>
      </c>
      <c r="G69" s="21"/>
      <c r="H69" s="18">
        <v>2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19">
        <f t="shared" si="10"/>
        <v>0</v>
      </c>
      <c r="O69" s="19">
        <f>STDEV(N68:N71)/SQRT(4)</f>
        <v>2.5000000000000001E-2</v>
      </c>
      <c r="P69" s="8">
        <v>0</v>
      </c>
      <c r="Q69" s="8">
        <v>0</v>
      </c>
      <c r="R69" s="4"/>
      <c r="S69" s="8">
        <v>4</v>
      </c>
      <c r="T69" s="19">
        <f t="shared" si="11"/>
        <v>0.5714285714285714</v>
      </c>
      <c r="U69" s="19">
        <f>STDEV(T68:T71)/SQRT(4)</f>
        <v>7.8197864532885381E-2</v>
      </c>
      <c r="V69" s="8">
        <v>5</v>
      </c>
      <c r="W69" s="8">
        <v>6</v>
      </c>
      <c r="X69" s="8">
        <v>6</v>
      </c>
      <c r="Y69" s="8">
        <v>6</v>
      </c>
      <c r="Z69" s="8">
        <f t="shared" si="12"/>
        <v>7</v>
      </c>
      <c r="AA69" s="8">
        <v>40</v>
      </c>
      <c r="AB69" s="20"/>
      <c r="AC69" s="20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12.75">
      <c r="A70" s="32" t="s">
        <v>28</v>
      </c>
      <c r="B70" s="6" t="s">
        <v>3</v>
      </c>
      <c r="C70" s="16">
        <v>18</v>
      </c>
      <c r="D70" s="16">
        <v>9</v>
      </c>
      <c r="E70" s="16">
        <v>11</v>
      </c>
      <c r="F70" s="17">
        <f t="shared" si="9"/>
        <v>0.81818181818181823</v>
      </c>
      <c r="G70" s="21"/>
      <c r="H70" s="18">
        <v>3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19">
        <f t="shared" si="10"/>
        <v>0</v>
      </c>
      <c r="O70" s="20"/>
      <c r="P70" s="8">
        <v>4</v>
      </c>
      <c r="Q70" s="8">
        <v>4</v>
      </c>
      <c r="R70" s="4"/>
      <c r="S70" s="8">
        <v>7</v>
      </c>
      <c r="T70" s="19">
        <f t="shared" si="11"/>
        <v>0.63636363636363635</v>
      </c>
      <c r="U70" s="20"/>
      <c r="V70" s="8">
        <v>7</v>
      </c>
      <c r="W70" s="8">
        <v>7</v>
      </c>
      <c r="X70" s="8">
        <v>8</v>
      </c>
      <c r="Y70" s="8">
        <v>9</v>
      </c>
      <c r="Z70" s="8">
        <f t="shared" si="12"/>
        <v>11</v>
      </c>
      <c r="AA70" s="8">
        <v>35</v>
      </c>
      <c r="AB70" s="20"/>
      <c r="AC70" s="20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12.75">
      <c r="A71" s="32" t="s">
        <v>28</v>
      </c>
      <c r="B71" s="6" t="s">
        <v>3</v>
      </c>
      <c r="C71" s="22">
        <v>17</v>
      </c>
      <c r="D71" s="22">
        <v>10</v>
      </c>
      <c r="E71" s="22">
        <v>10</v>
      </c>
      <c r="F71" s="17">
        <f t="shared" si="9"/>
        <v>1</v>
      </c>
      <c r="G71" s="21"/>
      <c r="H71" s="23">
        <v>4</v>
      </c>
      <c r="I71" s="14">
        <v>1</v>
      </c>
      <c r="J71" s="14">
        <v>1</v>
      </c>
      <c r="K71" s="14">
        <v>1</v>
      </c>
      <c r="L71" s="14">
        <v>1</v>
      </c>
      <c r="M71" s="14">
        <v>1</v>
      </c>
      <c r="N71" s="19">
        <f t="shared" si="10"/>
        <v>0.1</v>
      </c>
      <c r="O71" s="20"/>
      <c r="P71" s="14">
        <v>6</v>
      </c>
      <c r="Q71" s="14">
        <v>8</v>
      </c>
      <c r="R71" s="15"/>
      <c r="S71" s="14">
        <v>9</v>
      </c>
      <c r="T71" s="19">
        <f t="shared" si="11"/>
        <v>0.9</v>
      </c>
      <c r="U71" s="20"/>
      <c r="V71" s="14">
        <v>10</v>
      </c>
      <c r="W71" s="14">
        <v>10</v>
      </c>
      <c r="X71" s="14">
        <v>10</v>
      </c>
      <c r="Y71" s="14">
        <v>10</v>
      </c>
      <c r="Z71" s="8">
        <f t="shared" si="12"/>
        <v>10</v>
      </c>
      <c r="AA71" s="8">
        <v>25</v>
      </c>
      <c r="AB71" s="20"/>
      <c r="AC71" s="20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2.75">
      <c r="A72" s="32" t="s">
        <v>28</v>
      </c>
      <c r="B72" s="24" t="s">
        <v>23</v>
      </c>
      <c r="C72" s="25">
        <v>16</v>
      </c>
      <c r="D72" s="25">
        <v>2</v>
      </c>
      <c r="E72" s="25" t="s">
        <v>30</v>
      </c>
      <c r="F72" s="26">
        <f>2/5</f>
        <v>0.4</v>
      </c>
      <c r="G72" s="26">
        <f>F72</f>
        <v>0.4</v>
      </c>
      <c r="H72" s="27">
        <v>1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9">
        <f>M72/6</f>
        <v>0</v>
      </c>
      <c r="O72" s="20"/>
      <c r="P72" s="14">
        <v>0</v>
      </c>
      <c r="Q72" s="14">
        <v>0</v>
      </c>
      <c r="R72" s="15"/>
      <c r="S72" s="14">
        <v>0</v>
      </c>
      <c r="T72" s="19">
        <f>S72/6</f>
        <v>0</v>
      </c>
      <c r="U72" s="20"/>
      <c r="V72" s="14">
        <v>0</v>
      </c>
      <c r="W72" s="14">
        <v>0</v>
      </c>
      <c r="X72" s="14">
        <v>0</v>
      </c>
      <c r="Y72" s="14">
        <v>0</v>
      </c>
      <c r="Z72" s="4" t="str">
        <f t="shared" si="12"/>
        <v>5 (hole in mesh?)</v>
      </c>
      <c r="AA72" s="4"/>
      <c r="AB72" s="20"/>
      <c r="AC72" s="20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2.75">
      <c r="A73" s="32" t="s">
        <v>28</v>
      </c>
      <c r="B73" s="33" t="s">
        <v>24</v>
      </c>
      <c r="C73" s="34">
        <v>15</v>
      </c>
      <c r="D73" s="35" t="s">
        <v>31</v>
      </c>
      <c r="E73" s="34" t="s">
        <v>31</v>
      </c>
      <c r="F73" s="35" t="s">
        <v>31</v>
      </c>
      <c r="G73" s="31">
        <f>(SUM(D73:D76)/SUM(E73:E76))</f>
        <v>0.56666666666666665</v>
      </c>
      <c r="H73" s="36">
        <v>1</v>
      </c>
      <c r="I73" s="4"/>
      <c r="J73" s="4"/>
      <c r="K73" s="4"/>
      <c r="L73" s="4"/>
      <c r="M73" s="4"/>
      <c r="N73" s="20"/>
      <c r="O73" s="20"/>
      <c r="P73" s="4"/>
      <c r="Q73" s="4"/>
      <c r="R73" s="4"/>
      <c r="S73" s="4"/>
      <c r="T73" s="20"/>
      <c r="U73" s="20"/>
      <c r="V73" s="4"/>
      <c r="W73" s="4"/>
      <c r="X73" s="4"/>
      <c r="Y73" s="4"/>
      <c r="Z73" s="4" t="str">
        <f t="shared" si="12"/>
        <v>NA</v>
      </c>
      <c r="AA73" s="4"/>
      <c r="AB73" s="20"/>
      <c r="AC73" s="20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2.75">
      <c r="A74" s="32" t="s">
        <v>28</v>
      </c>
      <c r="B74" s="28" t="s">
        <v>24</v>
      </c>
      <c r="C74" s="16">
        <v>14</v>
      </c>
      <c r="D74" s="16">
        <v>7</v>
      </c>
      <c r="E74" s="16">
        <v>11</v>
      </c>
      <c r="F74" s="17">
        <f t="shared" ref="F74:F77" si="13">D74/E74</f>
        <v>0.63636363636363635</v>
      </c>
      <c r="G74" s="21"/>
      <c r="H74" s="18">
        <v>2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19">
        <f t="shared" ref="N74:N77" si="14">M74/E74</f>
        <v>0</v>
      </c>
      <c r="O74" s="19">
        <f>SUM(N74:N76)/3</f>
        <v>0</v>
      </c>
      <c r="P74" s="8">
        <v>4</v>
      </c>
      <c r="Q74" s="8">
        <v>6</v>
      </c>
      <c r="R74" s="4"/>
      <c r="S74" s="8">
        <v>7</v>
      </c>
      <c r="T74" s="19">
        <f t="shared" ref="T74:T77" si="15">S74/E74</f>
        <v>0.63636363636363635</v>
      </c>
      <c r="U74" s="19">
        <f>SUM(T74:T76)/3</f>
        <v>0.53063973063973069</v>
      </c>
      <c r="V74" s="8">
        <v>9</v>
      </c>
      <c r="W74" s="8">
        <v>10</v>
      </c>
      <c r="X74" s="8">
        <v>11</v>
      </c>
      <c r="Y74" s="8">
        <v>11</v>
      </c>
      <c r="Z74" s="8">
        <f t="shared" si="12"/>
        <v>11</v>
      </c>
      <c r="AA74" s="8">
        <v>30</v>
      </c>
      <c r="AB74" s="20"/>
      <c r="AC74" s="20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2.75">
      <c r="A75" s="32" t="s">
        <v>28</v>
      </c>
      <c r="B75" s="28" t="s">
        <v>24</v>
      </c>
      <c r="C75" s="16">
        <v>13</v>
      </c>
      <c r="D75" s="16">
        <v>6</v>
      </c>
      <c r="E75" s="16">
        <v>9</v>
      </c>
      <c r="F75" s="17">
        <f t="shared" si="13"/>
        <v>0.66666666666666663</v>
      </c>
      <c r="G75" s="21"/>
      <c r="H75" s="18">
        <v>3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19">
        <f t="shared" si="14"/>
        <v>0</v>
      </c>
      <c r="O75" s="19">
        <f>STDEV(N74:N76)/SQRT(3)</f>
        <v>0</v>
      </c>
      <c r="P75" s="8">
        <v>4</v>
      </c>
      <c r="Q75" s="8">
        <v>5</v>
      </c>
      <c r="R75" s="4"/>
      <c r="S75" s="8">
        <v>5</v>
      </c>
      <c r="T75" s="19">
        <f t="shared" si="15"/>
        <v>0.55555555555555558</v>
      </c>
      <c r="U75" s="19">
        <f>STDEV(T74:T76)/SQRT(3)</f>
        <v>6.9360269360269386E-2</v>
      </c>
      <c r="V75" s="8">
        <v>6</v>
      </c>
      <c r="W75" s="8">
        <v>8</v>
      </c>
      <c r="X75" s="8">
        <v>8</v>
      </c>
      <c r="Y75" s="8">
        <v>9</v>
      </c>
      <c r="Z75" s="8">
        <f t="shared" si="12"/>
        <v>9</v>
      </c>
      <c r="AA75" s="8">
        <v>30</v>
      </c>
      <c r="AB75" s="20"/>
      <c r="AC75" s="20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2.75">
      <c r="A76" s="32" t="s">
        <v>28</v>
      </c>
      <c r="B76" s="28" t="s">
        <v>24</v>
      </c>
      <c r="C76" s="22">
        <v>12</v>
      </c>
      <c r="D76" s="22">
        <v>4</v>
      </c>
      <c r="E76" s="22">
        <v>10</v>
      </c>
      <c r="F76" s="17">
        <f t="shared" si="13"/>
        <v>0.4</v>
      </c>
      <c r="G76" s="21"/>
      <c r="H76" s="23">
        <v>4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9">
        <f t="shared" si="14"/>
        <v>0</v>
      </c>
      <c r="O76" s="20"/>
      <c r="P76" s="14">
        <v>0</v>
      </c>
      <c r="Q76" s="14">
        <v>0</v>
      </c>
      <c r="R76" s="15"/>
      <c r="S76" s="14">
        <v>4</v>
      </c>
      <c r="T76" s="19">
        <f t="shared" si="15"/>
        <v>0.4</v>
      </c>
      <c r="U76" s="20"/>
      <c r="V76" s="14">
        <v>6</v>
      </c>
      <c r="W76" s="14">
        <v>8</v>
      </c>
      <c r="X76" s="14">
        <v>9</v>
      </c>
      <c r="Y76" s="14">
        <v>10</v>
      </c>
      <c r="Z76" s="8">
        <f t="shared" si="12"/>
        <v>10</v>
      </c>
      <c r="AA76" s="8">
        <v>45</v>
      </c>
      <c r="AB76" s="20"/>
      <c r="AC76" s="20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t="12.75">
      <c r="A77" s="32" t="s">
        <v>28</v>
      </c>
      <c r="B77" s="29" t="s">
        <v>25</v>
      </c>
      <c r="C77" s="25">
        <v>11</v>
      </c>
      <c r="D77" s="25">
        <v>0</v>
      </c>
      <c r="E77" s="25">
        <v>13</v>
      </c>
      <c r="F77" s="26">
        <f t="shared" si="13"/>
        <v>0</v>
      </c>
      <c r="G77" s="26">
        <f>F77</f>
        <v>0</v>
      </c>
      <c r="H77" s="27">
        <v>1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9">
        <f t="shared" si="14"/>
        <v>0</v>
      </c>
      <c r="O77" s="20"/>
      <c r="P77" s="14">
        <v>0</v>
      </c>
      <c r="Q77" s="14">
        <v>0</v>
      </c>
      <c r="R77" s="15"/>
      <c r="S77" s="14">
        <v>0</v>
      </c>
      <c r="T77" s="19">
        <f t="shared" si="15"/>
        <v>0</v>
      </c>
      <c r="U77" s="20"/>
      <c r="V77" s="14">
        <v>0</v>
      </c>
      <c r="W77" s="14">
        <v>0</v>
      </c>
      <c r="X77" s="14">
        <v>0</v>
      </c>
      <c r="Y77" s="14">
        <v>0</v>
      </c>
      <c r="Z77" s="8">
        <f t="shared" si="12"/>
        <v>13</v>
      </c>
      <c r="AA77" s="4"/>
      <c r="AB77" s="20"/>
      <c r="AC77" s="20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 t="s">
        <v>6</v>
      </c>
      <c r="AA78" s="7">
        <f>AVERAGE(AA74:AA76)</f>
        <v>35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 t="s">
        <v>26</v>
      </c>
      <c r="AA79" s="8">
        <f>2*(STDEV(AA74:AA76)/SQRT(3))</f>
        <v>10.000000000000002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ht="12.75">
      <c r="A80" s="4"/>
      <c r="B80" s="12" t="s">
        <v>22</v>
      </c>
      <c r="C80" s="12" t="s">
        <v>32</v>
      </c>
      <c r="D80" s="12" t="s">
        <v>33</v>
      </c>
      <c r="E80" s="12" t="s">
        <v>34</v>
      </c>
      <c r="F80" s="12" t="s">
        <v>32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 t="s">
        <v>7</v>
      </c>
      <c r="AA80" s="7">
        <f>AA78-AA79</f>
        <v>25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ht="12.75">
      <c r="A81" s="37" t="s">
        <v>35</v>
      </c>
      <c r="B81" s="8">
        <v>8.75</v>
      </c>
      <c r="C81" s="8">
        <v>6.3</v>
      </c>
      <c r="D81" s="4" t="s">
        <v>36</v>
      </c>
      <c r="E81" s="8">
        <v>17.5</v>
      </c>
      <c r="F81" s="8">
        <v>2.9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 t="s">
        <v>9</v>
      </c>
      <c r="AA81" s="7">
        <f>AA78+AA79</f>
        <v>45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ht="12.75">
      <c r="A82" s="37" t="s">
        <v>37</v>
      </c>
      <c r="B82" s="8">
        <v>7.5</v>
      </c>
      <c r="C82" s="8">
        <v>2.9</v>
      </c>
      <c r="D82" s="4" t="s">
        <v>38</v>
      </c>
      <c r="E82" s="8">
        <v>13.75</v>
      </c>
      <c r="F82" s="8">
        <v>2.5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 t="s">
        <v>4</v>
      </c>
      <c r="AA82" s="7">
        <f>SUM(Z73:Z76)</f>
        <v>30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ht="12.75">
      <c r="A83" s="37" t="s">
        <v>39</v>
      </c>
      <c r="B83" s="8">
        <v>21.3</v>
      </c>
      <c r="C83" s="8">
        <v>2.5</v>
      </c>
      <c r="D83" s="4" t="s">
        <v>40</v>
      </c>
      <c r="E83" s="8">
        <v>46.3</v>
      </c>
      <c r="F83" s="8">
        <v>7.5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28" t="s">
        <v>24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ht="12.75">
      <c r="A84" s="37" t="s">
        <v>41</v>
      </c>
      <c r="B84" s="8">
        <v>28.75</v>
      </c>
      <c r="C84" s="8">
        <v>14.4</v>
      </c>
      <c r="D84" s="4" t="s">
        <v>42</v>
      </c>
      <c r="E84" s="8">
        <v>53.75</v>
      </c>
      <c r="F84" s="8">
        <v>12.500000000000002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32" t="s">
        <v>28</v>
      </c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ht="12.75">
      <c r="A85" s="37" t="s">
        <v>43</v>
      </c>
      <c r="B85" s="8">
        <v>36.25</v>
      </c>
      <c r="C85" s="8">
        <v>7.5</v>
      </c>
      <c r="D85" s="4" t="s">
        <v>44</v>
      </c>
      <c r="E85" s="8">
        <v>55</v>
      </c>
      <c r="F85" s="8">
        <v>10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ht="12.75">
      <c r="A86" s="37" t="s">
        <v>45</v>
      </c>
      <c r="B86" s="8">
        <v>35</v>
      </c>
      <c r="C86" s="8">
        <v>10</v>
      </c>
      <c r="D86" s="4" t="s">
        <v>46</v>
      </c>
      <c r="E86" s="8">
        <v>51.7</v>
      </c>
      <c r="F86" s="8">
        <v>3.3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1:39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1:39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1:39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1:39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1:39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1:39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1:39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1:39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spans="1:39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spans="1:39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spans="1:39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spans="1:39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spans="1:39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spans="1:39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spans="1:39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spans="1:39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spans="1:39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spans="1:39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spans="1:39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spans="1:39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spans="1:39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spans="1:39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spans="1:39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spans="1:39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spans="1:39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spans="1:39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spans="1:39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spans="1:39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spans="1:39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spans="1:39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spans="1:39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spans="1:39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spans="1:39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spans="1:39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spans="1:39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spans="1:39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spans="1:39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spans="1:39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spans="1:39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spans="1:39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spans="1:39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spans="1:39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spans="1:39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spans="1:39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spans="1:39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spans="1:39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spans="1:39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spans="1:39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spans="1:39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spans="1:39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spans="1:39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spans="1:39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spans="1:39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spans="1:39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spans="1:39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spans="1:39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spans="1:39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spans="1:39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spans="1:39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spans="1:39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spans="1:39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spans="1:39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spans="1:39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spans="1:39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spans="1:39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spans="1:39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spans="1:39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spans="1:39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spans="1:39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spans="1:39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spans="1:39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spans="1:39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spans="1:39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spans="1:39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spans="1:39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spans="1:39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spans="1:39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spans="1:39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spans="1:39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spans="1:39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spans="1:39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spans="1:39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spans="1:39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spans="1:39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spans="1:39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spans="1:39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spans="1:39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spans="1:39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spans="1:39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spans="1:39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spans="1:39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spans="1:39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spans="1:39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spans="1:39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spans="1:39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spans="1:39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spans="1:39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spans="1:39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spans="1:39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spans="1:39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spans="1:39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spans="1:39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spans="1:39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spans="1:39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spans="1:39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spans="1:39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spans="1:39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spans="1:39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spans="1:39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spans="1:39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spans="1:39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spans="1:39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spans="1:39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spans="1:39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spans="1:39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spans="1:39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spans="1:39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spans="1:39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spans="1:39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spans="1:39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spans="1:39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spans="1:39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spans="1:39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spans="1:39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spans="1:39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spans="1:39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spans="1:39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spans="1:39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spans="1:39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spans="1:39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spans="1:39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spans="1:39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spans="1:39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spans="1:39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spans="1:39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spans="1:39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spans="1:39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spans="1:39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spans="1:39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spans="1:39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spans="1:39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spans="1:39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spans="1:39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spans="1:39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spans="1:39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spans="1:39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spans="1:39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spans="1:39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spans="1:39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spans="1:39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spans="1:39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spans="1:39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spans="1:39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spans="1:39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spans="1:39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spans="1:39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spans="1:39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spans="1:39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spans="1:39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spans="1:39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spans="1:39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spans="1:39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spans="1:39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spans="1:39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spans="1:39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spans="1:39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spans="1:39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spans="1:39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spans="1:39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spans="1:39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spans="1:39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spans="1:39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spans="1:39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spans="1:39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spans="1:39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spans="1:39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spans="1:39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spans="1:39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spans="1:39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spans="1:39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spans="1:39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spans="1:39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spans="1:39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spans="1:39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spans="1:39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spans="1:39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spans="1:39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spans="1:39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spans="1:39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spans="1:39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spans="1:39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spans="1:39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spans="1:39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spans="1:39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spans="1:39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spans="1:39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spans="1:39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spans="1:39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spans="1:39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spans="1:39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spans="1:39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spans="1:39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spans="1:39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spans="1:39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spans="1:39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spans="1:39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spans="1:39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spans="1:39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spans="1:39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spans="1:39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spans="1:39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spans="1:39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spans="1:39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spans="1:39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spans="1:39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spans="1:39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spans="1:39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spans="1:39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spans="1:39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spans="1:39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spans="1:39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spans="1:39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spans="1:39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spans="1:39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spans="1:39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spans="1:39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spans="1:39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spans="1:39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spans="1:39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spans="1:39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spans="1:39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spans="1:39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spans="1:39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spans="1:39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spans="1:39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spans="1:39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spans="1:39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spans="1:39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spans="1:39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spans="1:39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spans="1:39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spans="1:39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spans="1:39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spans="1:39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spans="1:39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spans="1:39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spans="1:39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spans="1:39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spans="1:39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spans="1:39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spans="1:39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spans="1:39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spans="1:39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spans="1:39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spans="1:39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spans="1:39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spans="1:39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spans="1:39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spans="1:39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spans="1:39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spans="1:39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spans="1:39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spans="1:39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spans="1:39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spans="1:39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spans="1:39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spans="1:39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spans="1:39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spans="1:39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spans="1:39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spans="1:39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spans="1:39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spans="1:39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spans="1:39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spans="1:39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spans="1:39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spans="1:39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spans="1:39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spans="1:39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spans="1:39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spans="1:39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spans="1:39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spans="1:39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spans="1:39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spans="1:39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spans="1:39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spans="1:39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spans="1:39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spans="1:39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spans="1:39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spans="1:39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spans="1:39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spans="1:39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spans="1:39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spans="1:39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spans="1:39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spans="1:39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spans="1:39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spans="1:39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spans="1:39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spans="1:39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spans="1:39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spans="1:39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spans="1:39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spans="1:39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spans="1:39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spans="1:39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spans="1:39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spans="1:39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spans="1:39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spans="1:39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spans="1:39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spans="1:39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spans="1:39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spans="1:39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spans="1:39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spans="1:39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spans="1:39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spans="1:39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spans="1:39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spans="1:39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spans="1:39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spans="1:39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spans="1:39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spans="1:39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spans="1:39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spans="1:39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spans="1:39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spans="1:39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spans="1:39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spans="1:39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spans="1:39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spans="1:39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spans="1:39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spans="1:39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spans="1:39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spans="1:39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spans="1:39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spans="1:39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spans="1:39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spans="1:39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spans="1:39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spans="1:39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spans="1:39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spans="1:39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spans="1:39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spans="1:39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spans="1:39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spans="1:39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spans="1:39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spans="1:39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spans="1:39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spans="1:39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spans="1:39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spans="1:39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spans="1:39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spans="1:39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spans="1:39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spans="1:39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spans="1:39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spans="1:39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spans="1:39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spans="1:39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spans="1:39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spans="1:39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spans="1:39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spans="1:39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spans="1:39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spans="1:39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spans="1:39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spans="1:39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spans="1:39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spans="1:39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spans="1:39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spans="1:39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spans="1:39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spans="1:39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spans="1:39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spans="1:39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spans="1:39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spans="1:39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spans="1:39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spans="1:39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spans="1:39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spans="1:39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spans="1:39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spans="1:39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spans="1:39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spans="1:39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spans="1:39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spans="1:39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spans="1:39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spans="1:39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spans="1:39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spans="1:39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spans="1:39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spans="1:39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spans="1:39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spans="1:39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spans="1:39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spans="1:39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spans="1:39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spans="1:39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spans="1:39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spans="1:39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spans="1:39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spans="1:39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spans="1:39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spans="1:39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spans="1:39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spans="1:39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spans="1:39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spans="1:39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spans="1:39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spans="1:39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spans="1:39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spans="1:39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spans="1:39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spans="1:39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spans="1:39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spans="1:39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spans="1:39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spans="1:39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spans="1:39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spans="1:39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spans="1:39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spans="1:39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spans="1:39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spans="1:39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spans="1:39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spans="1:39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spans="1:39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spans="1:39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spans="1:39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spans="1:39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spans="1:39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spans="1:39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spans="1:39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spans="1:39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spans="1:39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spans="1:39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spans="1:39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spans="1:39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spans="1:39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spans="1:39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spans="1:39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spans="1:39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spans="1:39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spans="1:39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spans="1:39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spans="1:39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spans="1:39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spans="1:39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spans="1:39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spans="1:39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spans="1:39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spans="1:39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spans="1:39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spans="1:39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spans="1:39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spans="1:39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spans="1:39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spans="1:39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spans="1:39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spans="1:39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spans="1:39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spans="1:39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spans="1:39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spans="1:39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spans="1:39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spans="1:39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spans="1:39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spans="1:39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spans="1:39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spans="1:39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spans="1:39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spans="1:39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spans="1:39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spans="1:39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spans="1:39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spans="1:39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spans="1:39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spans="1:39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spans="1:39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spans="1:39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spans="1:39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spans="1:39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spans="1:39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spans="1:39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spans="1:39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spans="1:39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spans="1:39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spans="1:39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spans="1:39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spans="1:39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spans="1:39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spans="1:39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spans="1:39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spans="1:39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spans="1:39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spans="1:39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spans="1:39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spans="1:39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spans="1:39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spans="1:39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spans="1:39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spans="1:39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spans="1:39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spans="1:39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spans="1:39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spans="1:39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spans="1:39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spans="1:39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spans="1:39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spans="1:39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spans="1:39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spans="1:39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spans="1:39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spans="1:39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spans="1:39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spans="1:39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spans="1:39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spans="1:39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spans="1:39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spans="1:39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spans="1:39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spans="1:39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spans="1:39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spans="1:39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spans="1:39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spans="1:39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spans="1:39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spans="1:39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spans="1:39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spans="1:39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spans="1:39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spans="1:39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spans="1:39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spans="1:39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spans="1:39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spans="1:39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spans="1:39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spans="1:39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spans="1:39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spans="1:39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spans="1:39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spans="1:39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spans="1:39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spans="1:39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spans="1:39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spans="1:39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spans="1:39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spans="1:39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spans="1:39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spans="1:39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spans="1:39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spans="1:39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spans="1:39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spans="1:39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spans="1:39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spans="1:39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spans="1:39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spans="1:39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spans="1:39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spans="1:39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spans="1:39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spans="1:39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spans="1:39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spans="1:39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spans="1:39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spans="1:39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spans="1:39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spans="1:39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spans="1:39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spans="1:39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spans="1:39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spans="1:39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spans="1:39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spans="1:39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spans="1:39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spans="1:39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spans="1:39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spans="1:39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spans="1:39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spans="1:39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spans="1:39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spans="1:39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spans="1:39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spans="1:39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spans="1:39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spans="1:39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spans="1:39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spans="1:39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spans="1:39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spans="1:39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spans="1:39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spans="1:39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spans="1:39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spans="1:39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spans="1:39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spans="1:39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spans="1:39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spans="1:39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spans="1:39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spans="1:39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spans="1:39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spans="1:39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spans="1:39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spans="1:39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spans="1:39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spans="1:39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spans="1:39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spans="1:39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spans="1:39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spans="1:39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spans="1:39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spans="1:39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spans="1:39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spans="1:39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spans="1:39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spans="1:39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spans="1:39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spans="1:39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spans="1:39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spans="1:39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spans="1:39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spans="1:39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spans="1:39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spans="1:39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spans="1:39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spans="1:39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spans="1:39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spans="1:39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spans="1:39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spans="1:39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spans="1:39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spans="1:39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spans="1:39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spans="1:39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spans="1:39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spans="1:39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spans="1:39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spans="1:39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spans="1:39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spans="1:39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spans="1:39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spans="1:39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spans="1:39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spans="1:39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spans="1:39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spans="1:39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spans="1:39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spans="1:39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spans="1:39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spans="1:39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spans="1:39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spans="1:39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spans="1:39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spans="1:39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spans="1:39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spans="1:39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spans="1:39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spans="1:39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spans="1:39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spans="1:39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spans="1:39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spans="1:39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spans="1:39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spans="1:39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spans="1:39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spans="1:39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spans="1:39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spans="1:39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spans="1:39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spans="1:39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spans="1:39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spans="1:39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spans="1:39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spans="1:39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spans="1:39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spans="1:39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spans="1:39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spans="1:39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spans="1:39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spans="1:39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spans="1:39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spans="1:39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spans="1:39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spans="1:39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spans="1:39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spans="1:39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spans="1:39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spans="1:39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spans="1:39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spans="1:39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spans="1:39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spans="1:39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spans="1:39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spans="1:39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spans="1:39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spans="1:39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spans="1:39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spans="1:39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spans="1:39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spans="1:39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spans="1:39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spans="1:39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spans="1:39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spans="1:39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spans="1:39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spans="1:39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spans="1:39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spans="1:39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spans="1:39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spans="1:39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spans="1:39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spans="1:39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spans="1:39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spans="1:39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spans="1:39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spans="1:39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spans="1:39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spans="1:39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spans="1:39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spans="1:39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spans="1:39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spans="1:39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spans="1:39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spans="1:39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spans="1:39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spans="1:39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spans="1:39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spans="1:39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spans="1:39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spans="1:39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spans="1:39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spans="1:39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spans="1:39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spans="1:39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spans="1:39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spans="1:39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spans="1:39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spans="1:39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spans="1:39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spans="1:39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spans="1:39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spans="1:39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spans="1:39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spans="1:39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spans="1:39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spans="1:39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spans="1:39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spans="1:39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spans="1:39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spans="1:39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spans="1:39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spans="1:39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spans="1:39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spans="1:39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spans="1:39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spans="1:39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spans="1:39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spans="1:39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spans="1:39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spans="1:39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spans="1:39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spans="1:39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spans="1:39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spans="1:39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spans="1:39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spans="1:39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spans="1:39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spans="1:39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spans="1:39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spans="1:39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spans="1:39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spans="1:39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spans="1:39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spans="1:39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spans="1:39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spans="1:39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spans="1:39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spans="1:39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spans="1:39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spans="1:39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spans="1:39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spans="1:39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spans="1:39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spans="1:39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spans="1:39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spans="1:39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spans="1:39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spans="1:39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spans="1:39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spans="1:39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spans="1:39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spans="1:39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spans="1:39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spans="1:39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spans="1:39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spans="1:39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  <row r="1005" spans="1:39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</row>
    <row r="1006" spans="1:39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</row>
    <row r="1007" spans="1:39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</row>
    <row r="1008" spans="1:39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</row>
    <row r="1009" spans="1:39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</row>
    <row r="1010" spans="1:39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</row>
    <row r="1011" spans="1:39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</row>
    <row r="1012" spans="1:39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</row>
    <row r="1013" spans="1:39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</row>
    <row r="1014" spans="1:39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</row>
    <row r="1015" spans="1:39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</row>
    <row r="1016" spans="1:39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</row>
    <row r="1017" spans="1:39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</row>
    <row r="1018" spans="1:39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</row>
    <row r="1019" spans="1:39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</row>
    <row r="1020" spans="1:39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</row>
    <row r="1021" spans="1:39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Main</dc:creator>
  <cp:lastModifiedBy>Bradley Main</cp:lastModifiedBy>
  <dcterms:created xsi:type="dcterms:W3CDTF">2018-04-13T18:59:12Z</dcterms:created>
  <dcterms:modified xsi:type="dcterms:W3CDTF">2018-04-13T18:59:13Z</dcterms:modified>
</cp:coreProperties>
</file>