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CA724C15-0F35-4DFE-B711-A1F4B711F79D}" xr6:coauthVersionLast="47" xr6:coauthVersionMax="47" xr10:uidLastSave="{00000000-0000-0000-0000-000000000000}"/>
  <bookViews>
    <workbookView xWindow="-120" yWindow="-120" windowWidth="29040" windowHeight="15840" activeTab="1" xr2:uid="{7EA5A3A5-D398-406E-9161-60EA3AC6A046}"/>
  </bookViews>
  <sheets>
    <sheet name="Sheet1" sheetId="5" r:id="rId1"/>
    <sheet name="BJM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3" i="4" l="1"/>
  <c r="Y43" i="4"/>
  <c r="B6" i="5"/>
  <c r="B7" i="5"/>
  <c r="B5" i="5"/>
  <c r="B4" i="5"/>
  <c r="B3" i="5"/>
  <c r="B2" i="5"/>
  <c r="F8" i="4"/>
  <c r="F22" i="4"/>
  <c r="F23" i="4"/>
  <c r="F6" i="4"/>
  <c r="F15" i="4"/>
  <c r="N8" i="4"/>
  <c r="N22" i="4"/>
  <c r="N50" i="4"/>
  <c r="N43" i="4"/>
  <c r="N23" i="4"/>
  <c r="N6" i="4"/>
  <c r="N15" i="4"/>
  <c r="M50" i="4"/>
  <c r="M43" i="4"/>
  <c r="M23" i="4"/>
  <c r="M6" i="4"/>
  <c r="M15" i="4"/>
  <c r="J10" i="4"/>
  <c r="J13" i="4"/>
  <c r="J41" i="4"/>
  <c r="J28" i="4"/>
  <c r="J29" i="4"/>
  <c r="J38" i="4"/>
  <c r="J18" i="4"/>
  <c r="J33" i="4"/>
  <c r="J19" i="4"/>
  <c r="J20" i="4"/>
  <c r="J39" i="4"/>
  <c r="J48" i="4"/>
  <c r="I10" i="4"/>
  <c r="K10" i="4" s="1"/>
  <c r="I11" i="4"/>
  <c r="K11" i="4" s="1"/>
  <c r="Q11" i="4" s="1"/>
  <c r="I12" i="4"/>
  <c r="K12" i="4" s="1"/>
  <c r="P12" i="4" s="1"/>
  <c r="I37" i="4"/>
  <c r="K37" i="4" s="1"/>
  <c r="I27" i="4"/>
  <c r="K27" i="4" s="1"/>
  <c r="I13" i="4"/>
  <c r="K13" i="4" s="1"/>
  <c r="I14" i="4"/>
  <c r="K14" i="4" s="1"/>
  <c r="P14" i="4" s="1"/>
  <c r="I15" i="4"/>
  <c r="K15" i="4" s="1"/>
  <c r="I23" i="4"/>
  <c r="K23" i="4" s="1"/>
  <c r="I6" i="4"/>
  <c r="K6" i="4" s="1"/>
  <c r="P6" i="4" s="1"/>
  <c r="I41" i="4"/>
  <c r="K41" i="4" s="1"/>
  <c r="I43" i="4"/>
  <c r="K43" i="4" s="1"/>
  <c r="Q43" i="4" s="1"/>
  <c r="I50" i="4"/>
  <c r="K50" i="4" s="1"/>
  <c r="Q50" i="4" s="1"/>
  <c r="I7" i="4"/>
  <c r="K7" i="4" s="1"/>
  <c r="I44" i="4"/>
  <c r="K44" i="4" s="1"/>
  <c r="I45" i="4"/>
  <c r="K45" i="4" s="1"/>
  <c r="P45" i="4" s="1"/>
  <c r="I28" i="4"/>
  <c r="K28" i="4" s="1"/>
  <c r="I29" i="4"/>
  <c r="K29" i="4" s="1"/>
  <c r="I46" i="4"/>
  <c r="K46" i="4" s="1"/>
  <c r="P46" i="4" s="1"/>
  <c r="I30" i="4"/>
  <c r="K30" i="4" s="1"/>
  <c r="Q30" i="4" s="1"/>
  <c r="I16" i="4"/>
  <c r="K16" i="4" s="1"/>
  <c r="I17" i="4"/>
  <c r="K17" i="4" s="1"/>
  <c r="Q17" i="4" s="1"/>
  <c r="I31" i="4"/>
  <c r="K31" i="4" s="1"/>
  <c r="Q31" i="4" s="1"/>
  <c r="I24" i="4"/>
  <c r="K24" i="4" s="1"/>
  <c r="I38" i="4"/>
  <c r="K38" i="4" s="1"/>
  <c r="I32" i="4"/>
  <c r="K32" i="4" s="1"/>
  <c r="I18" i="4"/>
  <c r="K18" i="4" s="1"/>
  <c r="I42" i="4"/>
  <c r="K42" i="4" s="1"/>
  <c r="I47" i="4"/>
  <c r="K47" i="4" s="1"/>
  <c r="P47" i="4" s="1"/>
  <c r="I33" i="4"/>
  <c r="K33" i="4" s="1"/>
  <c r="I19" i="4"/>
  <c r="K19" i="4" s="1"/>
  <c r="I20" i="4"/>
  <c r="K20" i="4" s="1"/>
  <c r="I34" i="4"/>
  <c r="K34" i="4" s="1"/>
  <c r="P34" i="4" s="1"/>
  <c r="I35" i="4"/>
  <c r="K35" i="4" s="1"/>
  <c r="P35" i="4" s="1"/>
  <c r="I36" i="4"/>
  <c r="K36" i="4" s="1"/>
  <c r="I39" i="4"/>
  <c r="K39" i="4" s="1"/>
  <c r="I21" i="4"/>
  <c r="K21" i="4" s="1"/>
  <c r="Q21" i="4" s="1"/>
  <c r="I48" i="4"/>
  <c r="K48" i="4" s="1"/>
  <c r="I22" i="4"/>
  <c r="K22" i="4" s="1"/>
  <c r="I8" i="4"/>
  <c r="K8" i="4" s="1"/>
  <c r="P8" i="4" s="1"/>
  <c r="I49" i="4"/>
  <c r="K49" i="4" s="1"/>
  <c r="I25" i="4"/>
  <c r="K25" i="4" s="1"/>
  <c r="I9" i="4"/>
  <c r="K9" i="4" s="1"/>
  <c r="B10" i="4"/>
  <c r="B11" i="4"/>
  <c r="B12" i="4"/>
  <c r="B37" i="4"/>
  <c r="B27" i="4"/>
  <c r="B13" i="4"/>
  <c r="B14" i="4"/>
  <c r="B15" i="4"/>
  <c r="B23" i="4"/>
  <c r="B6" i="4"/>
  <c r="B41" i="4"/>
  <c r="B43" i="4"/>
  <c r="B50" i="4"/>
  <c r="B7" i="4"/>
  <c r="B44" i="4"/>
  <c r="B45" i="4"/>
  <c r="B28" i="4"/>
  <c r="B29" i="4"/>
  <c r="B46" i="4"/>
  <c r="B30" i="4"/>
  <c r="B16" i="4"/>
  <c r="B17" i="4"/>
  <c r="B31" i="4"/>
  <c r="B24" i="4"/>
  <c r="B38" i="4"/>
  <c r="B32" i="4"/>
  <c r="B18" i="4"/>
  <c r="B42" i="4"/>
  <c r="B47" i="4"/>
  <c r="B33" i="4"/>
  <c r="B19" i="4"/>
  <c r="B20" i="4"/>
  <c r="B34" i="4"/>
  <c r="B35" i="4"/>
  <c r="B36" i="4"/>
  <c r="B39" i="4"/>
  <c r="B21" i="4"/>
  <c r="B48" i="4"/>
  <c r="B22" i="4"/>
  <c r="B8" i="4"/>
  <c r="B49" i="4"/>
  <c r="B25" i="4"/>
  <c r="B9" i="4"/>
  <c r="H28" i="4"/>
  <c r="H13" i="4"/>
  <c r="H41" i="4"/>
  <c r="H19" i="4"/>
  <c r="H10" i="4"/>
  <c r="H33" i="4"/>
  <c r="H48" i="4"/>
  <c r="H20" i="4"/>
  <c r="H29" i="4"/>
  <c r="H38" i="4"/>
  <c r="H12" i="4"/>
  <c r="E12" i="4"/>
  <c r="J12" i="4" s="1"/>
  <c r="H42" i="4"/>
  <c r="E42" i="4"/>
  <c r="J42" i="4" s="1"/>
  <c r="H32" i="4"/>
  <c r="E32" i="4"/>
  <c r="J32" i="4" s="1"/>
  <c r="H31" i="4"/>
  <c r="E31" i="4"/>
  <c r="J31" i="4" s="1"/>
  <c r="H34" i="4"/>
  <c r="E34" i="4"/>
  <c r="J34" i="4" s="1"/>
  <c r="H37" i="4"/>
  <c r="E37" i="4"/>
  <c r="J37" i="4" s="1"/>
  <c r="H36" i="4"/>
  <c r="E36" i="4"/>
  <c r="J36" i="4" s="1"/>
  <c r="H30" i="4"/>
  <c r="E30" i="4"/>
  <c r="J30" i="4" s="1"/>
  <c r="H35" i="4"/>
  <c r="E35" i="4"/>
  <c r="J35" i="4" s="1"/>
  <c r="H39" i="4"/>
  <c r="H27" i="4"/>
  <c r="E27" i="4"/>
  <c r="J27" i="4" s="1"/>
  <c r="H49" i="4"/>
  <c r="E49" i="4"/>
  <c r="J49" i="4" s="1"/>
  <c r="M8" i="4"/>
  <c r="H8" i="4"/>
  <c r="D8" i="4"/>
  <c r="E8" i="4" s="1"/>
  <c r="J8" i="4" s="1"/>
  <c r="M22" i="4"/>
  <c r="H22" i="4"/>
  <c r="D22" i="4"/>
  <c r="E22" i="4" s="1"/>
  <c r="J22" i="4" s="1"/>
  <c r="H17" i="4"/>
  <c r="E17" i="4"/>
  <c r="J17" i="4" s="1"/>
  <c r="H7" i="4"/>
  <c r="E7" i="4"/>
  <c r="J7" i="4" s="1"/>
  <c r="H16" i="4"/>
  <c r="E16" i="4"/>
  <c r="J16" i="4" s="1"/>
  <c r="H21" i="4"/>
  <c r="E21" i="4"/>
  <c r="J21" i="4" s="1"/>
  <c r="H50" i="4"/>
  <c r="D50" i="4"/>
  <c r="E50" i="4" s="1"/>
  <c r="J50" i="4" s="1"/>
  <c r="H43" i="4"/>
  <c r="D43" i="4"/>
  <c r="E43" i="4" s="1"/>
  <c r="J43" i="4" s="1"/>
  <c r="H25" i="4"/>
  <c r="E25" i="4"/>
  <c r="J25" i="4" s="1"/>
  <c r="H18" i="4"/>
  <c r="H14" i="4"/>
  <c r="E14" i="4"/>
  <c r="J14" i="4" s="1"/>
  <c r="H46" i="4"/>
  <c r="E46" i="4"/>
  <c r="J46" i="4" s="1"/>
  <c r="H23" i="4"/>
  <c r="E23" i="4"/>
  <c r="J23" i="4" s="1"/>
  <c r="H6" i="4"/>
  <c r="E6" i="4"/>
  <c r="J6" i="4" s="1"/>
  <c r="H15" i="4"/>
  <c r="E15" i="4"/>
  <c r="J15" i="4" s="1"/>
  <c r="H11" i="4"/>
  <c r="E11" i="4"/>
  <c r="J11" i="4" s="1"/>
  <c r="H47" i="4"/>
  <c r="E47" i="4"/>
  <c r="J47" i="4" s="1"/>
  <c r="H9" i="4"/>
  <c r="E9" i="4"/>
  <c r="J9" i="4" s="1"/>
  <c r="H24" i="4"/>
  <c r="E24" i="4"/>
  <c r="J24" i="4" s="1"/>
  <c r="H44" i="4"/>
  <c r="E44" i="4"/>
  <c r="J44" i="4" s="1"/>
  <c r="H45" i="4"/>
  <c r="E45" i="4"/>
  <c r="J45" i="4" s="1"/>
  <c r="L41" i="4" l="1"/>
  <c r="L10" i="4"/>
  <c r="S10" i="4" s="1"/>
  <c r="T10" i="4" s="1"/>
  <c r="L43" i="4"/>
  <c r="R43" i="4" s="1"/>
  <c r="L39" i="4"/>
  <c r="R39" i="4" s="1"/>
  <c r="L21" i="4"/>
  <c r="R21" i="4" s="1"/>
  <c r="L30" i="4"/>
  <c r="R30" i="4" s="1"/>
  <c r="L48" i="4"/>
  <c r="S48" i="4" s="1"/>
  <c r="T48" i="4" s="1"/>
  <c r="L19" i="4"/>
  <c r="S19" i="4" s="1"/>
  <c r="T19" i="4" s="1"/>
  <c r="L29" i="4"/>
  <c r="S29" i="4" s="1"/>
  <c r="T29" i="4" s="1"/>
  <c r="L24" i="4"/>
  <c r="R24" i="4" s="1"/>
  <c r="L15" i="4"/>
  <c r="R15" i="4" s="1"/>
  <c r="L38" i="4"/>
  <c r="S38" i="4" s="1"/>
  <c r="T38" i="4" s="1"/>
  <c r="L13" i="4"/>
  <c r="S13" i="4" s="1"/>
  <c r="T13" i="4" s="1"/>
  <c r="L27" i="4"/>
  <c r="R27" i="4" s="1"/>
  <c r="L33" i="4"/>
  <c r="S33" i="4" s="1"/>
  <c r="T33" i="4" s="1"/>
  <c r="L45" i="4"/>
  <c r="R45" i="4" s="1"/>
  <c r="L34" i="4"/>
  <c r="R34" i="4" s="1"/>
  <c r="L9" i="4"/>
  <c r="R9" i="4" s="1"/>
  <c r="L6" i="4"/>
  <c r="R6" i="4" s="1"/>
  <c r="L35" i="4"/>
  <c r="R35" i="4" s="1"/>
  <c r="L20" i="4"/>
  <c r="S20" i="4" s="1"/>
  <c r="T20" i="4" s="1"/>
  <c r="L7" i="4"/>
  <c r="R7" i="4" s="1"/>
  <c r="L25" i="4"/>
  <c r="R25" i="4" s="1"/>
  <c r="L8" i="4"/>
  <c r="R8" i="4" s="1"/>
  <c r="L12" i="4"/>
  <c r="R12" i="4" s="1"/>
  <c r="L46" i="4"/>
  <c r="R46" i="4" s="1"/>
  <c r="L50" i="4"/>
  <c r="R50" i="4" s="1"/>
  <c r="L49" i="4"/>
  <c r="R49" i="4" s="1"/>
  <c r="L28" i="4"/>
  <c r="S28" i="4" s="1"/>
  <c r="T28" i="4" s="1"/>
  <c r="L36" i="4"/>
  <c r="R36" i="4" s="1"/>
  <c r="L18" i="4"/>
  <c r="R18" i="4" s="1"/>
  <c r="L37" i="4"/>
  <c r="R37" i="4" s="1"/>
  <c r="L42" i="4"/>
  <c r="R42" i="4" s="1"/>
  <c r="L16" i="4"/>
  <c r="R16" i="4" s="1"/>
  <c r="L47" i="4"/>
  <c r="R47" i="4" s="1"/>
  <c r="L23" i="4"/>
  <c r="R23" i="4" s="1"/>
  <c r="L44" i="4"/>
  <c r="R44" i="4" s="1"/>
  <c r="L11" i="4"/>
  <c r="R11" i="4" s="1"/>
  <c r="L31" i="4"/>
  <c r="R31" i="4" s="1"/>
  <c r="L17" i="4"/>
  <c r="R17" i="4" s="1"/>
  <c r="Q44" i="4"/>
  <c r="P44" i="4"/>
  <c r="L14" i="4"/>
  <c r="R14" i="4" s="1"/>
  <c r="L32" i="4"/>
  <c r="R32" i="4" s="1"/>
  <c r="L22" i="4"/>
  <c r="R22" i="4" s="1"/>
  <c r="P43" i="4"/>
  <c r="Q6" i="4"/>
  <c r="Q45" i="4"/>
  <c r="Q8" i="4"/>
  <c r="Q14" i="4"/>
  <c r="S41" i="4"/>
  <c r="P9" i="4"/>
  <c r="P21" i="4"/>
  <c r="Q9" i="4"/>
  <c r="P11" i="4"/>
  <c r="Q46" i="4"/>
  <c r="P30" i="4"/>
  <c r="P31" i="4"/>
  <c r="Q47" i="4"/>
  <c r="Q35" i="4"/>
  <c r="Q34" i="4"/>
  <c r="Q12" i="4"/>
  <c r="P18" i="4"/>
  <c r="P16" i="4"/>
  <c r="P49" i="4"/>
  <c r="P24" i="4"/>
  <c r="Q18" i="4"/>
  <c r="Q16" i="4"/>
  <c r="P22" i="4"/>
  <c r="Q49" i="4"/>
  <c r="P36" i="4"/>
  <c r="P32" i="4"/>
  <c r="Q24" i="4"/>
  <c r="P25" i="4"/>
  <c r="P7" i="4"/>
  <c r="Q22" i="4"/>
  <c r="P27" i="4"/>
  <c r="Q36" i="4"/>
  <c r="Q32" i="4"/>
  <c r="P15" i="4"/>
  <c r="P23" i="4"/>
  <c r="Q25" i="4"/>
  <c r="Q7" i="4"/>
  <c r="Q27" i="4"/>
  <c r="P39" i="4"/>
  <c r="P37" i="4"/>
  <c r="P42" i="4"/>
  <c r="Q15" i="4"/>
  <c r="Q23" i="4"/>
  <c r="P50" i="4"/>
  <c r="P17" i="4"/>
  <c r="Q39" i="4"/>
  <c r="Q37" i="4"/>
  <c r="Q42" i="4"/>
  <c r="T41" i="4" l="1"/>
  <c r="S50" i="4"/>
  <c r="S44" i="4"/>
  <c r="T44" i="4" s="1"/>
  <c r="S8" i="4"/>
  <c r="T8" i="4" s="1"/>
  <c r="S45" i="4"/>
  <c r="T45" i="4" s="1"/>
  <c r="S6" i="4"/>
  <c r="S47" i="4"/>
  <c r="T47" i="4" s="1"/>
  <c r="S32" i="4"/>
  <c r="T32" i="4" s="1"/>
  <c r="S43" i="4"/>
  <c r="S35" i="4"/>
  <c r="T35" i="4" s="1"/>
  <c r="S31" i="4"/>
  <c r="T31" i="4" s="1"/>
  <c r="S27" i="4"/>
  <c r="S46" i="4"/>
  <c r="T46" i="4" s="1"/>
  <c r="S49" i="4"/>
  <c r="T49" i="4" s="1"/>
  <c r="S22" i="4"/>
  <c r="T22" i="4" s="1"/>
  <c r="S30" i="4"/>
  <c r="T30" i="4" s="1"/>
  <c r="S17" i="4"/>
  <c r="T17" i="4" s="1"/>
  <c r="S9" i="4"/>
  <c r="S25" i="4"/>
  <c r="T25" i="4" s="1"/>
  <c r="S21" i="4"/>
  <c r="T21" i="4" s="1"/>
  <c r="S11" i="4"/>
  <c r="T11" i="4" s="1"/>
  <c r="S39" i="4"/>
  <c r="T39" i="4" s="1"/>
  <c r="S24" i="4"/>
  <c r="T24" i="4" s="1"/>
  <c r="S14" i="4"/>
  <c r="T14" i="4" s="1"/>
  <c r="S16" i="4"/>
  <c r="T16" i="4" s="1"/>
  <c r="S12" i="4"/>
  <c r="T12" i="4" s="1"/>
  <c r="S18" i="4"/>
  <c r="T18" i="4" s="1"/>
  <c r="S42" i="4"/>
  <c r="T42" i="4" s="1"/>
  <c r="S36" i="4"/>
  <c r="T36" i="4" s="1"/>
  <c r="S34" i="4"/>
  <c r="T34" i="4" s="1"/>
  <c r="S7" i="4"/>
  <c r="T7" i="4" s="1"/>
  <c r="S23" i="4"/>
  <c r="S37" i="4"/>
  <c r="T37" i="4" s="1"/>
  <c r="S15" i="4"/>
  <c r="T15" i="4" s="1"/>
  <c r="AB41" i="4" l="1"/>
  <c r="T43" i="4"/>
  <c r="AA41" i="4"/>
  <c r="T9" i="4"/>
  <c r="Y9" i="4"/>
  <c r="AB9" i="4"/>
  <c r="X41" i="4"/>
  <c r="T23" i="4"/>
  <c r="Y23" i="4"/>
  <c r="AB23" i="4"/>
  <c r="T50" i="4"/>
  <c r="T27" i="4"/>
  <c r="AB27" i="4"/>
  <c r="X27" i="4"/>
  <c r="AA27" i="4"/>
  <c r="Y27" i="4"/>
  <c r="T6" i="4"/>
  <c r="Z6" i="4"/>
  <c r="AB6" i="4"/>
  <c r="AA6" i="4"/>
  <c r="W6" i="4"/>
  <c r="Y6" i="4"/>
  <c r="X6" i="4"/>
  <c r="Y41" i="4"/>
</calcChain>
</file>

<file path=xl/sharedStrings.xml><?xml version="1.0" encoding="utf-8"?>
<sst xmlns="http://schemas.openxmlformats.org/spreadsheetml/2006/main" count="103" uniqueCount="42">
  <si>
    <t>Hourly</t>
  </si>
  <si>
    <t>Rate</t>
  </si>
  <si>
    <t xml:space="preserve"> </t>
  </si>
  <si>
    <t>Monthly</t>
  </si>
  <si>
    <t>Wages</t>
  </si>
  <si>
    <t>HC</t>
  </si>
  <si>
    <t>Hours</t>
  </si>
  <si>
    <t>per day</t>
  </si>
  <si>
    <t>Employee</t>
  </si>
  <si>
    <t>portion pd</t>
  </si>
  <si>
    <t>bonus</t>
  </si>
  <si>
    <t>UC 2020</t>
  </si>
  <si>
    <t>Payroll tax</t>
  </si>
  <si>
    <t xml:space="preserve">Monthly </t>
  </si>
  <si>
    <t>Total</t>
  </si>
  <si>
    <t xml:space="preserve">Hourly </t>
  </si>
  <si>
    <t>for 401K</t>
  </si>
  <si>
    <t>Eligible months</t>
  </si>
  <si>
    <t>OT</t>
  </si>
  <si>
    <t>401k</t>
  </si>
  <si>
    <t>alum</t>
  </si>
  <si>
    <t>pipes</t>
  </si>
  <si>
    <t>metal</t>
  </si>
  <si>
    <t xml:space="preserve">OT </t>
  </si>
  <si>
    <t>OT hours</t>
  </si>
  <si>
    <t>punch</t>
  </si>
  <si>
    <t>per pay</t>
  </si>
  <si>
    <t xml:space="preserve">OT Hrs </t>
  </si>
  <si>
    <t>assy</t>
  </si>
  <si>
    <t>light assy</t>
  </si>
  <si>
    <t>machine</t>
  </si>
  <si>
    <t>Dept</t>
  </si>
  <si>
    <t>Code</t>
  </si>
  <si>
    <t>hours</t>
  </si>
  <si>
    <t>USD/hr</t>
  </si>
  <si>
    <t>Fract/day</t>
  </si>
  <si>
    <t>Cost Ctr</t>
  </si>
  <si>
    <t>USD/mon</t>
  </si>
  <si>
    <t>Labor:</t>
  </si>
  <si>
    <t>For person hourly rates, use $25.66</t>
  </si>
  <si>
    <t>Center</t>
  </si>
  <si>
    <t>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</si>
</sst>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top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3" fontId="0" fillId="0" borderId="0" xfId="0" applyNumberFormat="1" applyFill="1" applyAlignment="1">
      <alignment horizontal="center" vertical="top"/>
    </xf>
    <xf numFmtId="3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4CE1-2EE5-412F-BBEA-C17B069FA8D5}">
  <dimension ref="A1:B7"/>
  <sheetViews>
    <sheetView workbookViewId="0">
      <selection activeCell="M27" sqref="M27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32</v>
      </c>
      <c r="B1" s="1" t="s">
        <v>41</v>
      </c>
    </row>
    <row r="2" spans="1:2" x14ac:dyDescent="0.25">
      <c r="A2" s="1">
        <v>111</v>
      </c>
      <c r="B2" s="3">
        <f>SUM(BJM!B6:B8)</f>
        <v>1.9375</v>
      </c>
    </row>
    <row r="3" spans="1:2" x14ac:dyDescent="0.25">
      <c r="A3" s="1">
        <v>112</v>
      </c>
      <c r="B3" s="3">
        <f>SUM(BJM!B9:B22)</f>
        <v>12.9375</v>
      </c>
    </row>
    <row r="4" spans="1:2" x14ac:dyDescent="0.25">
      <c r="A4" s="1">
        <v>113</v>
      </c>
      <c r="B4" s="3">
        <f>SUM(BJM!B23:B25)</f>
        <v>2.125</v>
      </c>
    </row>
    <row r="5" spans="1:2" x14ac:dyDescent="0.25">
      <c r="A5" s="1">
        <v>211</v>
      </c>
      <c r="B5" s="3">
        <f>SUM(BJM!B27:B39)</f>
        <v>13</v>
      </c>
    </row>
    <row r="6" spans="1:2" x14ac:dyDescent="0.25">
      <c r="A6" s="1">
        <v>321</v>
      </c>
      <c r="B6" s="3">
        <f>SUM(BJM!B41:B42)</f>
        <v>2</v>
      </c>
    </row>
    <row r="7" spans="1:2" x14ac:dyDescent="0.25">
      <c r="A7" s="1">
        <v>322</v>
      </c>
      <c r="B7" s="3">
        <f>SUM(BJM!B43:B50)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FC54-6E29-49D8-8AD2-9C7DDA6585A7}">
  <dimension ref="A1:AB53"/>
  <sheetViews>
    <sheetView tabSelected="1" workbookViewId="0">
      <selection activeCell="B50" sqref="B6:B50"/>
    </sheetView>
  </sheetViews>
  <sheetFormatPr defaultRowHeight="15" x14ac:dyDescent="0.25"/>
  <cols>
    <col min="2" max="2" width="10.7109375" customWidth="1"/>
    <col min="6" max="6" width="14.85546875" bestFit="1" customWidth="1"/>
    <col min="23" max="25" width="9.140625" style="3"/>
    <col min="26" max="26" width="10.140625" style="5" bestFit="1" customWidth="1"/>
    <col min="27" max="28" width="9.140625" style="5"/>
  </cols>
  <sheetData>
    <row r="1" spans="1:28" x14ac:dyDescent="0.25">
      <c r="B1" s="1" t="s">
        <v>35</v>
      </c>
      <c r="C1" s="1" t="s">
        <v>6</v>
      </c>
      <c r="D1" s="1" t="s">
        <v>27</v>
      </c>
      <c r="E1" s="1" t="s">
        <v>18</v>
      </c>
      <c r="F1" s="1" t="s">
        <v>17</v>
      </c>
      <c r="G1" s="2" t="s">
        <v>0</v>
      </c>
      <c r="H1" s="2" t="s">
        <v>23</v>
      </c>
      <c r="I1" s="2" t="s">
        <v>3</v>
      </c>
      <c r="J1" s="2" t="s">
        <v>13</v>
      </c>
      <c r="K1" s="2" t="s">
        <v>3</v>
      </c>
      <c r="L1" s="2" t="s">
        <v>3</v>
      </c>
      <c r="M1" s="2" t="s">
        <v>3</v>
      </c>
      <c r="N1" s="2" t="s">
        <v>8</v>
      </c>
      <c r="O1" s="2" t="s">
        <v>5</v>
      </c>
      <c r="P1" s="2" t="s">
        <v>11</v>
      </c>
      <c r="Q1" s="2" t="s">
        <v>12</v>
      </c>
      <c r="R1" s="2" t="s">
        <v>3</v>
      </c>
      <c r="S1" s="2" t="s">
        <v>13</v>
      </c>
      <c r="T1" s="2" t="s">
        <v>15</v>
      </c>
      <c r="U1" s="1" t="s">
        <v>2</v>
      </c>
      <c r="V1" s="1"/>
      <c r="X1" s="3" t="s">
        <v>2</v>
      </c>
    </row>
    <row r="2" spans="1:28" x14ac:dyDescent="0.25">
      <c r="B2" s="1"/>
      <c r="C2" s="1" t="s">
        <v>7</v>
      </c>
      <c r="D2" s="1" t="s">
        <v>26</v>
      </c>
      <c r="E2" s="1" t="s">
        <v>7</v>
      </c>
      <c r="F2" s="1" t="s">
        <v>16</v>
      </c>
      <c r="G2" s="2" t="s">
        <v>1</v>
      </c>
      <c r="H2" s="2" t="s">
        <v>1</v>
      </c>
      <c r="I2" s="2" t="s">
        <v>33</v>
      </c>
      <c r="J2" s="2" t="s">
        <v>24</v>
      </c>
      <c r="K2" s="2" t="s">
        <v>4</v>
      </c>
      <c r="L2" s="2" t="s">
        <v>18</v>
      </c>
      <c r="M2" s="2" t="s">
        <v>5</v>
      </c>
      <c r="N2" s="2" t="s">
        <v>9</v>
      </c>
      <c r="O2" s="2" t="s">
        <v>10</v>
      </c>
      <c r="P2" s="2">
        <v>1.5103E-2</v>
      </c>
      <c r="Q2" s="2">
        <v>7.0999999999999994E-2</v>
      </c>
      <c r="R2" s="2" t="s">
        <v>19</v>
      </c>
      <c r="S2" s="2" t="s">
        <v>14</v>
      </c>
      <c r="T2" s="2" t="s">
        <v>14</v>
      </c>
      <c r="U2" s="1" t="s">
        <v>2</v>
      </c>
      <c r="V2" s="1"/>
      <c r="X2" s="3" t="s">
        <v>2</v>
      </c>
    </row>
    <row r="3" spans="1:28" x14ac:dyDescent="0.25">
      <c r="B3" s="1"/>
      <c r="C3" s="1"/>
      <c r="D3" s="1"/>
      <c r="E3" s="1">
        <v>10</v>
      </c>
      <c r="F3" s="1"/>
      <c r="G3" s="2"/>
      <c r="H3" s="2">
        <v>1.5</v>
      </c>
      <c r="I3" s="2"/>
      <c r="J3" s="2"/>
      <c r="K3" s="2">
        <v>2080</v>
      </c>
      <c r="L3" s="2">
        <v>1.5</v>
      </c>
      <c r="M3" s="2"/>
      <c r="N3" s="2"/>
      <c r="O3" s="2"/>
      <c r="P3" s="2"/>
      <c r="Q3" s="2"/>
      <c r="R3" s="2">
        <v>0.03</v>
      </c>
      <c r="S3" s="2"/>
      <c r="T3" s="2"/>
      <c r="U3" s="1"/>
      <c r="V3" s="1"/>
    </row>
    <row r="4" spans="1:28" x14ac:dyDescent="0.25">
      <c r="B4" s="1"/>
      <c r="C4" s="1"/>
      <c r="D4" s="1"/>
      <c r="E4" s="1">
        <v>26</v>
      </c>
      <c r="F4" s="1" t="s">
        <v>2</v>
      </c>
      <c r="G4" s="2"/>
      <c r="H4" s="2"/>
      <c r="I4" s="2"/>
      <c r="J4" s="2"/>
      <c r="K4" s="2">
        <v>12</v>
      </c>
      <c r="L4" s="2"/>
      <c r="M4" s="2"/>
      <c r="N4" s="2"/>
      <c r="O4" s="2"/>
      <c r="P4" s="2"/>
      <c r="Q4" s="2"/>
      <c r="R4" s="2"/>
      <c r="S4" s="2"/>
      <c r="T4" s="2"/>
      <c r="U4" s="1" t="s">
        <v>40</v>
      </c>
      <c r="V4" s="1" t="s">
        <v>31</v>
      </c>
      <c r="W4" s="4" t="s">
        <v>14</v>
      </c>
      <c r="X4" s="3" t="s">
        <v>31</v>
      </c>
      <c r="Y4" s="3" t="s">
        <v>36</v>
      </c>
      <c r="Z4" s="6" t="s">
        <v>14</v>
      </c>
      <c r="AA4" s="6" t="s">
        <v>31</v>
      </c>
      <c r="AB4" s="6" t="s">
        <v>36</v>
      </c>
    </row>
    <row r="5" spans="1:28" x14ac:dyDescent="0.25"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 t="s">
        <v>32</v>
      </c>
      <c r="V5" s="1" t="s">
        <v>32</v>
      </c>
      <c r="W5" s="3" t="s">
        <v>34</v>
      </c>
      <c r="X5" s="3" t="s">
        <v>34</v>
      </c>
      <c r="Y5" s="3" t="s">
        <v>34</v>
      </c>
      <c r="Z5" s="6" t="s">
        <v>37</v>
      </c>
      <c r="AA5" s="6" t="s">
        <v>37</v>
      </c>
      <c r="AB5" s="6" t="s">
        <v>37</v>
      </c>
    </row>
    <row r="6" spans="1:28" x14ac:dyDescent="0.25">
      <c r="A6" t="s">
        <v>25</v>
      </c>
      <c r="B6" s="3">
        <f t="shared" ref="B6:B25" si="0">C6/8</f>
        <v>0.4375</v>
      </c>
      <c r="C6" s="1">
        <v>3.5</v>
      </c>
      <c r="D6" s="1">
        <v>0</v>
      </c>
      <c r="E6" s="1">
        <f>D6/E$3</f>
        <v>0</v>
      </c>
      <c r="F6" s="1">
        <f>C6/8</f>
        <v>0.4375</v>
      </c>
      <c r="G6" s="2">
        <v>43.29</v>
      </c>
      <c r="H6" s="2">
        <f t="shared" ref="H6:H25" si="1">G6*H$3</f>
        <v>64.935000000000002</v>
      </c>
      <c r="I6" s="2">
        <f t="shared" ref="I6:I25" si="2">$K$3/$K$4*C6/8</f>
        <v>75.833333333333343</v>
      </c>
      <c r="J6" s="2">
        <f t="shared" ref="J6:J25" si="3">((E6*E$3)*E$4)/K$4*C6/8</f>
        <v>0</v>
      </c>
      <c r="K6" s="2">
        <f t="shared" ref="K6:K25" si="4">G6*I6</f>
        <v>3282.8250000000003</v>
      </c>
      <c r="L6" s="2">
        <f t="shared" ref="L6:L25" si="5">H6*J6</f>
        <v>0</v>
      </c>
      <c r="M6" s="2">
        <f>1377.74*C6/8</f>
        <v>602.76125000000002</v>
      </c>
      <c r="N6" s="2">
        <f>-155.74*C6/8</f>
        <v>-68.136250000000004</v>
      </c>
      <c r="O6" s="2">
        <v>0</v>
      </c>
      <c r="P6" s="2">
        <f>K6*P$2</f>
        <v>49.580505975000001</v>
      </c>
      <c r="Q6" s="2">
        <f>K6*Q$2</f>
        <v>233.08057500000001</v>
      </c>
      <c r="R6" s="2">
        <f>((F6*R$3)*K6)+(L6*R$3)</f>
        <v>43.087078125000005</v>
      </c>
      <c r="S6" s="2">
        <f t="shared" ref="S6:S25" si="6">(K6+M6+O6+P6+Q6+L6+R6)</f>
        <v>4211.3344090999999</v>
      </c>
      <c r="T6" s="2">
        <f t="shared" ref="T6:T25" si="7">S6/SUM(I6:J6)</f>
        <v>55.534080119999992</v>
      </c>
      <c r="U6" s="1">
        <v>111</v>
      </c>
      <c r="V6" s="1">
        <v>110</v>
      </c>
      <c r="W6" s="10">
        <f>SUM(S6:S50)/SUM(I6:J50)</f>
        <v>25.655216564368526</v>
      </c>
      <c r="X6" s="3">
        <f>SUM(S6:S25)/SUM(I6:J25)</f>
        <v>27.137607062908863</v>
      </c>
      <c r="Y6" s="3">
        <f>SUM(S6:S8)/SUM(I6:J8)</f>
        <v>32.888690794696501</v>
      </c>
      <c r="Z6" s="5">
        <f>SUM(S6:S50)</f>
        <v>197491.1846941167</v>
      </c>
      <c r="AA6" s="5">
        <f>SUM(S6:S25)</f>
        <v>88946.899349566665</v>
      </c>
      <c r="AB6" s="5">
        <f>SUM(S6:S8)</f>
        <v>12247.611415733334</v>
      </c>
    </row>
    <row r="7" spans="1:28" x14ac:dyDescent="0.25">
      <c r="A7" t="s">
        <v>25</v>
      </c>
      <c r="B7" s="3">
        <f t="shared" si="0"/>
        <v>1</v>
      </c>
      <c r="C7" s="1">
        <v>8</v>
      </c>
      <c r="D7" s="1">
        <v>8.75</v>
      </c>
      <c r="E7" s="1">
        <f>D7/E$3</f>
        <v>0.875</v>
      </c>
      <c r="F7" s="1">
        <v>1</v>
      </c>
      <c r="G7" s="2">
        <v>19.54</v>
      </c>
      <c r="H7" s="2">
        <f t="shared" si="1"/>
        <v>29.31</v>
      </c>
      <c r="I7" s="2">
        <f t="shared" si="2"/>
        <v>173.33333333333334</v>
      </c>
      <c r="J7" s="2">
        <f t="shared" si="3"/>
        <v>18.958333333333332</v>
      </c>
      <c r="K7" s="2">
        <f t="shared" si="4"/>
        <v>3386.9333333333334</v>
      </c>
      <c r="L7" s="2">
        <f t="shared" si="5"/>
        <v>555.66874999999993</v>
      </c>
      <c r="M7" s="2">
        <v>493.81</v>
      </c>
      <c r="N7" s="2">
        <v>-92</v>
      </c>
      <c r="O7" s="2">
        <v>0</v>
      </c>
      <c r="P7" s="2">
        <f>K7*P$2</f>
        <v>51.152854133333335</v>
      </c>
      <c r="Q7" s="2">
        <f>K7*Q$2</f>
        <v>240.47226666666666</v>
      </c>
      <c r="R7" s="2">
        <f>((F7*R$3)*K7)+(L7*R$3)</f>
        <v>118.2780625</v>
      </c>
      <c r="S7" s="2">
        <f t="shared" si="6"/>
        <v>4846.3152666333326</v>
      </c>
      <c r="T7" s="2">
        <f t="shared" si="7"/>
        <v>25.202939631462616</v>
      </c>
      <c r="U7" s="1">
        <v>111</v>
      </c>
      <c r="V7" s="1">
        <v>110</v>
      </c>
    </row>
    <row r="8" spans="1:28" x14ac:dyDescent="0.25">
      <c r="A8" t="s">
        <v>25</v>
      </c>
      <c r="B8" s="3">
        <f t="shared" si="0"/>
        <v>0.5</v>
      </c>
      <c r="C8" s="1">
        <v>4</v>
      </c>
      <c r="D8" s="1">
        <f>32.5/2</f>
        <v>16.25</v>
      </c>
      <c r="E8" s="1">
        <f>D8/E$3</f>
        <v>1.625</v>
      </c>
      <c r="F8" s="1">
        <f>C8/8</f>
        <v>0.5</v>
      </c>
      <c r="G8" s="2">
        <v>24</v>
      </c>
      <c r="H8" s="2">
        <f t="shared" si="1"/>
        <v>36</v>
      </c>
      <c r="I8" s="2">
        <f t="shared" si="2"/>
        <v>86.666666666666671</v>
      </c>
      <c r="J8" s="2">
        <f t="shared" si="3"/>
        <v>17.604166666666668</v>
      </c>
      <c r="K8" s="2">
        <f t="shared" si="4"/>
        <v>2080</v>
      </c>
      <c r="L8" s="2">
        <f t="shared" si="5"/>
        <v>633.75</v>
      </c>
      <c r="M8" s="2">
        <f>493.81/2</f>
        <v>246.905</v>
      </c>
      <c r="N8" s="2">
        <f>-52.37*C8/8</f>
        <v>-26.184999999999999</v>
      </c>
      <c r="O8" s="2">
        <v>0</v>
      </c>
      <c r="P8" s="2">
        <f>K8*P$2</f>
        <v>31.414239999999999</v>
      </c>
      <c r="Q8" s="2">
        <f>K8*Q$2</f>
        <v>147.67999999999998</v>
      </c>
      <c r="R8" s="2">
        <f>((F8*R$3)*K8)+(L8*R$3)</f>
        <v>50.212499999999999</v>
      </c>
      <c r="S8" s="2">
        <f t="shared" si="6"/>
        <v>3189.9617400000002</v>
      </c>
      <c r="T8" s="2">
        <f t="shared" si="7"/>
        <v>30.593039664335663</v>
      </c>
      <c r="U8" s="1">
        <v>111</v>
      </c>
      <c r="V8" s="1">
        <v>110</v>
      </c>
    </row>
    <row r="9" spans="1:28" x14ac:dyDescent="0.25">
      <c r="A9" t="s">
        <v>22</v>
      </c>
      <c r="B9" s="3">
        <f t="shared" si="0"/>
        <v>1</v>
      </c>
      <c r="C9" s="1">
        <v>8</v>
      </c>
      <c r="D9" s="1">
        <v>25.25</v>
      </c>
      <c r="E9" s="1">
        <f>D9/E$3</f>
        <v>2.5249999999999999</v>
      </c>
      <c r="F9" s="1">
        <v>1</v>
      </c>
      <c r="G9" s="2">
        <v>17.5</v>
      </c>
      <c r="H9" s="2">
        <f t="shared" si="1"/>
        <v>26.25</v>
      </c>
      <c r="I9" s="2">
        <f t="shared" si="2"/>
        <v>173.33333333333334</v>
      </c>
      <c r="J9" s="2">
        <f t="shared" si="3"/>
        <v>54.708333333333336</v>
      </c>
      <c r="K9" s="2">
        <f t="shared" si="4"/>
        <v>3033.3333333333335</v>
      </c>
      <c r="L9" s="2">
        <f t="shared" si="5"/>
        <v>1436.09375</v>
      </c>
      <c r="M9" s="2">
        <v>1321.44</v>
      </c>
      <c r="N9" s="2">
        <v>-148.93</v>
      </c>
      <c r="O9" s="2">
        <v>0</v>
      </c>
      <c r="P9" s="2">
        <f>K9*P$2</f>
        <v>45.812433333333338</v>
      </c>
      <c r="Q9" s="2">
        <f>K9*Q$2</f>
        <v>215.36666666666665</v>
      </c>
      <c r="R9" s="2">
        <f>((F9*R$3)*K9)+(L9*R$3)</f>
        <v>134.08281249999999</v>
      </c>
      <c r="S9" s="2">
        <f t="shared" si="6"/>
        <v>6186.1289958333336</v>
      </c>
      <c r="T9" s="2">
        <f t="shared" si="7"/>
        <v>27.127187264754248</v>
      </c>
      <c r="U9" s="1">
        <v>112</v>
      </c>
      <c r="V9" s="1">
        <v>110</v>
      </c>
      <c r="Y9" s="3">
        <f>SUM(S9:S22)/SUM(I9:J22)</f>
        <v>26.582769370070597</v>
      </c>
      <c r="AB9" s="5">
        <f>SUM(S9:S22)</f>
        <v>67394.519853166668</v>
      </c>
    </row>
    <row r="10" spans="1:28" x14ac:dyDescent="0.25">
      <c r="A10" t="s">
        <v>22</v>
      </c>
      <c r="B10" s="3">
        <f t="shared" si="0"/>
        <v>1</v>
      </c>
      <c r="C10" s="1">
        <v>8</v>
      </c>
      <c r="D10" s="1"/>
      <c r="E10" s="1">
        <v>0</v>
      </c>
      <c r="F10" s="1"/>
      <c r="G10" s="2">
        <v>22.42</v>
      </c>
      <c r="H10" s="2">
        <f t="shared" si="1"/>
        <v>33.630000000000003</v>
      </c>
      <c r="I10" s="2">
        <f t="shared" si="2"/>
        <v>173.33333333333334</v>
      </c>
      <c r="J10" s="2">
        <f t="shared" si="3"/>
        <v>0</v>
      </c>
      <c r="K10" s="2">
        <f t="shared" si="4"/>
        <v>3886.1333333333337</v>
      </c>
      <c r="L10" s="2">
        <f t="shared" si="5"/>
        <v>0</v>
      </c>
      <c r="M10" s="2"/>
      <c r="N10" s="2"/>
      <c r="O10" s="2"/>
      <c r="P10" s="2"/>
      <c r="Q10" s="2"/>
      <c r="R10" s="2"/>
      <c r="S10" s="2">
        <f t="shared" si="6"/>
        <v>3886.1333333333337</v>
      </c>
      <c r="T10" s="2">
        <f t="shared" si="7"/>
        <v>22.42</v>
      </c>
      <c r="U10" s="1">
        <v>112</v>
      </c>
      <c r="V10" s="1">
        <v>110</v>
      </c>
    </row>
    <row r="11" spans="1:28" x14ac:dyDescent="0.25">
      <c r="A11" t="s">
        <v>22</v>
      </c>
      <c r="B11" s="3">
        <f t="shared" si="0"/>
        <v>1</v>
      </c>
      <c r="C11" s="1">
        <v>8</v>
      </c>
      <c r="D11" s="1">
        <v>25.5</v>
      </c>
      <c r="E11" s="1">
        <f>D11/E$3</f>
        <v>2.5499999999999998</v>
      </c>
      <c r="F11" s="1">
        <v>1</v>
      </c>
      <c r="G11" s="2">
        <v>26.1</v>
      </c>
      <c r="H11" s="2">
        <f t="shared" si="1"/>
        <v>39.150000000000006</v>
      </c>
      <c r="I11" s="2">
        <f t="shared" si="2"/>
        <v>173.33333333333334</v>
      </c>
      <c r="J11" s="2">
        <f t="shared" si="3"/>
        <v>55.25</v>
      </c>
      <c r="K11" s="2">
        <f t="shared" si="4"/>
        <v>4524.0000000000009</v>
      </c>
      <c r="L11" s="2">
        <f t="shared" si="5"/>
        <v>2163.0375000000004</v>
      </c>
      <c r="M11" s="2">
        <v>595.24</v>
      </c>
      <c r="N11" s="2">
        <v>-60.84</v>
      </c>
      <c r="O11" s="2">
        <v>0</v>
      </c>
      <c r="P11" s="2">
        <f>K11*P$2</f>
        <v>68.325972000000007</v>
      </c>
      <c r="Q11" s="2">
        <f>K11*Q$2</f>
        <v>321.20400000000001</v>
      </c>
      <c r="R11" s="2">
        <f>((F11*R$3)*K11)+(L11*R$3)</f>
        <v>200.61112500000002</v>
      </c>
      <c r="S11" s="2">
        <f t="shared" si="6"/>
        <v>7872.4185970000008</v>
      </c>
      <c r="T11" s="2">
        <f t="shared" si="7"/>
        <v>34.440037609916153</v>
      </c>
      <c r="U11" s="1">
        <v>112</v>
      </c>
      <c r="V11" s="1">
        <v>110</v>
      </c>
    </row>
    <row r="12" spans="1:28" x14ac:dyDescent="0.25">
      <c r="A12" t="s">
        <v>22</v>
      </c>
      <c r="B12" s="3">
        <f t="shared" si="0"/>
        <v>1</v>
      </c>
      <c r="C12" s="1">
        <v>8</v>
      </c>
      <c r="D12" s="1">
        <v>0</v>
      </c>
      <c r="E12" s="1">
        <f>D12/E$3</f>
        <v>0</v>
      </c>
      <c r="F12" s="1">
        <v>1</v>
      </c>
      <c r="G12" s="2">
        <v>18.5</v>
      </c>
      <c r="H12" s="2">
        <f t="shared" si="1"/>
        <v>27.75</v>
      </c>
      <c r="I12" s="2">
        <f t="shared" si="2"/>
        <v>173.33333333333334</v>
      </c>
      <c r="J12" s="2">
        <f t="shared" si="3"/>
        <v>0</v>
      </c>
      <c r="K12" s="2">
        <f t="shared" si="4"/>
        <v>3206.666666666667</v>
      </c>
      <c r="L12" s="2">
        <f t="shared" si="5"/>
        <v>0</v>
      </c>
      <c r="M12" s="2">
        <v>493.81</v>
      </c>
      <c r="N12" s="2">
        <v>-52.37</v>
      </c>
      <c r="O12" s="2">
        <v>0</v>
      </c>
      <c r="P12" s="2">
        <f>K12*P$2</f>
        <v>48.430286666666674</v>
      </c>
      <c r="Q12" s="2">
        <f>K12*Q$2</f>
        <v>227.67333333333335</v>
      </c>
      <c r="R12" s="2">
        <f>((F12*R$3)*K12)+(L12*R$3)</f>
        <v>96.2</v>
      </c>
      <c r="S12" s="2">
        <f t="shared" si="6"/>
        <v>4072.7802866666666</v>
      </c>
      <c r="T12" s="2">
        <f t="shared" si="7"/>
        <v>23.496809346153846</v>
      </c>
      <c r="U12" s="1">
        <v>112</v>
      </c>
      <c r="V12" s="1">
        <v>110</v>
      </c>
    </row>
    <row r="13" spans="1:28" x14ac:dyDescent="0.25">
      <c r="A13" t="s">
        <v>22</v>
      </c>
      <c r="B13" s="3">
        <f t="shared" si="0"/>
        <v>1</v>
      </c>
      <c r="C13" s="1">
        <v>8</v>
      </c>
      <c r="D13" s="1"/>
      <c r="E13" s="1">
        <v>0</v>
      </c>
      <c r="F13" s="1"/>
      <c r="G13" s="2">
        <v>22.42</v>
      </c>
      <c r="H13" s="2">
        <f t="shared" si="1"/>
        <v>33.630000000000003</v>
      </c>
      <c r="I13" s="2">
        <f t="shared" si="2"/>
        <v>173.33333333333334</v>
      </c>
      <c r="J13" s="2">
        <f t="shared" si="3"/>
        <v>0</v>
      </c>
      <c r="K13" s="2">
        <f t="shared" si="4"/>
        <v>3886.1333333333337</v>
      </c>
      <c r="L13" s="2">
        <f t="shared" si="5"/>
        <v>0</v>
      </c>
      <c r="M13" s="2"/>
      <c r="N13" s="2"/>
      <c r="O13" s="2"/>
      <c r="P13" s="2"/>
      <c r="Q13" s="2"/>
      <c r="R13" s="2"/>
      <c r="S13" s="2">
        <f t="shared" si="6"/>
        <v>3886.1333333333337</v>
      </c>
      <c r="T13" s="2">
        <f t="shared" si="7"/>
        <v>22.42</v>
      </c>
      <c r="U13" s="1">
        <v>112</v>
      </c>
      <c r="V13" s="1">
        <v>110</v>
      </c>
    </row>
    <row r="14" spans="1:28" x14ac:dyDescent="0.25">
      <c r="A14" t="s">
        <v>22</v>
      </c>
      <c r="B14" s="3">
        <f t="shared" si="0"/>
        <v>1</v>
      </c>
      <c r="C14" s="1">
        <v>8</v>
      </c>
      <c r="D14" s="1">
        <v>2</v>
      </c>
      <c r="E14" s="1">
        <f>D14/E$3</f>
        <v>0.2</v>
      </c>
      <c r="F14" s="1">
        <v>1</v>
      </c>
      <c r="G14" s="2">
        <v>17</v>
      </c>
      <c r="H14" s="2">
        <f t="shared" si="1"/>
        <v>25.5</v>
      </c>
      <c r="I14" s="2">
        <f t="shared" si="2"/>
        <v>173.33333333333334</v>
      </c>
      <c r="J14" s="2">
        <f t="shared" si="3"/>
        <v>4.333333333333333</v>
      </c>
      <c r="K14" s="2">
        <f t="shared" si="4"/>
        <v>2946.666666666667</v>
      </c>
      <c r="L14" s="2">
        <f t="shared" si="5"/>
        <v>110.49999999999999</v>
      </c>
      <c r="M14" s="2">
        <v>0</v>
      </c>
      <c r="N14" s="2">
        <v>0</v>
      </c>
      <c r="O14" s="2">
        <v>150</v>
      </c>
      <c r="P14" s="2">
        <f>K14*P$2</f>
        <v>44.503506666666674</v>
      </c>
      <c r="Q14" s="2">
        <f>K14*Q$2</f>
        <v>209.21333333333334</v>
      </c>
      <c r="R14" s="2">
        <f>((F14*R$3)*K14)+(L14*R$3)</f>
        <v>91.715000000000003</v>
      </c>
      <c r="S14" s="2">
        <f t="shared" si="6"/>
        <v>3552.5985066666667</v>
      </c>
      <c r="T14" s="2">
        <f t="shared" si="7"/>
        <v>19.995864015009378</v>
      </c>
      <c r="U14" s="1">
        <v>112</v>
      </c>
      <c r="V14" s="1">
        <v>110</v>
      </c>
    </row>
    <row r="15" spans="1:28" x14ac:dyDescent="0.25">
      <c r="A15" t="s">
        <v>22</v>
      </c>
      <c r="B15" s="3">
        <f t="shared" si="0"/>
        <v>0.4375</v>
      </c>
      <c r="C15" s="1">
        <v>3.5</v>
      </c>
      <c r="D15" s="1">
        <v>0</v>
      </c>
      <c r="E15" s="1">
        <f>D15/E$3</f>
        <v>0</v>
      </c>
      <c r="F15" s="1">
        <f>C15/8</f>
        <v>0.4375</v>
      </c>
      <c r="G15" s="2">
        <v>43.29</v>
      </c>
      <c r="H15" s="2">
        <f t="shared" si="1"/>
        <v>64.935000000000002</v>
      </c>
      <c r="I15" s="2">
        <f t="shared" si="2"/>
        <v>75.833333333333343</v>
      </c>
      <c r="J15" s="2">
        <f t="shared" si="3"/>
        <v>0</v>
      </c>
      <c r="K15" s="2">
        <f t="shared" si="4"/>
        <v>3282.8250000000003</v>
      </c>
      <c r="L15" s="2">
        <f t="shared" si="5"/>
        <v>0</v>
      </c>
      <c r="M15" s="2">
        <f>1377.74*C15/8</f>
        <v>602.76125000000002</v>
      </c>
      <c r="N15" s="2">
        <f>-155.74*C15/8</f>
        <v>-68.136250000000004</v>
      </c>
      <c r="O15" s="2">
        <v>0</v>
      </c>
      <c r="P15" s="2">
        <f>K15*P$2</f>
        <v>49.580505975000001</v>
      </c>
      <c r="Q15" s="2">
        <f>K15*Q$2</f>
        <v>233.08057500000001</v>
      </c>
      <c r="R15" s="2">
        <f>((F15*R$3)*K15)+(L15*R$3)</f>
        <v>43.087078125000005</v>
      </c>
      <c r="S15" s="2">
        <f t="shared" si="6"/>
        <v>4211.3344090999999</v>
      </c>
      <c r="T15" s="2">
        <f t="shared" si="7"/>
        <v>55.534080119999992</v>
      </c>
      <c r="U15" s="1">
        <v>112</v>
      </c>
      <c r="V15" s="1">
        <v>110</v>
      </c>
    </row>
    <row r="16" spans="1:28" x14ac:dyDescent="0.25">
      <c r="A16" t="s">
        <v>22</v>
      </c>
      <c r="B16" s="3">
        <f t="shared" si="0"/>
        <v>1</v>
      </c>
      <c r="C16" s="1">
        <v>8</v>
      </c>
      <c r="D16" s="1">
        <v>20.25</v>
      </c>
      <c r="E16" s="1">
        <f>D16/E$3</f>
        <v>2.0249999999999999</v>
      </c>
      <c r="F16" s="1">
        <v>1</v>
      </c>
      <c r="G16" s="2">
        <v>17.5</v>
      </c>
      <c r="H16" s="2">
        <f t="shared" si="1"/>
        <v>26.25</v>
      </c>
      <c r="I16" s="2">
        <f t="shared" si="2"/>
        <v>173.33333333333334</v>
      </c>
      <c r="J16" s="2">
        <f t="shared" si="3"/>
        <v>43.875</v>
      </c>
      <c r="K16" s="2">
        <f t="shared" si="4"/>
        <v>3033.3333333333335</v>
      </c>
      <c r="L16" s="2">
        <f t="shared" si="5"/>
        <v>1151.71875</v>
      </c>
      <c r="M16" s="2">
        <v>506.03</v>
      </c>
      <c r="N16" s="2">
        <v>-92</v>
      </c>
      <c r="O16" s="2">
        <v>0</v>
      </c>
      <c r="P16" s="2">
        <f>K16*P$2</f>
        <v>45.812433333333338</v>
      </c>
      <c r="Q16" s="2">
        <f>K16*Q$2</f>
        <v>215.36666666666665</v>
      </c>
      <c r="R16" s="2">
        <f>((F16*R$3)*K16)+(L16*R$3)</f>
        <v>125.55156249999999</v>
      </c>
      <c r="S16" s="2">
        <f t="shared" si="6"/>
        <v>5077.8127458333338</v>
      </c>
      <c r="T16" s="2">
        <f t="shared" si="7"/>
        <v>23.377614789948208</v>
      </c>
      <c r="U16" s="1">
        <v>112</v>
      </c>
      <c r="V16" s="1">
        <v>110</v>
      </c>
    </row>
    <row r="17" spans="1:28" x14ac:dyDescent="0.25">
      <c r="A17" t="s">
        <v>22</v>
      </c>
      <c r="B17" s="3">
        <f t="shared" si="0"/>
        <v>1</v>
      </c>
      <c r="C17" s="1">
        <v>8</v>
      </c>
      <c r="D17" s="1">
        <v>15</v>
      </c>
      <c r="E17" s="1">
        <f>D17/E$3</f>
        <v>1.5</v>
      </c>
      <c r="F17" s="1">
        <v>1</v>
      </c>
      <c r="G17" s="2">
        <v>19.95</v>
      </c>
      <c r="H17" s="2">
        <f t="shared" si="1"/>
        <v>29.924999999999997</v>
      </c>
      <c r="I17" s="2">
        <f t="shared" si="2"/>
        <v>173.33333333333334</v>
      </c>
      <c r="J17" s="2">
        <f t="shared" si="3"/>
        <v>32.5</v>
      </c>
      <c r="K17" s="2">
        <f t="shared" si="4"/>
        <v>3458</v>
      </c>
      <c r="L17" s="2">
        <f t="shared" si="5"/>
        <v>972.56249999999989</v>
      </c>
      <c r="M17" s="2">
        <v>1377.74</v>
      </c>
      <c r="N17" s="2">
        <v>-155.74</v>
      </c>
      <c r="O17" s="2">
        <v>0</v>
      </c>
      <c r="P17" s="2">
        <f>K17*P$2</f>
        <v>52.226174</v>
      </c>
      <c r="Q17" s="2">
        <f>K17*Q$2</f>
        <v>245.51799999999997</v>
      </c>
      <c r="R17" s="2">
        <f>((F17*R$3)*K17)+(L17*R$3)</f>
        <v>132.916875</v>
      </c>
      <c r="S17" s="2">
        <f t="shared" si="6"/>
        <v>6238.9635490000001</v>
      </c>
      <c r="T17" s="2">
        <f t="shared" si="7"/>
        <v>30.310754084210526</v>
      </c>
      <c r="U17" s="1">
        <v>112</v>
      </c>
      <c r="V17" s="1">
        <v>110</v>
      </c>
    </row>
    <row r="18" spans="1:28" x14ac:dyDescent="0.25">
      <c r="A18" t="s">
        <v>22</v>
      </c>
      <c r="B18" s="3">
        <f t="shared" si="0"/>
        <v>1</v>
      </c>
      <c r="C18" s="1">
        <v>8</v>
      </c>
      <c r="D18" s="1">
        <v>0</v>
      </c>
      <c r="E18" s="1">
        <v>2</v>
      </c>
      <c r="F18" s="1">
        <v>1</v>
      </c>
      <c r="G18" s="2">
        <v>20.82</v>
      </c>
      <c r="H18" s="2">
        <f t="shared" si="1"/>
        <v>31.23</v>
      </c>
      <c r="I18" s="2">
        <f t="shared" si="2"/>
        <v>173.33333333333334</v>
      </c>
      <c r="J18" s="2">
        <f t="shared" si="3"/>
        <v>43.333333333333336</v>
      </c>
      <c r="K18" s="2">
        <f t="shared" si="4"/>
        <v>3608.8</v>
      </c>
      <c r="L18" s="2">
        <f t="shared" si="5"/>
        <v>1353.3000000000002</v>
      </c>
      <c r="M18" s="2">
        <v>1377.74</v>
      </c>
      <c r="N18" s="2">
        <v>-201.89</v>
      </c>
      <c r="O18" s="2">
        <v>0</v>
      </c>
      <c r="P18" s="2">
        <f>K18*P$2</f>
        <v>54.503706400000006</v>
      </c>
      <c r="Q18" s="2">
        <f>K18*Q$2</f>
        <v>256.22480000000002</v>
      </c>
      <c r="R18" s="2">
        <f>((F18*R$3)*K18)+(L18*R$3)</f>
        <v>148.863</v>
      </c>
      <c r="S18" s="2">
        <f t="shared" si="6"/>
        <v>6799.4315064000002</v>
      </c>
      <c r="T18" s="2">
        <f t="shared" si="7"/>
        <v>31.381991567999997</v>
      </c>
      <c r="U18" s="1">
        <v>112</v>
      </c>
      <c r="V18" s="1">
        <v>110</v>
      </c>
    </row>
    <row r="19" spans="1:28" x14ac:dyDescent="0.25">
      <c r="A19" t="s">
        <v>22</v>
      </c>
      <c r="B19" s="3">
        <f t="shared" si="0"/>
        <v>1</v>
      </c>
      <c r="C19" s="1">
        <v>8</v>
      </c>
      <c r="D19" s="1"/>
      <c r="E19" s="1">
        <v>0</v>
      </c>
      <c r="F19" s="1"/>
      <c r="G19" s="2">
        <v>22.42</v>
      </c>
      <c r="H19" s="2">
        <f t="shared" si="1"/>
        <v>33.630000000000003</v>
      </c>
      <c r="I19" s="2">
        <f t="shared" si="2"/>
        <v>173.33333333333334</v>
      </c>
      <c r="J19" s="2">
        <f t="shared" si="3"/>
        <v>0</v>
      </c>
      <c r="K19" s="2">
        <f t="shared" si="4"/>
        <v>3886.1333333333337</v>
      </c>
      <c r="L19" s="2">
        <f t="shared" si="5"/>
        <v>0</v>
      </c>
      <c r="M19" s="2"/>
      <c r="N19" s="2"/>
      <c r="O19" s="2"/>
      <c r="P19" s="2"/>
      <c r="Q19" s="2"/>
      <c r="R19" s="2"/>
      <c r="S19" s="2">
        <f t="shared" si="6"/>
        <v>3886.1333333333337</v>
      </c>
      <c r="T19" s="2">
        <f t="shared" si="7"/>
        <v>22.42</v>
      </c>
      <c r="U19" s="1">
        <v>112</v>
      </c>
      <c r="V19" s="1">
        <v>110</v>
      </c>
    </row>
    <row r="20" spans="1:28" x14ac:dyDescent="0.25">
      <c r="A20" t="s">
        <v>22</v>
      </c>
      <c r="B20" s="3">
        <f t="shared" si="0"/>
        <v>1</v>
      </c>
      <c r="C20" s="1">
        <v>8</v>
      </c>
      <c r="D20" s="1"/>
      <c r="E20" s="1">
        <v>0</v>
      </c>
      <c r="F20" s="1"/>
      <c r="G20" s="2">
        <v>22.42</v>
      </c>
      <c r="H20" s="2">
        <f t="shared" si="1"/>
        <v>33.630000000000003</v>
      </c>
      <c r="I20" s="2">
        <f t="shared" si="2"/>
        <v>173.33333333333334</v>
      </c>
      <c r="J20" s="2">
        <f t="shared" si="3"/>
        <v>0</v>
      </c>
      <c r="K20" s="2">
        <f t="shared" si="4"/>
        <v>3886.1333333333337</v>
      </c>
      <c r="L20" s="2">
        <f t="shared" si="5"/>
        <v>0</v>
      </c>
      <c r="M20" s="2"/>
      <c r="N20" s="2"/>
      <c r="O20" s="2"/>
      <c r="P20" s="2"/>
      <c r="Q20" s="2"/>
      <c r="R20" s="2"/>
      <c r="S20" s="2">
        <f t="shared" si="6"/>
        <v>3886.1333333333337</v>
      </c>
      <c r="T20" s="2">
        <f t="shared" si="7"/>
        <v>22.42</v>
      </c>
      <c r="U20" s="1">
        <v>112</v>
      </c>
      <c r="V20" s="1">
        <v>110</v>
      </c>
    </row>
    <row r="21" spans="1:28" x14ac:dyDescent="0.25">
      <c r="A21" t="s">
        <v>22</v>
      </c>
      <c r="B21" s="3">
        <f t="shared" si="0"/>
        <v>1</v>
      </c>
      <c r="C21" s="1">
        <v>8</v>
      </c>
      <c r="D21" s="1">
        <v>19</v>
      </c>
      <c r="E21" s="1">
        <f>D21/E$3</f>
        <v>1.9</v>
      </c>
      <c r="F21" s="1">
        <v>1</v>
      </c>
      <c r="G21" s="2">
        <v>17.5</v>
      </c>
      <c r="H21" s="2">
        <f t="shared" si="1"/>
        <v>26.25</v>
      </c>
      <c r="I21" s="2">
        <f t="shared" si="2"/>
        <v>173.33333333333334</v>
      </c>
      <c r="J21" s="2">
        <f t="shared" si="3"/>
        <v>41.166666666666664</v>
      </c>
      <c r="K21" s="2">
        <f t="shared" si="4"/>
        <v>3033.3333333333335</v>
      </c>
      <c r="L21" s="2">
        <f t="shared" si="5"/>
        <v>1080.625</v>
      </c>
      <c r="M21" s="2">
        <v>0</v>
      </c>
      <c r="N21" s="2">
        <v>0</v>
      </c>
      <c r="O21" s="2">
        <v>150</v>
      </c>
      <c r="P21" s="2">
        <f>K21*P$2</f>
        <v>45.812433333333338</v>
      </c>
      <c r="Q21" s="2">
        <f>K21*Q$2</f>
        <v>215.36666666666665</v>
      </c>
      <c r="R21" s="2">
        <f>((F21*R$3)*K21)+(L21*R$3)</f>
        <v>123.41874999999999</v>
      </c>
      <c r="S21" s="2">
        <f t="shared" si="6"/>
        <v>4648.5561833333331</v>
      </c>
      <c r="T21" s="2">
        <f t="shared" si="7"/>
        <v>21.671590598290596</v>
      </c>
      <c r="U21" s="1">
        <v>112</v>
      </c>
      <c r="V21" s="1">
        <v>110</v>
      </c>
    </row>
    <row r="22" spans="1:28" x14ac:dyDescent="0.25">
      <c r="A22" t="s">
        <v>22</v>
      </c>
      <c r="B22" s="3">
        <f t="shared" si="0"/>
        <v>0.5</v>
      </c>
      <c r="C22" s="1">
        <v>4</v>
      </c>
      <c r="D22" s="1">
        <f>32.5/2</f>
        <v>16.25</v>
      </c>
      <c r="E22" s="1">
        <f>D22/E$3</f>
        <v>1.625</v>
      </c>
      <c r="F22" s="1">
        <f>C22/8</f>
        <v>0.5</v>
      </c>
      <c r="G22" s="2">
        <v>24</v>
      </c>
      <c r="H22" s="2">
        <f t="shared" si="1"/>
        <v>36</v>
      </c>
      <c r="I22" s="2">
        <f t="shared" si="2"/>
        <v>86.666666666666671</v>
      </c>
      <c r="J22" s="2">
        <f t="shared" si="3"/>
        <v>17.604166666666668</v>
      </c>
      <c r="K22" s="2">
        <f t="shared" si="4"/>
        <v>2080</v>
      </c>
      <c r="L22" s="2">
        <f t="shared" si="5"/>
        <v>633.75</v>
      </c>
      <c r="M22" s="2">
        <f>493.81/2</f>
        <v>246.905</v>
      </c>
      <c r="N22" s="2">
        <f>-52.37*C22/8</f>
        <v>-26.184999999999999</v>
      </c>
      <c r="O22" s="2">
        <v>0</v>
      </c>
      <c r="P22" s="2">
        <f>K22*P$2</f>
        <v>31.414239999999999</v>
      </c>
      <c r="Q22" s="2">
        <f>K22*Q$2</f>
        <v>147.67999999999998</v>
      </c>
      <c r="R22" s="2">
        <f>((F22*R$3)*K22)+(L22*R$3)</f>
        <v>50.212499999999999</v>
      </c>
      <c r="S22" s="2">
        <f t="shared" si="6"/>
        <v>3189.9617400000002</v>
      </c>
      <c r="T22" s="2">
        <f t="shared" si="7"/>
        <v>30.593039664335663</v>
      </c>
      <c r="U22" s="1">
        <v>112</v>
      </c>
      <c r="V22" s="1">
        <v>110</v>
      </c>
    </row>
    <row r="23" spans="1:28" x14ac:dyDescent="0.25">
      <c r="A23" t="s">
        <v>21</v>
      </c>
      <c r="B23" s="3">
        <f t="shared" si="0"/>
        <v>0.125</v>
      </c>
      <c r="C23" s="1">
        <v>1</v>
      </c>
      <c r="D23" s="1">
        <v>0</v>
      </c>
      <c r="E23" s="1">
        <f>D23/E$3</f>
        <v>0</v>
      </c>
      <c r="F23" s="1">
        <f>C23/8</f>
        <v>0.125</v>
      </c>
      <c r="G23" s="2">
        <v>43.29</v>
      </c>
      <c r="H23" s="2">
        <f t="shared" si="1"/>
        <v>64.935000000000002</v>
      </c>
      <c r="I23" s="2">
        <f t="shared" si="2"/>
        <v>21.666666666666668</v>
      </c>
      <c r="J23" s="2">
        <f t="shared" si="3"/>
        <v>0</v>
      </c>
      <c r="K23" s="2">
        <f t="shared" si="4"/>
        <v>937.95</v>
      </c>
      <c r="L23" s="2">
        <f t="shared" si="5"/>
        <v>0</v>
      </c>
      <c r="M23" s="2">
        <f>1377.74*C23/8</f>
        <v>172.2175</v>
      </c>
      <c r="N23" s="2">
        <f>-155.74*C23/8</f>
        <v>-19.467500000000001</v>
      </c>
      <c r="O23" s="2">
        <v>0</v>
      </c>
      <c r="P23" s="2">
        <f>K23*P$2</f>
        <v>14.165858850000001</v>
      </c>
      <c r="Q23" s="2">
        <f>K23*Q$2</f>
        <v>66.594449999999995</v>
      </c>
      <c r="R23" s="2">
        <f>((F23*R$3)*K23)+(L23*R$3)</f>
        <v>3.5173125000000001</v>
      </c>
      <c r="S23" s="2">
        <f t="shared" si="6"/>
        <v>1194.4451213499999</v>
      </c>
      <c r="T23" s="2">
        <f t="shared" si="7"/>
        <v>55.128236369999996</v>
      </c>
      <c r="U23" s="1">
        <v>113</v>
      </c>
      <c r="V23" s="1">
        <v>110</v>
      </c>
      <c r="Y23" s="3">
        <f>SUM(S23:S25)/SUM(I23:J25)</f>
        <v>25.150854143034124</v>
      </c>
      <c r="AB23" s="5">
        <f>SUM(S23:S25)</f>
        <v>9304.7680806666667</v>
      </c>
    </row>
    <row r="24" spans="1:28" x14ac:dyDescent="0.25">
      <c r="A24" t="s">
        <v>21</v>
      </c>
      <c r="B24" s="3">
        <f t="shared" si="0"/>
        <v>1</v>
      </c>
      <c r="C24" s="1">
        <v>8</v>
      </c>
      <c r="D24" s="1">
        <v>0.75</v>
      </c>
      <c r="E24" s="1">
        <f>D24/E$3</f>
        <v>7.4999999999999997E-2</v>
      </c>
      <c r="F24" s="1">
        <v>1</v>
      </c>
      <c r="G24" s="2">
        <v>20.57</v>
      </c>
      <c r="H24" s="2">
        <f t="shared" si="1"/>
        <v>30.855</v>
      </c>
      <c r="I24" s="2">
        <f t="shared" si="2"/>
        <v>173.33333333333334</v>
      </c>
      <c r="J24" s="2">
        <f t="shared" si="3"/>
        <v>1.625</v>
      </c>
      <c r="K24" s="2">
        <f t="shared" si="4"/>
        <v>3565.4666666666667</v>
      </c>
      <c r="L24" s="2">
        <f t="shared" si="5"/>
        <v>50.139375000000001</v>
      </c>
      <c r="M24" s="2">
        <v>493.81</v>
      </c>
      <c r="N24" s="2">
        <v>-52.37</v>
      </c>
      <c r="O24" s="2">
        <v>0</v>
      </c>
      <c r="P24" s="2">
        <f>K24*P$2</f>
        <v>53.849243066666666</v>
      </c>
      <c r="Q24" s="2">
        <f>K24*Q$2</f>
        <v>253.14813333333331</v>
      </c>
      <c r="R24" s="2">
        <f>((F24*R$3)*K24)+(L24*R$3)</f>
        <v>108.46818125</v>
      </c>
      <c r="S24" s="2">
        <f t="shared" si="6"/>
        <v>4524.8815993166663</v>
      </c>
      <c r="T24" s="2">
        <f t="shared" si="7"/>
        <v>25.862624049440338</v>
      </c>
      <c r="U24" s="1">
        <v>113</v>
      </c>
      <c r="V24" s="1">
        <v>110</v>
      </c>
    </row>
    <row r="25" spans="1:28" x14ac:dyDescent="0.25">
      <c r="A25" t="s">
        <v>21</v>
      </c>
      <c r="B25" s="3">
        <f t="shared" si="0"/>
        <v>1</v>
      </c>
      <c r="C25" s="1">
        <v>8</v>
      </c>
      <c r="D25" s="1">
        <v>0</v>
      </c>
      <c r="E25" s="1">
        <f>D25/E$3</f>
        <v>0</v>
      </c>
      <c r="F25" s="1">
        <v>0.5</v>
      </c>
      <c r="G25" s="2">
        <v>18</v>
      </c>
      <c r="H25" s="2">
        <f t="shared" si="1"/>
        <v>27</v>
      </c>
      <c r="I25" s="2">
        <f t="shared" si="2"/>
        <v>173.33333333333334</v>
      </c>
      <c r="J25" s="2">
        <f t="shared" si="3"/>
        <v>0</v>
      </c>
      <c r="K25" s="2">
        <f t="shared" si="4"/>
        <v>3120</v>
      </c>
      <c r="L25" s="2">
        <f t="shared" si="5"/>
        <v>0</v>
      </c>
      <c r="M25" s="2">
        <v>0</v>
      </c>
      <c r="N25" s="2">
        <v>0</v>
      </c>
      <c r="O25" s="2">
        <v>150</v>
      </c>
      <c r="P25" s="2">
        <f>K25*P$2</f>
        <v>47.121360000000003</v>
      </c>
      <c r="Q25" s="2">
        <f>K25*Q$2</f>
        <v>221.51999999999998</v>
      </c>
      <c r="R25" s="2">
        <f>((F25*R$3)*K25)+(L25*R$3)</f>
        <v>46.8</v>
      </c>
      <c r="S25" s="2">
        <f t="shared" si="6"/>
        <v>3585.4413600000003</v>
      </c>
      <c r="T25" s="2">
        <f t="shared" si="7"/>
        <v>20.685238615384616</v>
      </c>
      <c r="U25" s="1">
        <v>113</v>
      </c>
      <c r="V25" s="1">
        <v>110</v>
      </c>
    </row>
    <row r="26" spans="1:28" x14ac:dyDescent="0.25">
      <c r="B26" s="3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"/>
      <c r="V26" s="1"/>
    </row>
    <row r="27" spans="1:28" x14ac:dyDescent="0.25">
      <c r="A27" t="s">
        <v>28</v>
      </c>
      <c r="B27" s="3">
        <f t="shared" ref="B27:B39" si="8">C27/8</f>
        <v>1</v>
      </c>
      <c r="C27" s="1">
        <v>8</v>
      </c>
      <c r="D27" s="1">
        <v>21.5</v>
      </c>
      <c r="E27" s="1">
        <f>D27/E$3</f>
        <v>2.15</v>
      </c>
      <c r="F27" s="1">
        <v>1</v>
      </c>
      <c r="G27" s="2">
        <v>24</v>
      </c>
      <c r="H27" s="2">
        <f t="shared" ref="H27:H39" si="9">G27*H$3</f>
        <v>36</v>
      </c>
      <c r="I27" s="2">
        <f t="shared" ref="I27:I39" si="10">$K$3/$K$4*C27/8</f>
        <v>173.33333333333334</v>
      </c>
      <c r="J27" s="2">
        <f t="shared" ref="J27:J39" si="11">((E27*E$3)*E$4)/K$4*C27/8</f>
        <v>46.583333333333336</v>
      </c>
      <c r="K27" s="2">
        <f t="shared" ref="K27:K39" si="12">G27*I27</f>
        <v>4160</v>
      </c>
      <c r="L27" s="2">
        <f t="shared" ref="L27:L39" si="13">H27*J27</f>
        <v>1677</v>
      </c>
      <c r="M27" s="2">
        <v>0</v>
      </c>
      <c r="N27" s="2">
        <v>0</v>
      </c>
      <c r="O27" s="2">
        <v>150</v>
      </c>
      <c r="P27" s="2">
        <f>K27*P$2</f>
        <v>62.828479999999999</v>
      </c>
      <c r="Q27" s="2">
        <f>K27*Q$2</f>
        <v>295.35999999999996</v>
      </c>
      <c r="R27" s="2">
        <f>((F27*R$3)*K27)+(L27*R$3)</f>
        <v>175.10999999999999</v>
      </c>
      <c r="S27" s="2">
        <f t="shared" ref="S27:S39" si="14">(K27+M27+O27+P27+Q27+L27+R27)</f>
        <v>6520.2984799999995</v>
      </c>
      <c r="T27" s="2">
        <f t="shared" ref="T27:T39" si="15">S27/SUM(I27:J27)</f>
        <v>29.648951026904125</v>
      </c>
      <c r="U27" s="1">
        <v>310</v>
      </c>
      <c r="V27" s="1">
        <v>310</v>
      </c>
      <c r="W27" s="4"/>
      <c r="X27" s="3">
        <f>SUM(S27:S39)/SUM(I27:J39)</f>
        <v>23.857047811099712</v>
      </c>
      <c r="Y27" s="3">
        <f>SUM(S27:S39)/SUM(I27:J39)</f>
        <v>23.857047811099712</v>
      </c>
      <c r="Z27" s="8"/>
      <c r="AA27" s="5">
        <f>SUM(S27:S39)</f>
        <v>61059.131741533325</v>
      </c>
      <c r="AB27" s="5">
        <f>SUM(S27:S39)</f>
        <v>61059.131741533325</v>
      </c>
    </row>
    <row r="28" spans="1:28" x14ac:dyDescent="0.25">
      <c r="A28" t="s">
        <v>28</v>
      </c>
      <c r="B28" s="3">
        <f t="shared" si="8"/>
        <v>1</v>
      </c>
      <c r="C28" s="1">
        <v>8</v>
      </c>
      <c r="D28" s="1"/>
      <c r="E28" s="1">
        <v>0</v>
      </c>
      <c r="F28" s="1"/>
      <c r="G28" s="2">
        <v>22.42</v>
      </c>
      <c r="H28" s="2">
        <f t="shared" si="9"/>
        <v>33.630000000000003</v>
      </c>
      <c r="I28" s="2">
        <f t="shared" si="10"/>
        <v>173.33333333333334</v>
      </c>
      <c r="J28" s="2">
        <f t="shared" si="11"/>
        <v>0</v>
      </c>
      <c r="K28" s="2">
        <f t="shared" si="12"/>
        <v>3886.1333333333337</v>
      </c>
      <c r="L28" s="2">
        <f t="shared" si="13"/>
        <v>0</v>
      </c>
      <c r="M28" s="2"/>
      <c r="N28" s="2"/>
      <c r="O28" s="2"/>
      <c r="P28" s="2"/>
      <c r="Q28" s="2"/>
      <c r="R28" s="2"/>
      <c r="S28" s="2">
        <f t="shared" si="14"/>
        <v>3886.1333333333337</v>
      </c>
      <c r="T28" s="2">
        <f t="shared" si="15"/>
        <v>22.42</v>
      </c>
      <c r="U28" s="1">
        <v>310</v>
      </c>
      <c r="V28" s="1">
        <v>310</v>
      </c>
      <c r="W28" s="4"/>
      <c r="Z28" s="8"/>
      <c r="AA28" s="6"/>
      <c r="AB28" s="6"/>
    </row>
    <row r="29" spans="1:28" x14ac:dyDescent="0.25">
      <c r="A29" t="s">
        <v>28</v>
      </c>
      <c r="B29" s="3">
        <f t="shared" si="8"/>
        <v>1</v>
      </c>
      <c r="C29" s="1">
        <v>8</v>
      </c>
      <c r="D29" s="1"/>
      <c r="E29" s="1">
        <v>0</v>
      </c>
      <c r="F29" s="1"/>
      <c r="G29" s="2">
        <v>22.42</v>
      </c>
      <c r="H29" s="2">
        <f t="shared" si="9"/>
        <v>33.630000000000003</v>
      </c>
      <c r="I29" s="2">
        <f t="shared" si="10"/>
        <v>173.33333333333334</v>
      </c>
      <c r="J29" s="2">
        <f t="shared" si="11"/>
        <v>0</v>
      </c>
      <c r="K29" s="2">
        <f t="shared" si="12"/>
        <v>3886.1333333333337</v>
      </c>
      <c r="L29" s="2">
        <f t="shared" si="13"/>
        <v>0</v>
      </c>
      <c r="M29" s="2"/>
      <c r="N29" s="2"/>
      <c r="O29" s="2"/>
      <c r="P29" s="2"/>
      <c r="Q29" s="2"/>
      <c r="R29" s="2"/>
      <c r="S29" s="2">
        <f t="shared" si="14"/>
        <v>3886.1333333333337</v>
      </c>
      <c r="T29" s="2">
        <f t="shared" si="15"/>
        <v>22.42</v>
      </c>
      <c r="U29" s="1">
        <v>310</v>
      </c>
      <c r="V29" s="1">
        <v>310</v>
      </c>
      <c r="W29" s="4"/>
      <c r="Z29" s="8"/>
      <c r="AA29" s="6"/>
      <c r="AB29" s="6"/>
    </row>
    <row r="30" spans="1:28" x14ac:dyDescent="0.25">
      <c r="A30" t="s">
        <v>28</v>
      </c>
      <c r="B30" s="3">
        <f t="shared" si="8"/>
        <v>1</v>
      </c>
      <c r="C30" s="1">
        <v>8</v>
      </c>
      <c r="D30" s="1">
        <v>10</v>
      </c>
      <c r="E30" s="1">
        <f>D30/E$3</f>
        <v>1</v>
      </c>
      <c r="F30" s="1">
        <v>1</v>
      </c>
      <c r="G30" s="2">
        <v>17.5</v>
      </c>
      <c r="H30" s="2">
        <f t="shared" si="9"/>
        <v>26.25</v>
      </c>
      <c r="I30" s="2">
        <f t="shared" si="10"/>
        <v>173.33333333333334</v>
      </c>
      <c r="J30" s="2">
        <f t="shared" si="11"/>
        <v>21.666666666666668</v>
      </c>
      <c r="K30" s="2">
        <f t="shared" si="12"/>
        <v>3033.3333333333335</v>
      </c>
      <c r="L30" s="2">
        <f t="shared" si="13"/>
        <v>568.75</v>
      </c>
      <c r="M30" s="2">
        <v>1321.44</v>
      </c>
      <c r="N30" s="2">
        <v>-148.93</v>
      </c>
      <c r="O30" s="2">
        <v>0</v>
      </c>
      <c r="P30" s="2">
        <f>K30*P$2</f>
        <v>45.812433333333338</v>
      </c>
      <c r="Q30" s="2">
        <f>K30*Q$2</f>
        <v>215.36666666666665</v>
      </c>
      <c r="R30" s="2">
        <f>((F30*R$3)*K30)+(L30*R$3)</f>
        <v>108.0625</v>
      </c>
      <c r="S30" s="2">
        <f t="shared" si="14"/>
        <v>5292.7649333333338</v>
      </c>
      <c r="T30" s="2">
        <f t="shared" si="15"/>
        <v>27.142384273504277</v>
      </c>
      <c r="U30" s="1">
        <v>310</v>
      </c>
      <c r="V30" s="1">
        <v>310</v>
      </c>
      <c r="W30" s="4"/>
      <c r="Z30" s="8"/>
      <c r="AA30" s="6"/>
      <c r="AB30" s="6"/>
    </row>
    <row r="31" spans="1:28" x14ac:dyDescent="0.25">
      <c r="A31" t="s">
        <v>28</v>
      </c>
      <c r="B31" s="3">
        <f t="shared" si="8"/>
        <v>1</v>
      </c>
      <c r="C31" s="1">
        <v>8</v>
      </c>
      <c r="D31" s="1">
        <v>13.5</v>
      </c>
      <c r="E31" s="1">
        <f>D31/E$3</f>
        <v>1.35</v>
      </c>
      <c r="F31" s="1">
        <v>1</v>
      </c>
      <c r="G31" s="2">
        <v>17</v>
      </c>
      <c r="H31" s="2">
        <f t="shared" si="9"/>
        <v>25.5</v>
      </c>
      <c r="I31" s="2">
        <f t="shared" si="10"/>
        <v>173.33333333333334</v>
      </c>
      <c r="J31" s="2">
        <f t="shared" si="11"/>
        <v>29.25</v>
      </c>
      <c r="K31" s="2">
        <f t="shared" si="12"/>
        <v>2946.666666666667</v>
      </c>
      <c r="L31" s="2">
        <f t="shared" si="13"/>
        <v>745.875</v>
      </c>
      <c r="M31" s="2">
        <v>493.81</v>
      </c>
      <c r="N31" s="2">
        <v>-52.37</v>
      </c>
      <c r="O31" s="2">
        <v>0</v>
      </c>
      <c r="P31" s="2">
        <f>K31*P$2</f>
        <v>44.503506666666674</v>
      </c>
      <c r="Q31" s="2">
        <f>K31*Q$2</f>
        <v>209.21333333333334</v>
      </c>
      <c r="R31" s="2">
        <f>((F31*R$3)*K31)+(L31*R$3)</f>
        <v>110.77625</v>
      </c>
      <c r="S31" s="2">
        <f t="shared" si="14"/>
        <v>4550.8447566666664</v>
      </c>
      <c r="T31" s="2">
        <f t="shared" si="15"/>
        <v>22.464062969971202</v>
      </c>
      <c r="U31" s="1">
        <v>310</v>
      </c>
      <c r="V31" s="1">
        <v>310</v>
      </c>
      <c r="W31" s="4"/>
      <c r="Z31" s="8"/>
      <c r="AA31" s="6"/>
      <c r="AB31" s="6"/>
    </row>
    <row r="32" spans="1:28" x14ac:dyDescent="0.25">
      <c r="A32" t="s">
        <v>28</v>
      </c>
      <c r="B32" s="3">
        <f t="shared" si="8"/>
        <v>1</v>
      </c>
      <c r="C32" s="1">
        <v>8</v>
      </c>
      <c r="D32" s="1">
        <v>17.25</v>
      </c>
      <c r="E32" s="1">
        <f>D32/E$3</f>
        <v>1.7250000000000001</v>
      </c>
      <c r="F32" s="1">
        <v>1</v>
      </c>
      <c r="G32" s="2">
        <v>17</v>
      </c>
      <c r="H32" s="2">
        <f t="shared" si="9"/>
        <v>25.5</v>
      </c>
      <c r="I32" s="2">
        <f t="shared" si="10"/>
        <v>173.33333333333334</v>
      </c>
      <c r="J32" s="2">
        <f t="shared" si="11"/>
        <v>37.375</v>
      </c>
      <c r="K32" s="2">
        <f t="shared" si="12"/>
        <v>2946.666666666667</v>
      </c>
      <c r="L32" s="2">
        <f t="shared" si="13"/>
        <v>953.0625</v>
      </c>
      <c r="M32" s="2">
        <v>493.81</v>
      </c>
      <c r="N32" s="2">
        <v>-52.37</v>
      </c>
      <c r="O32" s="2">
        <v>0</v>
      </c>
      <c r="P32" s="2">
        <f>K32*P$2</f>
        <v>44.503506666666674</v>
      </c>
      <c r="Q32" s="2">
        <f>K32*Q$2</f>
        <v>209.21333333333334</v>
      </c>
      <c r="R32" s="2">
        <f>((F32*R$3)*K32)+(L32*R$3)</f>
        <v>116.99187500000001</v>
      </c>
      <c r="S32" s="2">
        <f t="shared" si="14"/>
        <v>4764.2478816666662</v>
      </c>
      <c r="T32" s="2">
        <f t="shared" si="15"/>
        <v>22.610628665216527</v>
      </c>
      <c r="U32" s="1">
        <v>310</v>
      </c>
      <c r="V32" s="1">
        <v>310</v>
      </c>
      <c r="W32" s="4"/>
      <c r="Z32" s="8"/>
      <c r="AA32" s="7"/>
      <c r="AB32" s="7"/>
    </row>
    <row r="33" spans="1:28" x14ac:dyDescent="0.25">
      <c r="A33" t="s">
        <v>28</v>
      </c>
      <c r="B33" s="3">
        <f t="shared" si="8"/>
        <v>1</v>
      </c>
      <c r="C33" s="1">
        <v>8</v>
      </c>
      <c r="D33" s="1"/>
      <c r="E33" s="1">
        <v>0</v>
      </c>
      <c r="F33" s="1"/>
      <c r="G33" s="2">
        <v>22.42</v>
      </c>
      <c r="H33" s="2">
        <f t="shared" si="9"/>
        <v>33.630000000000003</v>
      </c>
      <c r="I33" s="2">
        <f t="shared" si="10"/>
        <v>173.33333333333334</v>
      </c>
      <c r="J33" s="2">
        <f t="shared" si="11"/>
        <v>0</v>
      </c>
      <c r="K33" s="2">
        <f t="shared" si="12"/>
        <v>3886.1333333333337</v>
      </c>
      <c r="L33" s="2">
        <f t="shared" si="13"/>
        <v>0</v>
      </c>
      <c r="M33" s="2"/>
      <c r="N33" s="2"/>
      <c r="O33" s="2"/>
      <c r="P33" s="2"/>
      <c r="Q33" s="2"/>
      <c r="R33" s="2"/>
      <c r="S33" s="2">
        <f t="shared" si="14"/>
        <v>3886.1333333333337</v>
      </c>
      <c r="T33" s="2">
        <f t="shared" si="15"/>
        <v>22.42</v>
      </c>
      <c r="U33" s="1">
        <v>310</v>
      </c>
      <c r="V33" s="1">
        <v>310</v>
      </c>
      <c r="W33" s="4"/>
      <c r="Z33" s="8"/>
      <c r="AA33" s="6"/>
      <c r="AB33" s="6"/>
    </row>
    <row r="34" spans="1:28" x14ac:dyDescent="0.25">
      <c r="A34" t="s">
        <v>28</v>
      </c>
      <c r="B34" s="3">
        <f t="shared" si="8"/>
        <v>1</v>
      </c>
      <c r="C34" s="1">
        <v>8</v>
      </c>
      <c r="D34" s="1">
        <v>14</v>
      </c>
      <c r="E34" s="1">
        <f>D34/E$3</f>
        <v>1.4</v>
      </c>
      <c r="F34" s="1">
        <v>1</v>
      </c>
      <c r="G34" s="2">
        <v>16.5</v>
      </c>
      <c r="H34" s="2">
        <f t="shared" si="9"/>
        <v>24.75</v>
      </c>
      <c r="I34" s="2">
        <f t="shared" si="10"/>
        <v>173.33333333333334</v>
      </c>
      <c r="J34" s="2">
        <f t="shared" si="11"/>
        <v>30.333333333333332</v>
      </c>
      <c r="K34" s="2">
        <f t="shared" si="12"/>
        <v>2860</v>
      </c>
      <c r="L34" s="2">
        <f t="shared" si="13"/>
        <v>750.75</v>
      </c>
      <c r="M34" s="2">
        <v>493.81</v>
      </c>
      <c r="N34" s="2">
        <v>-52.37</v>
      </c>
      <c r="O34" s="2">
        <v>0</v>
      </c>
      <c r="P34" s="2">
        <f>K34*P$2</f>
        <v>43.194580000000002</v>
      </c>
      <c r="Q34" s="2">
        <f>K34*Q$2</f>
        <v>203.05999999999997</v>
      </c>
      <c r="R34" s="2">
        <f>((F34*R$3)*K34)+(L34*R$3)</f>
        <v>108.32249999999999</v>
      </c>
      <c r="S34" s="2">
        <f t="shared" si="14"/>
        <v>4459.1370800000004</v>
      </c>
      <c r="T34" s="2">
        <f t="shared" si="15"/>
        <v>21.894290081833059</v>
      </c>
      <c r="U34" s="1">
        <v>310</v>
      </c>
      <c r="V34" s="1">
        <v>310</v>
      </c>
      <c r="W34" s="4"/>
      <c r="Z34" s="8"/>
      <c r="AA34" s="6"/>
      <c r="AB34" s="7"/>
    </row>
    <row r="35" spans="1:28" x14ac:dyDescent="0.25">
      <c r="A35" t="s">
        <v>28</v>
      </c>
      <c r="B35" s="3">
        <f t="shared" si="8"/>
        <v>1</v>
      </c>
      <c r="C35" s="1">
        <v>8</v>
      </c>
      <c r="D35" s="1">
        <v>8</v>
      </c>
      <c r="E35" s="1">
        <f>D35/E$3</f>
        <v>0.8</v>
      </c>
      <c r="F35" s="1">
        <v>1</v>
      </c>
      <c r="G35" s="2">
        <v>17.5</v>
      </c>
      <c r="H35" s="2">
        <f t="shared" si="9"/>
        <v>26.25</v>
      </c>
      <c r="I35" s="2">
        <f t="shared" si="10"/>
        <v>173.33333333333334</v>
      </c>
      <c r="J35" s="2">
        <f t="shared" si="11"/>
        <v>17.333333333333332</v>
      </c>
      <c r="K35" s="2">
        <f t="shared" si="12"/>
        <v>3033.3333333333335</v>
      </c>
      <c r="L35" s="2">
        <f t="shared" si="13"/>
        <v>454.99999999999994</v>
      </c>
      <c r="M35" s="2">
        <v>1321.44</v>
      </c>
      <c r="N35" s="2">
        <v>-148.93</v>
      </c>
      <c r="O35" s="2">
        <v>0</v>
      </c>
      <c r="P35" s="2">
        <f>K35*P$2</f>
        <v>45.812433333333338</v>
      </c>
      <c r="Q35" s="2">
        <f>K35*Q$2</f>
        <v>215.36666666666665</v>
      </c>
      <c r="R35" s="2">
        <f>((F35*R$3)*K35)+(L35*R$3)</f>
        <v>104.65</v>
      </c>
      <c r="S35" s="2">
        <f t="shared" si="14"/>
        <v>5175.6024333333335</v>
      </c>
      <c r="T35" s="2">
        <f t="shared" si="15"/>
        <v>27.144768006993004</v>
      </c>
      <c r="U35" s="1">
        <v>310</v>
      </c>
      <c r="V35" s="1">
        <v>310</v>
      </c>
      <c r="W35" s="4"/>
      <c r="Z35" s="8"/>
      <c r="AA35" s="6"/>
      <c r="AB35" s="7"/>
    </row>
    <row r="36" spans="1:28" x14ac:dyDescent="0.25">
      <c r="A36" t="s">
        <v>28</v>
      </c>
      <c r="B36" s="3">
        <f t="shared" si="8"/>
        <v>1</v>
      </c>
      <c r="C36" s="1">
        <v>8</v>
      </c>
      <c r="D36" s="1">
        <v>12.25</v>
      </c>
      <c r="E36" s="1">
        <f>D36/E$3</f>
        <v>1.2250000000000001</v>
      </c>
      <c r="F36" s="1">
        <v>0.25</v>
      </c>
      <c r="G36" s="2">
        <v>17</v>
      </c>
      <c r="H36" s="2">
        <f t="shared" si="9"/>
        <v>25.5</v>
      </c>
      <c r="I36" s="2">
        <f t="shared" si="10"/>
        <v>173.33333333333334</v>
      </c>
      <c r="J36" s="2">
        <f t="shared" si="11"/>
        <v>26.541666666666668</v>
      </c>
      <c r="K36" s="2">
        <f t="shared" si="12"/>
        <v>2946.666666666667</v>
      </c>
      <c r="L36" s="2">
        <f t="shared" si="13"/>
        <v>676.8125</v>
      </c>
      <c r="M36" s="2">
        <v>0</v>
      </c>
      <c r="N36" s="2">
        <v>0</v>
      </c>
      <c r="O36" s="2">
        <v>150</v>
      </c>
      <c r="P36" s="2">
        <f>K36*P$2</f>
        <v>44.503506666666674</v>
      </c>
      <c r="Q36" s="2">
        <f>K36*Q$2</f>
        <v>209.21333333333334</v>
      </c>
      <c r="R36" s="2">
        <f>((F36*R$3)*K36)+(L36*R$3)</f>
        <v>42.404375000000002</v>
      </c>
      <c r="S36" s="2">
        <f t="shared" si="14"/>
        <v>4069.6003816666666</v>
      </c>
      <c r="T36" s="2">
        <f t="shared" si="15"/>
        <v>20.360727362935169</v>
      </c>
      <c r="U36" s="1">
        <v>310</v>
      </c>
      <c r="V36" s="1">
        <v>310</v>
      </c>
      <c r="W36" s="4"/>
      <c r="Z36" s="8"/>
      <c r="AA36" s="7"/>
      <c r="AB36" s="7"/>
    </row>
    <row r="37" spans="1:28" x14ac:dyDescent="0.25">
      <c r="A37" t="s">
        <v>29</v>
      </c>
      <c r="B37" s="3">
        <f t="shared" si="8"/>
        <v>1</v>
      </c>
      <c r="C37" s="1">
        <v>8</v>
      </c>
      <c r="D37" s="1">
        <v>14.75</v>
      </c>
      <c r="E37" s="1">
        <f>D37/E$3</f>
        <v>1.4750000000000001</v>
      </c>
      <c r="F37" s="1">
        <v>1</v>
      </c>
      <c r="G37" s="2">
        <v>17</v>
      </c>
      <c r="H37" s="2">
        <f t="shared" si="9"/>
        <v>25.5</v>
      </c>
      <c r="I37" s="2">
        <f t="shared" si="10"/>
        <v>173.33333333333334</v>
      </c>
      <c r="J37" s="2">
        <f t="shared" si="11"/>
        <v>31.958333333333332</v>
      </c>
      <c r="K37" s="2">
        <f t="shared" si="12"/>
        <v>2946.666666666667</v>
      </c>
      <c r="L37" s="2">
        <f t="shared" si="13"/>
        <v>814.9375</v>
      </c>
      <c r="M37" s="2">
        <v>993.55</v>
      </c>
      <c r="N37" s="2">
        <v>-113.1</v>
      </c>
      <c r="O37" s="2">
        <v>0</v>
      </c>
      <c r="P37" s="2">
        <f>K37*P$2</f>
        <v>44.503506666666674</v>
      </c>
      <c r="Q37" s="2">
        <f>K37*Q$2</f>
        <v>209.21333333333334</v>
      </c>
      <c r="R37" s="2">
        <f>((F37*R$3)*K37)+(L37*R$3)</f>
        <v>112.84812500000001</v>
      </c>
      <c r="S37" s="2">
        <f t="shared" si="14"/>
        <v>5121.7191316666676</v>
      </c>
      <c r="T37" s="2">
        <f t="shared" si="15"/>
        <v>24.948499930992494</v>
      </c>
      <c r="U37" s="1">
        <v>310</v>
      </c>
      <c r="V37" s="1">
        <v>310</v>
      </c>
      <c r="W37" s="4"/>
      <c r="Z37" s="8"/>
      <c r="AA37" s="7"/>
      <c r="AB37" s="7"/>
    </row>
    <row r="38" spans="1:28" x14ac:dyDescent="0.25">
      <c r="A38" t="s">
        <v>29</v>
      </c>
      <c r="B38" s="3">
        <f t="shared" si="8"/>
        <v>1</v>
      </c>
      <c r="C38" s="1">
        <v>8</v>
      </c>
      <c r="D38" s="1"/>
      <c r="E38" s="1">
        <v>0</v>
      </c>
      <c r="F38" s="1"/>
      <c r="G38" s="2">
        <v>22.42</v>
      </c>
      <c r="H38" s="2">
        <f t="shared" si="9"/>
        <v>33.630000000000003</v>
      </c>
      <c r="I38" s="2">
        <f t="shared" si="10"/>
        <v>173.33333333333334</v>
      </c>
      <c r="J38" s="2">
        <f t="shared" si="11"/>
        <v>0</v>
      </c>
      <c r="K38" s="2">
        <f t="shared" si="12"/>
        <v>3886.1333333333337</v>
      </c>
      <c r="L38" s="2">
        <f t="shared" si="13"/>
        <v>0</v>
      </c>
      <c r="M38" s="2"/>
      <c r="N38" s="2"/>
      <c r="O38" s="2"/>
      <c r="P38" s="2"/>
      <c r="Q38" s="2"/>
      <c r="R38" s="2"/>
      <c r="S38" s="2">
        <f t="shared" si="14"/>
        <v>3886.1333333333337</v>
      </c>
      <c r="T38" s="2">
        <f t="shared" si="15"/>
        <v>22.42</v>
      </c>
      <c r="U38" s="1">
        <v>310</v>
      </c>
      <c r="V38" s="1">
        <v>310</v>
      </c>
      <c r="Z38" s="9"/>
    </row>
    <row r="39" spans="1:28" x14ac:dyDescent="0.25">
      <c r="A39" t="s">
        <v>29</v>
      </c>
      <c r="B39" s="3">
        <f t="shared" si="8"/>
        <v>1</v>
      </c>
      <c r="C39" s="1">
        <v>8</v>
      </c>
      <c r="D39" s="1"/>
      <c r="E39" s="1">
        <v>3</v>
      </c>
      <c r="F39" s="1">
        <v>1</v>
      </c>
      <c r="G39" s="2">
        <v>18.41</v>
      </c>
      <c r="H39" s="2">
        <f t="shared" si="9"/>
        <v>27.615000000000002</v>
      </c>
      <c r="I39" s="2">
        <f t="shared" si="10"/>
        <v>173.33333333333334</v>
      </c>
      <c r="J39" s="2">
        <f t="shared" si="11"/>
        <v>65</v>
      </c>
      <c r="K39" s="2">
        <f t="shared" si="12"/>
        <v>3191.0666666666671</v>
      </c>
      <c r="L39" s="2">
        <f t="shared" si="13"/>
        <v>1794.9750000000001</v>
      </c>
      <c r="M39" s="2">
        <v>0</v>
      </c>
      <c r="N39" s="2">
        <v>0</v>
      </c>
      <c r="O39" s="2">
        <v>150</v>
      </c>
      <c r="P39" s="2">
        <f>K39*P$2</f>
        <v>48.194679866666675</v>
      </c>
      <c r="Q39" s="2">
        <f>K39*Q$2</f>
        <v>226.56573333333333</v>
      </c>
      <c r="R39" s="2">
        <f>((F39*R$3)*K39)+(L39*R$3)</f>
        <v>149.58125000000001</v>
      </c>
      <c r="S39" s="2">
        <f t="shared" si="14"/>
        <v>5560.3833298666677</v>
      </c>
      <c r="T39" s="2">
        <f t="shared" si="15"/>
        <v>23.33027970573427</v>
      </c>
      <c r="U39" s="1">
        <v>310</v>
      </c>
      <c r="V39" s="1">
        <v>310</v>
      </c>
      <c r="Z39" s="9"/>
    </row>
    <row r="40" spans="1:28" x14ac:dyDescent="0.25">
      <c r="Z40" s="9"/>
    </row>
    <row r="41" spans="1:28" x14ac:dyDescent="0.25">
      <c r="A41" t="s">
        <v>30</v>
      </c>
      <c r="B41" s="3">
        <f t="shared" ref="B41:B50" si="16">C41/8</f>
        <v>1</v>
      </c>
      <c r="C41" s="1">
        <v>8</v>
      </c>
      <c r="D41" s="1"/>
      <c r="E41" s="1">
        <v>0</v>
      </c>
      <c r="F41" s="1"/>
      <c r="G41" s="2">
        <v>22.42</v>
      </c>
      <c r="H41" s="2">
        <f t="shared" ref="H41:H50" si="17">G41*H$3</f>
        <v>33.630000000000003</v>
      </c>
      <c r="I41" s="2">
        <f t="shared" ref="I41:I50" si="18">$K$3/$K$4*C41/8</f>
        <v>173.33333333333334</v>
      </c>
      <c r="J41" s="2">
        <f t="shared" ref="J41:J50" si="19">((E41*E$3)*E$4)/K$4*C41/8</f>
        <v>0</v>
      </c>
      <c r="K41" s="2">
        <f t="shared" ref="K41:K50" si="20">G41*I41</f>
        <v>3886.1333333333337</v>
      </c>
      <c r="L41" s="2">
        <f t="shared" ref="L41:L50" si="21">H41*J41</f>
        <v>0</v>
      </c>
      <c r="M41" s="2"/>
      <c r="N41" s="2"/>
      <c r="O41" s="2"/>
      <c r="P41" s="2"/>
      <c r="Q41" s="2"/>
      <c r="R41" s="2"/>
      <c r="S41" s="2">
        <f t="shared" ref="S41:S50" si="22">(K41+M41+O41+P41+Q41+L41+R41)</f>
        <v>3886.1333333333337</v>
      </c>
      <c r="T41" s="2">
        <f t="shared" ref="T41:T50" si="23">S41/SUM(I41:J41)</f>
        <v>22.42</v>
      </c>
      <c r="U41" s="1">
        <v>321</v>
      </c>
      <c r="V41" s="1">
        <v>320</v>
      </c>
      <c r="X41" s="3">
        <f>SUM(S41:S50)/SUM(I41:J50)</f>
        <v>25.517362526390741</v>
      </c>
      <c r="Y41" s="3">
        <f>SUM(S41:S42)/SUM(I41:J42)</f>
        <v>23.817147998454921</v>
      </c>
      <c r="Z41" s="9"/>
      <c r="AA41" s="5">
        <f>SUM(S41:S50)</f>
        <v>47485.153603016668</v>
      </c>
      <c r="AB41" s="5">
        <f>SUM(S41:S42)</f>
        <v>8991.9657505833347</v>
      </c>
    </row>
    <row r="42" spans="1:28" x14ac:dyDescent="0.25">
      <c r="A42" t="s">
        <v>30</v>
      </c>
      <c r="B42" s="3">
        <f t="shared" si="16"/>
        <v>1</v>
      </c>
      <c r="C42" s="1">
        <v>8</v>
      </c>
      <c r="D42" s="1">
        <v>14.25</v>
      </c>
      <c r="E42" s="1">
        <f t="shared" ref="E42:E47" si="24">D42/E$3</f>
        <v>1.425</v>
      </c>
      <c r="F42" s="1">
        <v>1</v>
      </c>
      <c r="G42" s="2">
        <v>20.55</v>
      </c>
      <c r="H42" s="2">
        <f t="shared" si="17"/>
        <v>30.825000000000003</v>
      </c>
      <c r="I42" s="2">
        <f t="shared" si="18"/>
        <v>173.33333333333334</v>
      </c>
      <c r="J42" s="2">
        <f t="shared" si="19"/>
        <v>30.875</v>
      </c>
      <c r="K42" s="2">
        <f t="shared" si="20"/>
        <v>3562.0000000000005</v>
      </c>
      <c r="L42" s="2">
        <f t="shared" si="21"/>
        <v>951.72187500000007</v>
      </c>
      <c r="M42" s="2">
        <v>0</v>
      </c>
      <c r="N42" s="2">
        <v>0</v>
      </c>
      <c r="O42" s="2">
        <v>150</v>
      </c>
      <c r="P42" s="2">
        <f t="shared" ref="P42:P47" si="25">K42*P$2</f>
        <v>53.796886000000008</v>
      </c>
      <c r="Q42" s="2">
        <f t="shared" ref="Q42:Q47" si="26">K42*Q$2</f>
        <v>252.90200000000002</v>
      </c>
      <c r="R42" s="2">
        <f t="shared" ref="R42:R47" si="27">((F42*R$3)*K42)+(L42*R$3)</f>
        <v>135.41165625000002</v>
      </c>
      <c r="S42" s="2">
        <f t="shared" si="22"/>
        <v>5105.8324172500006</v>
      </c>
      <c r="T42" s="2">
        <f t="shared" si="23"/>
        <v>25.003056113854317</v>
      </c>
      <c r="U42" s="1">
        <v>321</v>
      </c>
      <c r="V42" s="1">
        <v>320</v>
      </c>
      <c r="Z42" s="9"/>
    </row>
    <row r="43" spans="1:28" x14ac:dyDescent="0.25">
      <c r="A43" t="s">
        <v>20</v>
      </c>
      <c r="B43" s="3">
        <f t="shared" si="16"/>
        <v>0.5</v>
      </c>
      <c r="C43" s="1">
        <v>4</v>
      </c>
      <c r="D43" s="1">
        <f>30.25/2</f>
        <v>15.125</v>
      </c>
      <c r="E43" s="1">
        <f t="shared" si="24"/>
        <v>1.5125</v>
      </c>
      <c r="F43" s="1">
        <v>0.5</v>
      </c>
      <c r="G43" s="2">
        <v>24</v>
      </c>
      <c r="H43" s="2">
        <f t="shared" si="17"/>
        <v>36</v>
      </c>
      <c r="I43" s="2">
        <f t="shared" si="18"/>
        <v>86.666666666666671</v>
      </c>
      <c r="J43" s="2">
        <f t="shared" si="19"/>
        <v>16.385416666666668</v>
      </c>
      <c r="K43" s="2">
        <f t="shared" si="20"/>
        <v>2080</v>
      </c>
      <c r="L43" s="2">
        <f t="shared" si="21"/>
        <v>589.875</v>
      </c>
      <c r="M43" s="2">
        <f>493.81*C43/8</f>
        <v>246.905</v>
      </c>
      <c r="N43" s="2">
        <f>-52.37*C43/8</f>
        <v>-26.184999999999999</v>
      </c>
      <c r="O43" s="2">
        <v>0</v>
      </c>
      <c r="P43" s="2">
        <f t="shared" si="25"/>
        <v>31.414239999999999</v>
      </c>
      <c r="Q43" s="2">
        <f t="shared" si="26"/>
        <v>147.67999999999998</v>
      </c>
      <c r="R43" s="2">
        <f t="shared" si="27"/>
        <v>48.896249999999995</v>
      </c>
      <c r="S43" s="2">
        <f t="shared" si="22"/>
        <v>3144.7704899999999</v>
      </c>
      <c r="T43" s="2">
        <f t="shared" si="23"/>
        <v>30.516321342363284</v>
      </c>
      <c r="U43" s="1">
        <v>322</v>
      </c>
      <c r="V43" s="1">
        <v>320</v>
      </c>
      <c r="W43" s="4"/>
      <c r="Y43" s="3">
        <f>SUM(S43:S50)/SUM(I43:J50)</f>
        <v>25.950099253055434</v>
      </c>
      <c r="Z43" s="8"/>
      <c r="AA43" s="6"/>
      <c r="AB43" s="5">
        <f>SUM(S43:S50)</f>
        <v>38493.187852433337</v>
      </c>
    </row>
    <row r="44" spans="1:28" x14ac:dyDescent="0.25">
      <c r="A44" t="s">
        <v>20</v>
      </c>
      <c r="B44" s="3">
        <f t="shared" si="16"/>
        <v>1</v>
      </c>
      <c r="C44" s="1">
        <v>8</v>
      </c>
      <c r="D44" s="1">
        <v>25.5</v>
      </c>
      <c r="E44" s="1">
        <f t="shared" si="24"/>
        <v>2.5499999999999998</v>
      </c>
      <c r="F44" s="1">
        <v>1</v>
      </c>
      <c r="G44" s="2">
        <v>20.09</v>
      </c>
      <c r="H44" s="2">
        <f t="shared" si="17"/>
        <v>30.134999999999998</v>
      </c>
      <c r="I44" s="2">
        <f t="shared" si="18"/>
        <v>173.33333333333334</v>
      </c>
      <c r="J44" s="2">
        <f t="shared" si="19"/>
        <v>55.25</v>
      </c>
      <c r="K44" s="2">
        <f t="shared" si="20"/>
        <v>3482.2666666666669</v>
      </c>
      <c r="L44" s="2">
        <f t="shared" si="21"/>
        <v>1664.9587499999998</v>
      </c>
      <c r="M44" s="2">
        <v>493.81</v>
      </c>
      <c r="N44" s="2">
        <v>-52.37</v>
      </c>
      <c r="O44" s="2">
        <v>0</v>
      </c>
      <c r="P44" s="2">
        <f t="shared" si="25"/>
        <v>52.592673466666668</v>
      </c>
      <c r="Q44" s="2">
        <f t="shared" si="26"/>
        <v>247.24093333333332</v>
      </c>
      <c r="R44" s="2">
        <f t="shared" si="27"/>
        <v>154.4167625</v>
      </c>
      <c r="S44" s="2">
        <f t="shared" si="22"/>
        <v>6095.2857859666665</v>
      </c>
      <c r="T44" s="2">
        <f t="shared" si="23"/>
        <v>26.66548648618301</v>
      </c>
      <c r="U44" s="1">
        <v>322</v>
      </c>
      <c r="V44" s="1">
        <v>320</v>
      </c>
      <c r="W44" s="4"/>
      <c r="Z44" s="8"/>
      <c r="AA44" s="6"/>
      <c r="AB44" s="6"/>
    </row>
    <row r="45" spans="1:28" x14ac:dyDescent="0.25">
      <c r="A45" t="s">
        <v>20</v>
      </c>
      <c r="B45" s="3">
        <f t="shared" si="16"/>
        <v>1</v>
      </c>
      <c r="C45" s="1">
        <v>8</v>
      </c>
      <c r="D45" s="1">
        <v>15.75</v>
      </c>
      <c r="E45" s="1">
        <f t="shared" si="24"/>
        <v>1.575</v>
      </c>
      <c r="F45" s="1">
        <v>1</v>
      </c>
      <c r="G45" s="2">
        <v>21.9</v>
      </c>
      <c r="H45" s="2">
        <f t="shared" si="17"/>
        <v>32.849999999999994</v>
      </c>
      <c r="I45" s="2">
        <f t="shared" si="18"/>
        <v>173.33333333333334</v>
      </c>
      <c r="J45" s="2">
        <f t="shared" si="19"/>
        <v>34.125</v>
      </c>
      <c r="K45" s="2">
        <f t="shared" si="20"/>
        <v>3796</v>
      </c>
      <c r="L45" s="2">
        <f t="shared" si="21"/>
        <v>1121.0062499999999</v>
      </c>
      <c r="M45" s="2">
        <v>1377.74</v>
      </c>
      <c r="N45" s="2">
        <v>-201.89</v>
      </c>
      <c r="O45" s="2">
        <v>0</v>
      </c>
      <c r="P45" s="2">
        <f t="shared" si="25"/>
        <v>57.330987999999998</v>
      </c>
      <c r="Q45" s="2">
        <f t="shared" si="26"/>
        <v>269.51599999999996</v>
      </c>
      <c r="R45" s="2">
        <f t="shared" si="27"/>
        <v>147.5101875</v>
      </c>
      <c r="S45" s="2">
        <f t="shared" si="22"/>
        <v>6769.1034254999995</v>
      </c>
      <c r="T45" s="2">
        <f t="shared" si="23"/>
        <v>32.628737138381197</v>
      </c>
      <c r="U45" s="1">
        <v>322</v>
      </c>
      <c r="V45" s="1">
        <v>320</v>
      </c>
      <c r="W45" s="4"/>
      <c r="Z45" s="8"/>
      <c r="AA45" s="6"/>
      <c r="AB45" s="7"/>
    </row>
    <row r="46" spans="1:28" x14ac:dyDescent="0.25">
      <c r="A46" t="s">
        <v>20</v>
      </c>
      <c r="B46" s="3">
        <f t="shared" si="16"/>
        <v>1</v>
      </c>
      <c r="C46" s="1">
        <v>8</v>
      </c>
      <c r="D46" s="1">
        <v>11.5</v>
      </c>
      <c r="E46" s="1">
        <f t="shared" si="24"/>
        <v>1.1499999999999999</v>
      </c>
      <c r="F46" s="1">
        <v>1</v>
      </c>
      <c r="G46" s="2">
        <v>17.5</v>
      </c>
      <c r="H46" s="2">
        <f t="shared" si="17"/>
        <v>26.25</v>
      </c>
      <c r="I46" s="2">
        <f t="shared" si="18"/>
        <v>173.33333333333334</v>
      </c>
      <c r="J46" s="2">
        <f t="shared" si="19"/>
        <v>24.916666666666668</v>
      </c>
      <c r="K46" s="2">
        <f t="shared" si="20"/>
        <v>3033.3333333333335</v>
      </c>
      <c r="L46" s="2">
        <f t="shared" si="21"/>
        <v>654.0625</v>
      </c>
      <c r="M46" s="2">
        <v>0</v>
      </c>
      <c r="N46" s="2">
        <v>0</v>
      </c>
      <c r="O46" s="2">
        <v>150</v>
      </c>
      <c r="P46" s="2">
        <f t="shared" si="25"/>
        <v>45.812433333333338</v>
      </c>
      <c r="Q46" s="2">
        <f t="shared" si="26"/>
        <v>215.36666666666665</v>
      </c>
      <c r="R46" s="2">
        <f t="shared" si="27"/>
        <v>110.621875</v>
      </c>
      <c r="S46" s="2">
        <f t="shared" si="22"/>
        <v>4209.1968083333331</v>
      </c>
      <c r="T46" s="2">
        <f t="shared" si="23"/>
        <v>21.231761958806221</v>
      </c>
      <c r="U46" s="1">
        <v>322</v>
      </c>
      <c r="V46" s="1">
        <v>320</v>
      </c>
      <c r="W46" s="4"/>
      <c r="Z46" s="8"/>
      <c r="AA46" s="6"/>
      <c r="AB46" s="6"/>
    </row>
    <row r="47" spans="1:28" x14ac:dyDescent="0.25">
      <c r="A47" t="s">
        <v>20</v>
      </c>
      <c r="B47" s="3">
        <f t="shared" si="16"/>
        <v>1</v>
      </c>
      <c r="C47" s="1">
        <v>8</v>
      </c>
      <c r="D47" s="1">
        <v>35</v>
      </c>
      <c r="E47" s="1">
        <f t="shared" si="24"/>
        <v>3.5</v>
      </c>
      <c r="F47" s="1">
        <v>1</v>
      </c>
      <c r="G47" s="2">
        <v>20.09</v>
      </c>
      <c r="H47" s="2">
        <f t="shared" si="17"/>
        <v>30.134999999999998</v>
      </c>
      <c r="I47" s="2">
        <f t="shared" si="18"/>
        <v>173.33333333333334</v>
      </c>
      <c r="J47" s="2">
        <f t="shared" si="19"/>
        <v>75.833333333333329</v>
      </c>
      <c r="K47" s="2">
        <f t="shared" si="20"/>
        <v>3482.2666666666669</v>
      </c>
      <c r="L47" s="2">
        <f t="shared" si="21"/>
        <v>2285.2374999999997</v>
      </c>
      <c r="M47" s="2">
        <v>193.91</v>
      </c>
      <c r="N47" s="2">
        <v>-52.37</v>
      </c>
      <c r="O47" s="2">
        <v>0</v>
      </c>
      <c r="P47" s="2">
        <f t="shared" si="25"/>
        <v>52.592673466666668</v>
      </c>
      <c r="Q47" s="2">
        <f t="shared" si="26"/>
        <v>247.24093333333332</v>
      </c>
      <c r="R47" s="2">
        <f t="shared" si="27"/>
        <v>173.025125</v>
      </c>
      <c r="S47" s="2">
        <f t="shared" si="22"/>
        <v>6434.2728984666664</v>
      </c>
      <c r="T47" s="2">
        <f t="shared" si="23"/>
        <v>25.823168823277591</v>
      </c>
      <c r="U47" s="1">
        <v>322</v>
      </c>
      <c r="V47" s="1">
        <v>320</v>
      </c>
      <c r="W47" s="4"/>
      <c r="Z47" s="8"/>
      <c r="AA47" s="6"/>
      <c r="AB47" s="6"/>
    </row>
    <row r="48" spans="1:28" x14ac:dyDescent="0.25">
      <c r="A48" t="s">
        <v>20</v>
      </c>
      <c r="B48" s="3">
        <f t="shared" si="16"/>
        <v>1</v>
      </c>
      <c r="C48" s="1">
        <v>8</v>
      </c>
      <c r="D48" s="1"/>
      <c r="E48" s="1">
        <v>0</v>
      </c>
      <c r="F48" s="1"/>
      <c r="G48" s="2">
        <v>22.42</v>
      </c>
      <c r="H48" s="2">
        <f t="shared" si="17"/>
        <v>33.630000000000003</v>
      </c>
      <c r="I48" s="2">
        <f t="shared" si="18"/>
        <v>173.33333333333334</v>
      </c>
      <c r="J48" s="2">
        <f t="shared" si="19"/>
        <v>0</v>
      </c>
      <c r="K48" s="2">
        <f t="shared" si="20"/>
        <v>3886.1333333333337</v>
      </c>
      <c r="L48" s="2">
        <f t="shared" si="21"/>
        <v>0</v>
      </c>
      <c r="M48" s="2"/>
      <c r="N48" s="2"/>
      <c r="O48" s="2"/>
      <c r="P48" s="2"/>
      <c r="Q48" s="2"/>
      <c r="R48" s="2"/>
      <c r="S48" s="2">
        <f t="shared" si="22"/>
        <v>3886.1333333333337</v>
      </c>
      <c r="T48" s="2">
        <f t="shared" si="23"/>
        <v>22.42</v>
      </c>
      <c r="U48" s="1">
        <v>322</v>
      </c>
      <c r="V48" s="1">
        <v>320</v>
      </c>
      <c r="W48" s="4"/>
      <c r="Z48" s="8"/>
      <c r="AA48" s="6"/>
      <c r="AB48" s="7"/>
    </row>
    <row r="49" spans="1:28" x14ac:dyDescent="0.25">
      <c r="A49" t="s">
        <v>20</v>
      </c>
      <c r="B49" s="3">
        <f t="shared" si="16"/>
        <v>1</v>
      </c>
      <c r="C49" s="1">
        <v>8</v>
      </c>
      <c r="D49" s="1">
        <v>21.75</v>
      </c>
      <c r="E49" s="1">
        <f>D49/E$3</f>
        <v>2.1749999999999998</v>
      </c>
      <c r="F49" s="1">
        <v>1</v>
      </c>
      <c r="G49" s="2">
        <v>17.5</v>
      </c>
      <c r="H49" s="2">
        <f t="shared" si="17"/>
        <v>26.25</v>
      </c>
      <c r="I49" s="2">
        <f t="shared" si="18"/>
        <v>173.33333333333334</v>
      </c>
      <c r="J49" s="2">
        <f t="shared" si="19"/>
        <v>47.125</v>
      </c>
      <c r="K49" s="2">
        <f t="shared" si="20"/>
        <v>3033.3333333333335</v>
      </c>
      <c r="L49" s="2">
        <f t="shared" si="21"/>
        <v>1237.03125</v>
      </c>
      <c r="M49" s="2">
        <v>0</v>
      </c>
      <c r="N49" s="2">
        <v>0</v>
      </c>
      <c r="O49" s="2">
        <v>150</v>
      </c>
      <c r="P49" s="2">
        <f>K49*P$2</f>
        <v>45.812433333333338</v>
      </c>
      <c r="Q49" s="2">
        <f>K49*Q$2</f>
        <v>215.36666666666665</v>
      </c>
      <c r="R49" s="2">
        <f>((F49*R$3)*K49)+(L49*R$3)</f>
        <v>128.11093750000001</v>
      </c>
      <c r="S49" s="2">
        <f t="shared" si="22"/>
        <v>4809.654620833333</v>
      </c>
      <c r="T49" s="2">
        <f t="shared" si="23"/>
        <v>21.816615176715175</v>
      </c>
      <c r="U49" s="1">
        <v>322</v>
      </c>
      <c r="V49" s="1">
        <v>320</v>
      </c>
      <c r="W49" s="4"/>
      <c r="Z49" s="8"/>
      <c r="AA49" s="6"/>
      <c r="AB49" s="6"/>
    </row>
    <row r="50" spans="1:28" x14ac:dyDescent="0.25">
      <c r="A50" t="s">
        <v>20</v>
      </c>
      <c r="B50" s="3">
        <f t="shared" si="16"/>
        <v>0.5</v>
      </c>
      <c r="C50" s="1">
        <v>4</v>
      </c>
      <c r="D50" s="1">
        <f>30.25/2</f>
        <v>15.125</v>
      </c>
      <c r="E50" s="1">
        <f>D50/E$3</f>
        <v>1.5125</v>
      </c>
      <c r="F50" s="1">
        <v>0.5</v>
      </c>
      <c r="G50" s="2">
        <v>24</v>
      </c>
      <c r="H50" s="2">
        <f t="shared" si="17"/>
        <v>36</v>
      </c>
      <c r="I50" s="2">
        <f t="shared" si="18"/>
        <v>86.666666666666671</v>
      </c>
      <c r="J50" s="2">
        <f t="shared" si="19"/>
        <v>16.385416666666668</v>
      </c>
      <c r="K50" s="2">
        <f t="shared" si="20"/>
        <v>2080</v>
      </c>
      <c r="L50" s="2">
        <f t="shared" si="21"/>
        <v>589.875</v>
      </c>
      <c r="M50" s="2">
        <f>493.81*C50/8</f>
        <v>246.905</v>
      </c>
      <c r="N50" s="2">
        <f>-52.37*C50/8</f>
        <v>-26.184999999999999</v>
      </c>
      <c r="O50" s="2">
        <v>0</v>
      </c>
      <c r="P50" s="2">
        <f>K50*P$2</f>
        <v>31.414239999999999</v>
      </c>
      <c r="Q50" s="2">
        <f>K50*Q$2</f>
        <v>147.67999999999998</v>
      </c>
      <c r="R50" s="2">
        <f>((F50*R$3)*K50)+(L50*R$3)</f>
        <v>48.896249999999995</v>
      </c>
      <c r="S50" s="2">
        <f t="shared" si="22"/>
        <v>3144.7704899999999</v>
      </c>
      <c r="T50" s="2">
        <f t="shared" si="23"/>
        <v>30.516321342363284</v>
      </c>
      <c r="U50" s="1">
        <v>323</v>
      </c>
      <c r="V50" s="1">
        <v>320</v>
      </c>
      <c r="Z50" s="9"/>
    </row>
    <row r="53" spans="1:28" x14ac:dyDescent="0.25">
      <c r="C53" t="s">
        <v>38</v>
      </c>
      <c r="D53" t="s">
        <v>39</v>
      </c>
    </row>
  </sheetData>
  <sortState xmlns:xlrd2="http://schemas.microsoft.com/office/spreadsheetml/2017/richdata2" ref="A7:U80">
    <sortCondition ref="A7:A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BJM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Richardson</dc:creator>
  <cp:lastModifiedBy>Brian Meier</cp:lastModifiedBy>
  <dcterms:created xsi:type="dcterms:W3CDTF">2021-08-11T12:22:31Z</dcterms:created>
  <dcterms:modified xsi:type="dcterms:W3CDTF">2021-08-27T14:11:02Z</dcterms:modified>
</cp:coreProperties>
</file>