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chris\publications\publi 84 - TiOF2\data\"/>
    </mc:Choice>
  </mc:AlternateContent>
  <bookViews>
    <workbookView xWindow="0" yWindow="0" windowWidth="28800" windowHeight="12300"/>
  </bookViews>
  <sheets>
    <sheet name="Murakami-Fig. S6" sheetId="1" r:id="rId1"/>
    <sheet name="CASTEP APO Fig. S7" sheetId="2" r:id="rId2"/>
    <sheet name="VASP PBE APO Fig. S8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M14" i="2"/>
  <c r="N14" i="2" s="1"/>
  <c r="L14" i="2"/>
  <c r="O14" i="2" s="1"/>
  <c r="I14" i="2"/>
  <c r="E14" i="2"/>
  <c r="F14" i="2" s="1"/>
  <c r="M13" i="2"/>
  <c r="N13" i="2" s="1"/>
  <c r="L13" i="2"/>
  <c r="O13" i="2" s="1"/>
  <c r="I13" i="2"/>
  <c r="E13" i="2"/>
  <c r="F13" i="2" s="1"/>
  <c r="M12" i="2"/>
  <c r="N12" i="2" s="1"/>
  <c r="L12" i="2"/>
  <c r="O12" i="2" s="1"/>
  <c r="I12" i="2"/>
  <c r="E12" i="2"/>
  <c r="F12" i="2" s="1"/>
  <c r="M11" i="2"/>
  <c r="N11" i="2" s="1"/>
  <c r="L11" i="2"/>
  <c r="O11" i="2" s="1"/>
  <c r="I11" i="2"/>
  <c r="E11" i="2"/>
  <c r="F11" i="2" s="1"/>
  <c r="M10" i="2"/>
  <c r="N10" i="2" s="1"/>
  <c r="L10" i="2"/>
  <c r="O10" i="2" s="1"/>
  <c r="I10" i="2"/>
  <c r="E10" i="2"/>
  <c r="F10" i="2" s="1"/>
  <c r="M9" i="2"/>
  <c r="N9" i="2" s="1"/>
  <c r="L9" i="2"/>
  <c r="O9" i="2" s="1"/>
  <c r="I9" i="2"/>
  <c r="E9" i="2"/>
  <c r="F9" i="2" s="1"/>
  <c r="M8" i="2"/>
  <c r="N8" i="2" s="1"/>
  <c r="L8" i="2"/>
  <c r="O8" i="2" s="1"/>
  <c r="I8" i="2"/>
  <c r="E8" i="2"/>
  <c r="F8" i="2" s="1"/>
  <c r="M7" i="2"/>
  <c r="N7" i="2" s="1"/>
  <c r="L7" i="2"/>
  <c r="O7" i="2" s="1"/>
  <c r="I7" i="2"/>
  <c r="E7" i="2"/>
  <c r="F7" i="2" s="1"/>
  <c r="M6" i="2"/>
  <c r="N6" i="2" s="1"/>
  <c r="L6" i="2"/>
  <c r="O6" i="2" s="1"/>
  <c r="I6" i="2"/>
  <c r="E6" i="2"/>
  <c r="F6" i="2" s="1"/>
  <c r="M5" i="2"/>
  <c r="N5" i="2" s="1"/>
  <c r="L5" i="2"/>
  <c r="O5" i="2" s="1"/>
  <c r="I5" i="2"/>
  <c r="E5" i="2"/>
  <c r="F5" i="2" s="1"/>
  <c r="M4" i="2"/>
  <c r="N4" i="2" s="1"/>
  <c r="L4" i="2"/>
  <c r="O4" i="2" s="1"/>
  <c r="I4" i="2"/>
  <c r="E4" i="2"/>
  <c r="F4" i="2" s="1"/>
  <c r="M3" i="2"/>
  <c r="N3" i="2" s="1"/>
  <c r="L3" i="2"/>
  <c r="O3" i="2" s="1"/>
  <c r="P3" i="2" s="1"/>
  <c r="I3" i="2"/>
  <c r="E3" i="2"/>
  <c r="F3" i="2" s="1"/>
  <c r="P16" i="1"/>
  <c r="Q16" i="1" s="1"/>
  <c r="O16" i="1"/>
  <c r="F16" i="1"/>
  <c r="P15" i="1"/>
  <c r="Q15" i="1" s="1"/>
  <c r="O15" i="1"/>
  <c r="F15" i="1"/>
  <c r="P14" i="1"/>
  <c r="Q14" i="1" s="1"/>
  <c r="O14" i="1"/>
  <c r="F14" i="1"/>
  <c r="P13" i="1"/>
  <c r="Q13" i="1" s="1"/>
  <c r="O13" i="1"/>
  <c r="F13" i="1"/>
  <c r="P12" i="1"/>
  <c r="Q12" i="1" s="1"/>
  <c r="O12" i="1"/>
  <c r="F12" i="1"/>
  <c r="P11" i="1"/>
  <c r="Q11" i="1" s="1"/>
  <c r="O11" i="1"/>
  <c r="F11" i="1"/>
  <c r="P10" i="1"/>
  <c r="Q10" i="1" s="1"/>
  <c r="O10" i="1"/>
  <c r="F10" i="1"/>
  <c r="P9" i="1"/>
  <c r="Q9" i="1" s="1"/>
  <c r="O9" i="1"/>
  <c r="F9" i="1"/>
  <c r="P8" i="1"/>
  <c r="Q8" i="1" s="1"/>
  <c r="O8" i="1"/>
  <c r="F8" i="1"/>
  <c r="P7" i="1"/>
  <c r="Q7" i="1" s="1"/>
  <c r="O7" i="1"/>
  <c r="F7" i="1"/>
  <c r="P6" i="1"/>
  <c r="Q6" i="1" s="1"/>
  <c r="O6" i="1"/>
  <c r="F6" i="1"/>
  <c r="P5" i="1"/>
  <c r="Q5" i="1" s="1"/>
  <c r="O5" i="1"/>
  <c r="F5" i="1"/>
  <c r="P7" i="2" l="1"/>
  <c r="P4" i="2"/>
  <c r="P10" i="2"/>
  <c r="P9" i="2"/>
  <c r="P13" i="2"/>
  <c r="P12" i="2"/>
  <c r="P5" i="2"/>
  <c r="P6" i="2"/>
  <c r="P11" i="2"/>
  <c r="P14" i="2"/>
  <c r="P17" i="2" s="1"/>
  <c r="P8" i="2"/>
  <c r="N17" i="2"/>
  <c r="N16" i="2"/>
  <c r="N15" i="2"/>
  <c r="F16" i="2"/>
  <c r="F15" i="2"/>
  <c r="F17" i="2"/>
  <c r="Q18" i="1"/>
  <c r="Q17" i="1"/>
  <c r="P16" i="2" l="1"/>
  <c r="P15" i="2"/>
</calcChain>
</file>

<file path=xl/sharedStrings.xml><?xml version="1.0" encoding="utf-8"?>
<sst xmlns="http://schemas.openxmlformats.org/spreadsheetml/2006/main" count="66" uniqueCount="38">
  <si>
    <r>
      <t>Table S1. Best-fit 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11,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22,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33) and calculated 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XX,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YY,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ZZ) values for F1-F12.</t>
    </r>
  </si>
  <si>
    <t>Exptl. Sideband fitting DFT-calculated (Calc-1 in Table S3)</t>
  </si>
  <si>
    <t>Table S1</t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</si>
  <si>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</si>
  <si>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</si>
  <si>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</si>
  <si>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csa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</si>
  <si>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Ds</t>
    </r>
    <r>
      <rPr>
        <sz val="11"/>
        <color theme="1"/>
        <rFont val="Calibri"/>
        <family val="2"/>
        <scheme val="minor"/>
      </rPr>
      <t xml:space="preserve"> (ppm)</t>
    </r>
  </si>
  <si>
    <t>h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</si>
  <si>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iso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</si>
  <si>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</si>
  <si>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yy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</si>
  <si>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zz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</si>
  <si>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csa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</si>
  <si>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iso,cal</t>
    </r>
    <r>
      <rPr>
        <sz val="11"/>
        <color theme="1"/>
        <rFont val="Calibri"/>
        <family val="2"/>
        <scheme val="minor"/>
      </rPr>
      <t xml:space="preserve"> (ppm)</t>
    </r>
  </si>
  <si>
    <t>D</t>
  </si>
  <si>
    <t>F5</t>
  </si>
  <si>
    <t>F12</t>
  </si>
  <si>
    <t>F9</t>
  </si>
  <si>
    <t>F2</t>
  </si>
  <si>
    <t>F6</t>
  </si>
  <si>
    <t>F1</t>
  </si>
  <si>
    <t>F7</t>
  </si>
  <si>
    <t>F11</t>
  </si>
  <si>
    <t>F3</t>
  </si>
  <si>
    <t>F10</t>
  </si>
  <si>
    <t>F8</t>
  </si>
  <si>
    <t>F4</t>
  </si>
  <si>
    <t>APO</t>
  </si>
  <si>
    <t>exp.</t>
  </si>
  <si>
    <t>F</t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</si>
  <si>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</si>
  <si>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</si>
  <si>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csa,cal</t>
    </r>
    <r>
      <rPr>
        <sz val="11"/>
        <color theme="1"/>
        <rFont val="Calibri"/>
        <family val="2"/>
        <scheme val="minor"/>
      </rPr>
      <t xml:space="preserve"> (ppm)</t>
    </r>
  </si>
  <si>
    <t>bridging</t>
  </si>
  <si>
    <t>terminal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</si>
  <si>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iso</t>
    </r>
    <r>
      <rPr>
        <b/>
        <sz val="11"/>
        <color theme="1"/>
        <rFont val="Calibri"/>
        <family val="2"/>
        <scheme val="minor"/>
      </rPr>
      <t xml:space="preserve"> (ppm)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</si>
  <si>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Calibri"/>
        <family val="2"/>
        <scheme val="minor"/>
      </rPr>
      <t>iso</t>
    </r>
    <r>
      <rPr>
        <b/>
        <sz val="11"/>
        <color theme="1"/>
        <rFont val="Calibri"/>
        <family val="2"/>
        <scheme val="minor"/>
      </rPr>
      <t xml:space="preserve"> (ppm)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</si>
</sst>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TiF</a:t>
            </a:r>
            <a:r>
              <a:rPr lang="fr-FR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'Murakami-Fig. S6'!$R$5:$R$16</c:f>
              <c:numCache>
                <c:formatCode>0.00</c:formatCode>
                <c:ptCount val="12"/>
                <c:pt idx="0">
                  <c:v>61.199999999999989</c:v>
                </c:pt>
                <c:pt idx="1">
                  <c:v>60.433333333333337</c:v>
                </c:pt>
                <c:pt idx="2">
                  <c:v>49.500000000000007</c:v>
                </c:pt>
                <c:pt idx="3">
                  <c:v>29</c:v>
                </c:pt>
                <c:pt idx="4">
                  <c:v>24.133333333333326</c:v>
                </c:pt>
                <c:pt idx="5">
                  <c:v>24.266666666666662</c:v>
                </c:pt>
                <c:pt idx="6">
                  <c:v>-313.83333333333331</c:v>
                </c:pt>
                <c:pt idx="7">
                  <c:v>-314.53333333333336</c:v>
                </c:pt>
                <c:pt idx="8">
                  <c:v>-316.06666666666666</c:v>
                </c:pt>
                <c:pt idx="9">
                  <c:v>-334.99999999999994</c:v>
                </c:pt>
                <c:pt idx="10">
                  <c:v>-365.90000000000003</c:v>
                </c:pt>
                <c:pt idx="11">
                  <c:v>-370.93333333333339</c:v>
                </c:pt>
              </c:numCache>
            </c:numRef>
          </c:xVal>
          <c:yVal>
            <c:numRef>
              <c:f>'Murakami-Fig. S6'!$B$5:$B$16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 formatCode="0.0">
                  <c:v>30</c:v>
                </c:pt>
                <c:pt idx="5">
                  <c:v>29.4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F-4FBE-8957-4068C265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0832"/>
        <c:axId val="70817360"/>
      </c:scatterChart>
      <c:valAx>
        <c:axId val="708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360"/>
        <c:crosses val="autoZero"/>
        <c:crossBetween val="midCat"/>
      </c:valAx>
      <c:valAx>
        <c:axId val="70817360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</a:t>
            </a:r>
            <a:r>
              <a:rPr lang="fr-FR" sz="1400" b="0" i="0" u="none" strike="noStrike" baseline="0">
                <a:effectLst/>
              </a:rPr>
              <a:t>TiF</a:t>
            </a:r>
            <a:r>
              <a:rPr lang="fr-FR" sz="1400" b="0" i="0" u="none" strike="noStrike" baseline="-25000">
                <a:effectLst/>
              </a:rPr>
              <a:t>4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sz="1400" b="1" i="0" u="none" strike="noStrike" baseline="0">
                <a:effectLst/>
              </a:rPr>
              <a:t>INSET terminal F</a:t>
            </a:r>
            <a:endParaRPr lang="fr-FR" baseline="-25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'CASTEP APO Fig. S7'!$C$3:$C$14</c:f>
              <c:numCache>
                <c:formatCode>0.00</c:formatCode>
                <c:ptCount val="12"/>
                <c:pt idx="0" formatCode="General">
                  <c:v>61.07</c:v>
                </c:pt>
                <c:pt idx="1">
                  <c:v>58</c:v>
                </c:pt>
                <c:pt idx="2" formatCode="General">
                  <c:v>50.01</c:v>
                </c:pt>
                <c:pt idx="3" formatCode="General">
                  <c:v>28.38</c:v>
                </c:pt>
                <c:pt idx="4" formatCode="General">
                  <c:v>24.48</c:v>
                </c:pt>
                <c:pt idx="5" formatCode="General">
                  <c:v>24.26</c:v>
                </c:pt>
                <c:pt idx="6" formatCode="General">
                  <c:v>-312.36</c:v>
                </c:pt>
                <c:pt idx="7" formatCode="General">
                  <c:v>-313.08999999999997</c:v>
                </c:pt>
                <c:pt idx="8" formatCode="General">
                  <c:v>-313.26</c:v>
                </c:pt>
                <c:pt idx="9" formatCode="General">
                  <c:v>-332.36</c:v>
                </c:pt>
                <c:pt idx="10" formatCode="General">
                  <c:v>-336.82</c:v>
                </c:pt>
                <c:pt idx="11" formatCode="General">
                  <c:v>-363.56</c:v>
                </c:pt>
              </c:numCache>
            </c:numRef>
          </c:xVal>
          <c:yVal>
            <c:numRef>
              <c:f>'CASTEP APO Fig. S7'!$D$3:$D$14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 formatCode="0.0">
                  <c:v>30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B0F-9867-23AAB99D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1712"/>
        <c:axId val="70816272"/>
      </c:scatterChart>
      <c:valAx>
        <c:axId val="70821712"/>
        <c:scaling>
          <c:orientation val="minMax"/>
          <c:max val="-300"/>
          <c:min val="-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6272"/>
        <c:crosses val="autoZero"/>
        <c:crossBetween val="midCat"/>
      </c:valAx>
      <c:valAx>
        <c:axId val="70816272"/>
        <c:scaling>
          <c:orientation val="minMax"/>
          <c:max val="490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TiF</a:t>
            </a:r>
            <a:r>
              <a:rPr lang="fr-FR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 APO Fig. S8'!$B$3:$B$14</c:f>
              <c:numCache>
                <c:formatCode>General</c:formatCode>
                <c:ptCount val="12"/>
                <c:pt idx="0">
                  <c:v>55.823900000000002</c:v>
                </c:pt>
                <c:pt idx="1">
                  <c:v>52.916200000000003</c:v>
                </c:pt>
                <c:pt idx="2">
                  <c:v>44.437199999999997</c:v>
                </c:pt>
                <c:pt idx="3">
                  <c:v>22.559699999999999</c:v>
                </c:pt>
                <c:pt idx="4">
                  <c:v>18.454499999999999</c:v>
                </c:pt>
                <c:pt idx="5">
                  <c:v>18.417999999999999</c:v>
                </c:pt>
                <c:pt idx="6">
                  <c:v>-319.52850000000001</c:v>
                </c:pt>
                <c:pt idx="7">
                  <c:v>-320.61309999999997</c:v>
                </c:pt>
                <c:pt idx="8">
                  <c:v>-321.7835</c:v>
                </c:pt>
                <c:pt idx="9">
                  <c:v>-340.55220000000003</c:v>
                </c:pt>
                <c:pt idx="10">
                  <c:v>-343.31439999999998</c:v>
                </c:pt>
                <c:pt idx="11">
                  <c:v>-371.30220000000003</c:v>
                </c:pt>
              </c:numCache>
            </c:numRef>
          </c:xVal>
          <c:yVal>
            <c:numRef>
              <c:f>'VASP PBE APO Fig. S8'!$C$3:$C$14</c:f>
              <c:numCache>
                <c:formatCode>General</c:formatCode>
                <c:ptCount val="12"/>
                <c:pt idx="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>
                  <c:v>30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0D4-8DFB-25B58023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096"/>
        <c:axId val="70811920"/>
      </c:scatterChart>
      <c:valAx>
        <c:axId val="708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1920"/>
        <c:crosses val="autoZero"/>
        <c:crossBetween val="midCat"/>
      </c:valAx>
      <c:valAx>
        <c:axId val="70811920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</a:t>
            </a:r>
            <a:r>
              <a:rPr lang="fr-FR" b="1" baseline="0"/>
              <a:t>bridging F APO TiF</a:t>
            </a:r>
            <a:r>
              <a:rPr lang="fr-FR" b="1" baseline="-25000"/>
              <a:t>4</a:t>
            </a:r>
          </a:p>
        </c:rich>
      </c:tx>
      <c:layout>
        <c:manualLayout>
          <c:xMode val="edge"/>
          <c:yMode val="edge"/>
          <c:x val="0.2394234470691163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22637795275589"/>
                  <c:y val="-0.2338188976377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'Murakami-Fig. S6'!$R$5:$R$10</c:f>
              <c:numCache>
                <c:formatCode>0.00</c:formatCode>
                <c:ptCount val="6"/>
                <c:pt idx="0">
                  <c:v>61.199999999999989</c:v>
                </c:pt>
                <c:pt idx="1">
                  <c:v>60.433333333333337</c:v>
                </c:pt>
                <c:pt idx="2">
                  <c:v>49.500000000000007</c:v>
                </c:pt>
                <c:pt idx="3">
                  <c:v>29</c:v>
                </c:pt>
                <c:pt idx="4">
                  <c:v>24.133333333333326</c:v>
                </c:pt>
                <c:pt idx="5">
                  <c:v>24.266666666666662</c:v>
                </c:pt>
              </c:numCache>
            </c:numRef>
          </c:xVal>
          <c:yVal>
            <c:numRef>
              <c:f>'Murakami-Fig. S6'!$B$5:$B$10</c:f>
              <c:numCache>
                <c:formatCode>General</c:formatCode>
                <c:ptCount val="6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 formatCode="0.0">
                  <c:v>30</c:v>
                </c:pt>
                <c:pt idx="5">
                  <c:v>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781-846C-CA9AC429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7904"/>
        <c:axId val="70822256"/>
      </c:scatterChart>
      <c:valAx>
        <c:axId val="708179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2256"/>
        <c:crosses val="autoZero"/>
        <c:crossBetween val="midCat"/>
      </c:valAx>
      <c:valAx>
        <c:axId val="708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</a:t>
            </a:r>
            <a:r>
              <a:rPr lang="fr-FR" b="1" baseline="0"/>
              <a:t>terminal F APO TiF</a:t>
            </a:r>
            <a:r>
              <a:rPr lang="fr-FR" b="1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'Murakami-Fig. S6'!$R$11:$R$16</c:f>
              <c:numCache>
                <c:formatCode>0.00</c:formatCode>
                <c:ptCount val="6"/>
                <c:pt idx="0">
                  <c:v>-313.83333333333331</c:v>
                </c:pt>
                <c:pt idx="1">
                  <c:v>-314.53333333333336</c:v>
                </c:pt>
                <c:pt idx="2">
                  <c:v>-316.06666666666666</c:v>
                </c:pt>
                <c:pt idx="3">
                  <c:v>-334.99999999999994</c:v>
                </c:pt>
                <c:pt idx="4">
                  <c:v>-365.90000000000003</c:v>
                </c:pt>
                <c:pt idx="5">
                  <c:v>-370.93333333333339</c:v>
                </c:pt>
              </c:numCache>
            </c:numRef>
          </c:xVal>
          <c:yVal>
            <c:numRef>
              <c:f>'Murakami-Fig. S6'!$B$11:$B$16</c:f>
              <c:numCache>
                <c:formatCode>General</c:formatCode>
                <c:ptCount val="6"/>
                <c:pt idx="0">
                  <c:v>422.5</c:v>
                </c:pt>
                <c:pt idx="1">
                  <c:v>424.2</c:v>
                </c:pt>
                <c:pt idx="2">
                  <c:v>426.5</c:v>
                </c:pt>
                <c:pt idx="3">
                  <c:v>447.7</c:v>
                </c:pt>
                <c:pt idx="4">
                  <c:v>455.2</c:v>
                </c:pt>
                <c:pt idx="5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0-4AFD-AC65-E27E40FD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2800"/>
        <c:axId val="70824432"/>
      </c:scatterChart>
      <c:valAx>
        <c:axId val="708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4432"/>
        <c:crosses val="autoZero"/>
        <c:crossBetween val="midCat"/>
      </c:valAx>
      <c:valAx>
        <c:axId val="708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TiF</a:t>
            </a:r>
            <a:r>
              <a:rPr lang="fr-FR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'Murakami-Fig. S6'!$R$5:$R$16</c:f>
              <c:numCache>
                <c:formatCode>0.00</c:formatCode>
                <c:ptCount val="12"/>
                <c:pt idx="0">
                  <c:v>61.199999999999989</c:v>
                </c:pt>
                <c:pt idx="1">
                  <c:v>60.433333333333337</c:v>
                </c:pt>
                <c:pt idx="2">
                  <c:v>49.500000000000007</c:v>
                </c:pt>
                <c:pt idx="3">
                  <c:v>29</c:v>
                </c:pt>
                <c:pt idx="4">
                  <c:v>24.133333333333326</c:v>
                </c:pt>
                <c:pt idx="5">
                  <c:v>24.266666666666662</c:v>
                </c:pt>
                <c:pt idx="6">
                  <c:v>-313.83333333333331</c:v>
                </c:pt>
                <c:pt idx="7">
                  <c:v>-314.53333333333336</c:v>
                </c:pt>
                <c:pt idx="8">
                  <c:v>-316.06666666666666</c:v>
                </c:pt>
                <c:pt idx="9">
                  <c:v>-334.99999999999994</c:v>
                </c:pt>
                <c:pt idx="10">
                  <c:v>-365.90000000000003</c:v>
                </c:pt>
                <c:pt idx="11">
                  <c:v>-370.93333333333339</c:v>
                </c:pt>
              </c:numCache>
            </c:numRef>
          </c:xVal>
          <c:yVal>
            <c:numRef>
              <c:f>'Murakami-Fig. S6'!$B$5:$B$16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 formatCode="0.0">
                  <c:v>30</c:v>
                </c:pt>
                <c:pt idx="5">
                  <c:v>29.4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8-4B03-BC1B-ADF6E054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0832"/>
        <c:axId val="70817360"/>
      </c:scatterChart>
      <c:valAx>
        <c:axId val="7081083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360"/>
        <c:crosses val="autoZero"/>
        <c:crossBetween val="midCat"/>
      </c:valAx>
      <c:valAx>
        <c:axId val="70817360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TiF</a:t>
            </a:r>
            <a:r>
              <a:rPr lang="fr-FR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'Murakami-Fig. S6'!$R$5:$R$16</c:f>
              <c:numCache>
                <c:formatCode>0.00</c:formatCode>
                <c:ptCount val="12"/>
                <c:pt idx="0">
                  <c:v>61.199999999999989</c:v>
                </c:pt>
                <c:pt idx="1">
                  <c:v>60.433333333333337</c:v>
                </c:pt>
                <c:pt idx="2">
                  <c:v>49.500000000000007</c:v>
                </c:pt>
                <c:pt idx="3">
                  <c:v>29</c:v>
                </c:pt>
                <c:pt idx="4">
                  <c:v>24.133333333333326</c:v>
                </c:pt>
                <c:pt idx="5">
                  <c:v>24.266666666666662</c:v>
                </c:pt>
                <c:pt idx="6">
                  <c:v>-313.83333333333331</c:v>
                </c:pt>
                <c:pt idx="7">
                  <c:v>-314.53333333333336</c:v>
                </c:pt>
                <c:pt idx="8">
                  <c:v>-316.06666666666666</c:v>
                </c:pt>
                <c:pt idx="9">
                  <c:v>-334.99999999999994</c:v>
                </c:pt>
                <c:pt idx="10">
                  <c:v>-365.90000000000003</c:v>
                </c:pt>
                <c:pt idx="11">
                  <c:v>-370.93333333333339</c:v>
                </c:pt>
              </c:numCache>
            </c:numRef>
          </c:xVal>
          <c:yVal>
            <c:numRef>
              <c:f>'Murakami-Fig. S6'!$B$5:$B$16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 formatCode="0.0">
                  <c:v>30</c:v>
                </c:pt>
                <c:pt idx="5">
                  <c:v>29.4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9-4CA4-BB65-A406605C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0832"/>
        <c:axId val="70817360"/>
      </c:scatterChart>
      <c:valAx>
        <c:axId val="70810832"/>
        <c:scaling>
          <c:orientation val="minMax"/>
          <c:max val="-310"/>
          <c:min val="-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360"/>
        <c:crosses val="autoZero"/>
        <c:crossBetween val="midCat"/>
      </c:valAx>
      <c:valAx>
        <c:axId val="70817360"/>
        <c:scaling>
          <c:orientation val="minMax"/>
          <c:max val="490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TiF</a:t>
            </a:r>
            <a:r>
              <a:rPr lang="fr-FR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'CASTEP APO Fig. S7'!$C$3:$C$14</c:f>
              <c:numCache>
                <c:formatCode>0.00</c:formatCode>
                <c:ptCount val="12"/>
                <c:pt idx="0" formatCode="General">
                  <c:v>61.07</c:v>
                </c:pt>
                <c:pt idx="1">
                  <c:v>58</c:v>
                </c:pt>
                <c:pt idx="2" formatCode="General">
                  <c:v>50.01</c:v>
                </c:pt>
                <c:pt idx="3" formatCode="General">
                  <c:v>28.38</c:v>
                </c:pt>
                <c:pt idx="4" formatCode="General">
                  <c:v>24.48</c:v>
                </c:pt>
                <c:pt idx="5" formatCode="General">
                  <c:v>24.26</c:v>
                </c:pt>
                <c:pt idx="6" formatCode="General">
                  <c:v>-312.36</c:v>
                </c:pt>
                <c:pt idx="7" formatCode="General">
                  <c:v>-313.08999999999997</c:v>
                </c:pt>
                <c:pt idx="8" formatCode="General">
                  <c:v>-313.26</c:v>
                </c:pt>
                <c:pt idx="9" formatCode="General">
                  <c:v>-332.36</c:v>
                </c:pt>
                <c:pt idx="10" formatCode="General">
                  <c:v>-336.82</c:v>
                </c:pt>
                <c:pt idx="11" formatCode="General">
                  <c:v>-363.56</c:v>
                </c:pt>
              </c:numCache>
            </c:numRef>
          </c:xVal>
          <c:yVal>
            <c:numRef>
              <c:f>'CASTEP APO Fig. S7'!$D$3:$D$14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 formatCode="0.0">
                  <c:v>30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E-47CB-9C3A-AE853E7B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096"/>
        <c:axId val="70811920"/>
      </c:scatterChart>
      <c:valAx>
        <c:axId val="708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1920"/>
        <c:crosses val="autoZero"/>
        <c:crossBetween val="midCat"/>
      </c:valAx>
      <c:valAx>
        <c:axId val="70811920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</a:t>
            </a:r>
            <a:r>
              <a:rPr lang="fr-FR" b="1" baseline="0"/>
              <a:t>bridging F APO TiF</a:t>
            </a:r>
            <a:r>
              <a:rPr lang="fr-FR" b="1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67366579177603"/>
                  <c:y val="-0.52912037037037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'CASTEP APO Fig. S7'!$C$3:$C$8</c:f>
              <c:numCache>
                <c:formatCode>0.00</c:formatCode>
                <c:ptCount val="6"/>
                <c:pt idx="0" formatCode="General">
                  <c:v>61.07</c:v>
                </c:pt>
                <c:pt idx="1">
                  <c:v>58</c:v>
                </c:pt>
                <c:pt idx="2" formatCode="General">
                  <c:v>50.01</c:v>
                </c:pt>
                <c:pt idx="3" formatCode="General">
                  <c:v>28.38</c:v>
                </c:pt>
                <c:pt idx="4" formatCode="General">
                  <c:v>24.48</c:v>
                </c:pt>
                <c:pt idx="5" formatCode="General">
                  <c:v>24.26</c:v>
                </c:pt>
              </c:numCache>
            </c:numRef>
          </c:xVal>
          <c:yVal>
            <c:numRef>
              <c:f>'CASTEP APO Fig. S7'!$D$3:$D$8</c:f>
              <c:numCache>
                <c:formatCode>General</c:formatCode>
                <c:ptCount val="6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 formatCode="0.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3B9-877D-CED15DAE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3008"/>
        <c:axId val="70816816"/>
      </c:scatterChart>
      <c:valAx>
        <c:axId val="708130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6816"/>
        <c:crosses val="autoZero"/>
        <c:crossBetween val="midCat"/>
      </c:valAx>
      <c:valAx>
        <c:axId val="70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</a:t>
            </a:r>
            <a:r>
              <a:rPr lang="fr-FR" b="1" baseline="0"/>
              <a:t>terminal F APO TiF</a:t>
            </a:r>
            <a:r>
              <a:rPr lang="fr-FR" b="1" baseline="-25000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57632579581397"/>
                  <c:y val="-0.43553320285831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'CASTEP APO Fig. S7'!$C$9:$C$14</c:f>
              <c:numCache>
                <c:formatCode>General</c:formatCode>
                <c:ptCount val="6"/>
                <c:pt idx="0">
                  <c:v>-312.36</c:v>
                </c:pt>
                <c:pt idx="1">
                  <c:v>-313.08999999999997</c:v>
                </c:pt>
                <c:pt idx="2">
                  <c:v>-313.26</c:v>
                </c:pt>
                <c:pt idx="3">
                  <c:v>-332.36</c:v>
                </c:pt>
                <c:pt idx="4">
                  <c:v>-336.82</c:v>
                </c:pt>
                <c:pt idx="5">
                  <c:v>-363.56</c:v>
                </c:pt>
              </c:numCache>
            </c:numRef>
          </c:xVal>
          <c:yVal>
            <c:numRef>
              <c:f>'CASTEP APO Fig. S7'!$D$9:$D$14</c:f>
              <c:numCache>
                <c:formatCode>General</c:formatCode>
                <c:ptCount val="6"/>
                <c:pt idx="0">
                  <c:v>422.5</c:v>
                </c:pt>
                <c:pt idx="1">
                  <c:v>424.2</c:v>
                </c:pt>
                <c:pt idx="2">
                  <c:v>426.5</c:v>
                </c:pt>
                <c:pt idx="3">
                  <c:v>447.7</c:v>
                </c:pt>
                <c:pt idx="4">
                  <c:v>455.2</c:v>
                </c:pt>
                <c:pt idx="5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4B3-999E-C412CE18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9536"/>
        <c:axId val="70820624"/>
      </c:scatterChart>
      <c:valAx>
        <c:axId val="708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0624"/>
        <c:crosses val="autoZero"/>
        <c:crossBetween val="midCat"/>
      </c:valAx>
      <c:valAx>
        <c:axId val="70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iso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baseline="30000"/>
              <a:t>19</a:t>
            </a:r>
            <a:r>
              <a:rPr lang="fr-FR"/>
              <a:t>F </a:t>
            </a:r>
            <a:r>
              <a:rPr lang="fr-FR">
                <a:latin typeface="Symbol" panose="05050102010706020507" pitchFamily="18" charset="2"/>
              </a:rPr>
              <a:t>d</a:t>
            </a:r>
            <a:r>
              <a:rPr lang="fr-FR" baseline="-25000"/>
              <a:t>iso</a:t>
            </a:r>
            <a:r>
              <a:rPr lang="fr-FR"/>
              <a:t> vs </a:t>
            </a:r>
            <a:r>
              <a:rPr lang="fr-FR">
                <a:latin typeface="Symbol" panose="05050102010706020507" pitchFamily="18" charset="2"/>
              </a:rPr>
              <a:t>s</a:t>
            </a:r>
            <a:r>
              <a:rPr lang="fr-FR" baseline="-25000"/>
              <a:t>iso</a:t>
            </a:r>
            <a:r>
              <a:rPr lang="fr-FR" baseline="0"/>
              <a:t> APO </a:t>
            </a:r>
            <a:r>
              <a:rPr lang="fr-FR" sz="1400" baseline="0"/>
              <a:t>TiF</a:t>
            </a:r>
            <a:r>
              <a:rPr lang="fr-FR" sz="1400" baseline="-25000"/>
              <a:t>4</a:t>
            </a:r>
            <a:r>
              <a:rPr lang="fr-FR" sz="1400" baseline="0"/>
              <a:t> </a:t>
            </a:r>
            <a:r>
              <a:rPr lang="fr-FR" sz="1400" b="1" baseline="0"/>
              <a:t>INSET </a:t>
            </a:r>
            <a:r>
              <a:rPr lang="fr-FR" sz="1400" b="1" i="0" baseline="0">
                <a:effectLst/>
              </a:rPr>
              <a:t>bridging F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133858267716"/>
                  <c:y val="-0.499923447069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'CASTEP APO Fig. S7'!$C$3:$C$14</c:f>
              <c:numCache>
                <c:formatCode>0.00</c:formatCode>
                <c:ptCount val="12"/>
                <c:pt idx="0" formatCode="General">
                  <c:v>61.07</c:v>
                </c:pt>
                <c:pt idx="1">
                  <c:v>58</c:v>
                </c:pt>
                <c:pt idx="2" formatCode="General">
                  <c:v>50.01</c:v>
                </c:pt>
                <c:pt idx="3" formatCode="General">
                  <c:v>28.38</c:v>
                </c:pt>
                <c:pt idx="4" formatCode="General">
                  <c:v>24.48</c:v>
                </c:pt>
                <c:pt idx="5" formatCode="General">
                  <c:v>24.26</c:v>
                </c:pt>
                <c:pt idx="6" formatCode="General">
                  <c:v>-312.36</c:v>
                </c:pt>
                <c:pt idx="7" formatCode="General">
                  <c:v>-313.08999999999997</c:v>
                </c:pt>
                <c:pt idx="8" formatCode="General">
                  <c:v>-313.26</c:v>
                </c:pt>
                <c:pt idx="9" formatCode="General">
                  <c:v>-332.36</c:v>
                </c:pt>
                <c:pt idx="10" formatCode="General">
                  <c:v>-336.82</c:v>
                </c:pt>
                <c:pt idx="11" formatCode="General">
                  <c:v>-363.56</c:v>
                </c:pt>
              </c:numCache>
            </c:numRef>
          </c:xVal>
          <c:yVal>
            <c:numRef>
              <c:f>'CASTEP APO Fig. S7'!$D$3:$D$14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 formatCode="0.0">
                  <c:v>30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B84-B26B-8E7F2ABA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640"/>
        <c:axId val="70821168"/>
      </c:scatterChart>
      <c:valAx>
        <c:axId val="708146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Symbol" panose="05050102010706020507" pitchFamily="18" charset="2"/>
                  </a:rPr>
                  <a:t>s</a:t>
                </a:r>
                <a:r>
                  <a:rPr lang="fr-FR" baseline="-25000"/>
                  <a:t>iso</a:t>
                </a:r>
                <a:r>
                  <a:rPr lang="fr-FR"/>
                  <a:t>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1168"/>
        <c:crosses val="autoZero"/>
        <c:crossBetween val="midCat"/>
      </c:valAx>
      <c:valAx>
        <c:axId val="70821168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u="none" strike="noStrike" baseline="-25000">
                    <a:effectLst/>
                  </a:rPr>
                  <a:t>so</a:t>
                </a:r>
                <a:r>
                  <a:rPr lang="fr-FR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95250</xdr:rowOff>
    </xdr:from>
    <xdr:to>
      <xdr:col>7</xdr:col>
      <xdr:colOff>295275</xdr:colOff>
      <xdr:row>31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3EE050-F644-4499-9C19-8BE9B43F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17</xdr:row>
      <xdr:rowOff>104775</xdr:rowOff>
    </xdr:from>
    <xdr:to>
      <xdr:col>14</xdr:col>
      <xdr:colOff>381000</xdr:colOff>
      <xdr:row>31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D9FC012-FFAA-4D0F-A9BB-6BCB0D1B8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18</xdr:row>
      <xdr:rowOff>38100</xdr:rowOff>
    </xdr:from>
    <xdr:to>
      <xdr:col>20</xdr:col>
      <xdr:colOff>542925</xdr:colOff>
      <xdr:row>32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F1D829-DC5D-4BF8-9C36-0D3E96D83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33</xdr:row>
      <xdr:rowOff>123825</xdr:rowOff>
    </xdr:from>
    <xdr:to>
      <xdr:col>14</xdr:col>
      <xdr:colOff>514350</xdr:colOff>
      <xdr:row>48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3EE050-F644-4499-9C19-8BE9B43F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733425</xdr:colOff>
      <xdr:row>33</xdr:row>
      <xdr:rowOff>66675</xdr:rowOff>
    </xdr:from>
    <xdr:to>
      <xdr:col>20</xdr:col>
      <xdr:colOff>733425</xdr:colOff>
      <xdr:row>47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73EE050-F644-4499-9C19-8BE9B43F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356235</xdr:colOff>
      <xdr:row>17</xdr:row>
      <xdr:rowOff>120967</xdr:rowOff>
    </xdr:from>
    <xdr:to>
      <xdr:col>19</xdr:col>
      <xdr:colOff>356235</xdr:colOff>
      <xdr:row>31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17</xdr:row>
      <xdr:rowOff>95250</xdr:rowOff>
    </xdr:from>
    <xdr:to>
      <xdr:col>6</xdr:col>
      <xdr:colOff>333375</xdr:colOff>
      <xdr:row>31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</xdr:colOff>
      <xdr:row>17</xdr:row>
      <xdr:rowOff>102870</xdr:rowOff>
    </xdr:from>
    <xdr:to>
      <xdr:col>13</xdr:col>
      <xdr:colOff>62865</xdr:colOff>
      <xdr:row>31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173355</xdr:colOff>
      <xdr:row>32</xdr:row>
      <xdr:rowOff>146685</xdr:rowOff>
    </xdr:from>
    <xdr:to>
      <xdr:col>13</xdr:col>
      <xdr:colOff>173355</xdr:colOff>
      <xdr:row>47</xdr:row>
      <xdr:rowOff>40005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704850</xdr:colOff>
      <xdr:row>33</xdr:row>
      <xdr:rowOff>1905</xdr:rowOff>
    </xdr:from>
    <xdr:to>
      <xdr:col>6</xdr:col>
      <xdr:colOff>704850</xdr:colOff>
      <xdr:row>47</xdr:row>
      <xdr:rowOff>78105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171450</xdr:rowOff>
    </xdr:from>
    <xdr:to>
      <xdr:col>10</xdr:col>
      <xdr:colOff>285750</xdr:colOff>
      <xdr:row>15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herche/rmn/calculs/Calculs%20CASTEP%20Ti/TiF4/19F%20TiF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EP ES"/>
      <sheetName val="CASTEP APO"/>
      <sheetName val="Murakami"/>
      <sheetName val="Murakami-Le Mans"/>
      <sheetName val="VASP 5.4.4 ES"/>
      <sheetName val="VASP 5.4.4 ES bis"/>
      <sheetName val="VASP 5.3.4 (thc version) ES"/>
      <sheetName val="Idem ISYM=0 ES"/>
      <sheetName val="VASP PBE FO"/>
      <sheetName val="VASP PBE+DFTD3 FO"/>
      <sheetName val="VASP PBE APO"/>
      <sheetName val="VASP PBE+DFTD3 APO"/>
    </sheetNames>
    <sheetDataSet>
      <sheetData sheetId="0" refreshError="1"/>
      <sheetData sheetId="1">
        <row r="8">
          <cell r="J8" t="str">
            <v>Ds (ppm)</v>
          </cell>
          <cell r="L8" t="str">
            <v>scsa (ppm)</v>
          </cell>
        </row>
        <row r="9">
          <cell r="C9">
            <v>61.07</v>
          </cell>
          <cell r="D9">
            <v>-2</v>
          </cell>
          <cell r="G9">
            <v>220</v>
          </cell>
          <cell r="I9">
            <v>-146.66666666666666</v>
          </cell>
          <cell r="J9">
            <v>305.35000000000002</v>
          </cell>
          <cell r="L9">
            <v>203.56666666666669</v>
          </cell>
        </row>
        <row r="10">
          <cell r="C10">
            <v>58</v>
          </cell>
          <cell r="D10">
            <v>1.7</v>
          </cell>
          <cell r="G10">
            <v>207.4</v>
          </cell>
          <cell r="I10">
            <v>-138.26666666666668</v>
          </cell>
          <cell r="J10">
            <v>315.5</v>
          </cell>
          <cell r="L10">
            <v>210.33333333333334</v>
          </cell>
        </row>
        <row r="11">
          <cell r="C11">
            <v>50.01</v>
          </cell>
          <cell r="D11">
            <v>7.6</v>
          </cell>
          <cell r="G11">
            <v>219.7</v>
          </cell>
          <cell r="I11">
            <v>-146.46666666666667</v>
          </cell>
          <cell r="J11">
            <v>319.51</v>
          </cell>
          <cell r="L11">
            <v>213.00666666666666</v>
          </cell>
        </row>
        <row r="12">
          <cell r="C12">
            <v>28.38</v>
          </cell>
          <cell r="D12">
            <v>25.4</v>
          </cell>
          <cell r="G12">
            <v>257</v>
          </cell>
          <cell r="I12">
            <v>-171.33333333333334</v>
          </cell>
          <cell r="J12">
            <v>389.63</v>
          </cell>
          <cell r="L12">
            <v>259.75333333333333</v>
          </cell>
        </row>
        <row r="13">
          <cell r="C13">
            <v>24.48</v>
          </cell>
          <cell r="D13">
            <v>29.4</v>
          </cell>
          <cell r="G13">
            <v>269.2</v>
          </cell>
          <cell r="I13">
            <v>-179.46666666666667</v>
          </cell>
          <cell r="J13">
            <v>394.95</v>
          </cell>
          <cell r="L13">
            <v>263.3</v>
          </cell>
        </row>
        <row r="14">
          <cell r="C14">
            <v>24.26</v>
          </cell>
          <cell r="D14">
            <v>30</v>
          </cell>
          <cell r="G14">
            <v>256.5</v>
          </cell>
          <cell r="I14">
            <v>-171</v>
          </cell>
          <cell r="J14">
            <v>395.11</v>
          </cell>
          <cell r="L14">
            <v>263.40666666666669</v>
          </cell>
        </row>
        <row r="15">
          <cell r="C15">
            <v>-312.36</v>
          </cell>
          <cell r="D15">
            <v>422.5</v>
          </cell>
          <cell r="G15">
            <v>843.5</v>
          </cell>
          <cell r="I15">
            <v>-562.33333333333337</v>
          </cell>
          <cell r="J15">
            <v>905.69</v>
          </cell>
          <cell r="L15">
            <v>603.79333333333341</v>
          </cell>
        </row>
        <row r="16">
          <cell r="C16">
            <v>-313.08999999999997</v>
          </cell>
          <cell r="D16">
            <v>424.2</v>
          </cell>
          <cell r="G16">
            <v>831.1</v>
          </cell>
          <cell r="I16">
            <v>-554.06666666666672</v>
          </cell>
          <cell r="J16">
            <v>912.81</v>
          </cell>
          <cell r="L16">
            <v>608.54</v>
          </cell>
        </row>
        <row r="17">
          <cell r="C17">
            <v>-313.26</v>
          </cell>
          <cell r="D17">
            <v>426.5</v>
          </cell>
          <cell r="G17">
            <v>818.8</v>
          </cell>
          <cell r="I17">
            <v>-545.86666666666667</v>
          </cell>
          <cell r="J17">
            <v>914.01</v>
          </cell>
          <cell r="L17">
            <v>609.34</v>
          </cell>
        </row>
        <row r="18">
          <cell r="C18">
            <v>-332.36</v>
          </cell>
          <cell r="D18">
            <v>447.7</v>
          </cell>
          <cell r="G18">
            <v>891.8</v>
          </cell>
          <cell r="I18">
            <v>-594.5333333333333</v>
          </cell>
          <cell r="J18">
            <v>952.21</v>
          </cell>
          <cell r="L18">
            <v>634.80666666666673</v>
          </cell>
        </row>
        <row r="19">
          <cell r="C19">
            <v>-336.82</v>
          </cell>
          <cell r="D19">
            <v>455.2</v>
          </cell>
          <cell r="G19">
            <v>879.7</v>
          </cell>
          <cell r="I19">
            <v>-586.4666666666667</v>
          </cell>
          <cell r="J19">
            <v>947.47</v>
          </cell>
          <cell r="L19">
            <v>631.64666666666665</v>
          </cell>
        </row>
        <row r="20">
          <cell r="C20">
            <v>-363.56</v>
          </cell>
          <cell r="D20">
            <v>479.4</v>
          </cell>
          <cell r="G20">
            <v>916.6</v>
          </cell>
          <cell r="I20">
            <v>-611.06666666666672</v>
          </cell>
          <cell r="J20">
            <v>986.97</v>
          </cell>
          <cell r="L20">
            <v>657.98</v>
          </cell>
        </row>
      </sheetData>
      <sheetData sheetId="2">
        <row r="5">
          <cell r="B5">
            <v>-2</v>
          </cell>
          <cell r="R5">
            <v>61.199999999999989</v>
          </cell>
        </row>
        <row r="6">
          <cell r="B6">
            <v>1.7</v>
          </cell>
          <cell r="R6">
            <v>60.433333333333337</v>
          </cell>
        </row>
        <row r="7">
          <cell r="B7">
            <v>7.6</v>
          </cell>
          <cell r="R7">
            <v>49.500000000000007</v>
          </cell>
        </row>
        <row r="8">
          <cell r="B8">
            <v>25.4</v>
          </cell>
          <cell r="R8">
            <v>29</v>
          </cell>
        </row>
        <row r="9">
          <cell r="B9">
            <v>30</v>
          </cell>
          <cell r="R9">
            <v>24.133333333333326</v>
          </cell>
        </row>
        <row r="10">
          <cell r="B10">
            <v>29.4</v>
          </cell>
          <cell r="R10">
            <v>24.266666666666662</v>
          </cell>
        </row>
        <row r="11">
          <cell r="B11">
            <v>422.5</v>
          </cell>
          <cell r="R11">
            <v>-313.83333333333331</v>
          </cell>
        </row>
        <row r="12">
          <cell r="B12">
            <v>424.2</v>
          </cell>
          <cell r="R12">
            <v>-314.53333333333336</v>
          </cell>
        </row>
        <row r="13">
          <cell r="B13">
            <v>426.5</v>
          </cell>
          <cell r="R13">
            <v>-316.06666666666666</v>
          </cell>
        </row>
        <row r="14">
          <cell r="B14">
            <v>447.7</v>
          </cell>
          <cell r="R14">
            <v>-334.99999999999994</v>
          </cell>
        </row>
        <row r="15">
          <cell r="B15">
            <v>455.2</v>
          </cell>
          <cell r="R15">
            <v>-365.90000000000003</v>
          </cell>
        </row>
        <row r="16">
          <cell r="B16">
            <v>479.4</v>
          </cell>
          <cell r="R16">
            <v>-370.93333333333339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abSelected="1" workbookViewId="0">
      <selection activeCell="S9" sqref="S9"/>
    </sheetView>
  </sheetViews>
  <sheetFormatPr baseColWidth="10" defaultRowHeight="15"/>
  <cols>
    <col min="1" max="14" width="9.7109375" customWidth="1"/>
  </cols>
  <sheetData>
    <row r="2" spans="1:19">
      <c r="A2" t="s">
        <v>0</v>
      </c>
    </row>
    <row r="3" spans="1:19">
      <c r="A3" t="s">
        <v>1</v>
      </c>
      <c r="J3" s="1" t="s">
        <v>2</v>
      </c>
    </row>
    <row r="4" spans="1:19" ht="18">
      <c r="A4" s="2"/>
      <c r="B4" s="53" t="s">
        <v>37</v>
      </c>
      <c r="C4" s="3" t="s">
        <v>3</v>
      </c>
      <c r="D4" s="3" t="s">
        <v>4</v>
      </c>
      <c r="E4" s="3" t="s">
        <v>5</v>
      </c>
      <c r="F4" s="4" t="s">
        <v>6</v>
      </c>
      <c r="G4" s="4" t="s">
        <v>7</v>
      </c>
      <c r="H4" s="5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4" t="s">
        <v>7</v>
      </c>
      <c r="N4" s="5" t="s">
        <v>8</v>
      </c>
      <c r="O4" s="4" t="s">
        <v>13</v>
      </c>
      <c r="P4" s="3" t="s">
        <v>14</v>
      </c>
      <c r="Q4" s="6" t="s">
        <v>15</v>
      </c>
      <c r="R4" s="53" t="s">
        <v>36</v>
      </c>
    </row>
    <row r="5" spans="1:19">
      <c r="A5" s="7" t="s">
        <v>16</v>
      </c>
      <c r="B5" s="54">
        <v>-2</v>
      </c>
      <c r="C5" s="7">
        <v>137.30000000000001</v>
      </c>
      <c r="D5" s="7">
        <v>5.3</v>
      </c>
      <c r="E5" s="7">
        <v>-148.69999999999999</v>
      </c>
      <c r="F5" s="9">
        <f t="shared" ref="F5:F16" si="0">E5-B5</f>
        <v>-146.69999999999999</v>
      </c>
      <c r="G5" s="10">
        <v>220</v>
      </c>
      <c r="H5" s="7">
        <v>0.9</v>
      </c>
      <c r="I5" s="7">
        <v>61.2</v>
      </c>
      <c r="J5" s="11">
        <v>-135.80000000000001</v>
      </c>
      <c r="K5" s="12">
        <v>56</v>
      </c>
      <c r="L5" s="11">
        <v>263.39999999999998</v>
      </c>
      <c r="M5" s="11">
        <v>303.3</v>
      </c>
      <c r="N5" s="11">
        <v>0.95</v>
      </c>
      <c r="O5" s="9">
        <f t="shared" ref="O5:O16" si="1">L5-I5</f>
        <v>202.2</v>
      </c>
      <c r="P5" s="8">
        <f>-1.1282*I5+62.775</f>
        <v>-6.270840000000014</v>
      </c>
      <c r="Q5" s="8">
        <f>ABS(P5-B5)</f>
        <v>4.270840000000014</v>
      </c>
      <c r="R5" s="13">
        <f>SUM(J5:L5)/3</f>
        <v>61.199999999999989</v>
      </c>
    </row>
    <row r="6" spans="1:19">
      <c r="A6" s="7" t="s">
        <v>17</v>
      </c>
      <c r="B6" s="20">
        <v>1.7</v>
      </c>
      <c r="C6" s="7">
        <v>119.2</v>
      </c>
      <c r="D6" s="7">
        <v>22.4</v>
      </c>
      <c r="E6" s="7">
        <v>-136.6</v>
      </c>
      <c r="F6" s="9">
        <f t="shared" si="0"/>
        <v>-138.29999999999998</v>
      </c>
      <c r="G6" s="7">
        <v>207.4</v>
      </c>
      <c r="H6" s="7">
        <v>0.7</v>
      </c>
      <c r="I6" s="7">
        <v>60.5</v>
      </c>
      <c r="J6" s="11">
        <v>-132.5</v>
      </c>
      <c r="K6" s="11">
        <v>46.2</v>
      </c>
      <c r="L6" s="11">
        <v>267.60000000000002</v>
      </c>
      <c r="M6" s="11">
        <v>310.8</v>
      </c>
      <c r="N6" s="11">
        <v>0.86</v>
      </c>
      <c r="O6" s="9">
        <f t="shared" si="1"/>
        <v>207.10000000000002</v>
      </c>
      <c r="P6" s="8">
        <f t="shared" ref="P6:P16" si="2">-1.1282*I6+62.775</f>
        <v>-5.481100000000005</v>
      </c>
      <c r="Q6" s="8">
        <f t="shared" ref="Q6:Q16" si="3">ABS(P6-B6)</f>
        <v>7.1811000000000051</v>
      </c>
      <c r="R6" s="13">
        <f t="shared" ref="R6:R16" si="4">SUM(J6:L6)/3</f>
        <v>60.433333333333337</v>
      </c>
    </row>
    <row r="7" spans="1:19">
      <c r="A7" s="7" t="s">
        <v>18</v>
      </c>
      <c r="B7" s="20">
        <v>7.6</v>
      </c>
      <c r="C7" s="7">
        <v>132.1</v>
      </c>
      <c r="D7" s="7">
        <v>29.6</v>
      </c>
      <c r="E7" s="7">
        <v>-138.9</v>
      </c>
      <c r="F7" s="9">
        <f t="shared" si="0"/>
        <v>-146.5</v>
      </c>
      <c r="G7" s="7">
        <v>219.7</v>
      </c>
      <c r="H7" s="7">
        <v>0.7</v>
      </c>
      <c r="I7" s="7">
        <v>49.5</v>
      </c>
      <c r="J7" s="11">
        <v>-155.69999999999999</v>
      </c>
      <c r="K7" s="11">
        <v>42.4</v>
      </c>
      <c r="L7" s="11">
        <v>261.8</v>
      </c>
      <c r="M7" s="11">
        <v>318.5</v>
      </c>
      <c r="N7" s="11">
        <v>0.93</v>
      </c>
      <c r="O7" s="9">
        <f t="shared" si="1"/>
        <v>212.3</v>
      </c>
      <c r="P7" s="8">
        <f t="shared" si="2"/>
        <v>6.9290999999999912</v>
      </c>
      <c r="Q7" s="8">
        <f t="shared" si="3"/>
        <v>0.67090000000000849</v>
      </c>
      <c r="R7" s="13">
        <f t="shared" si="4"/>
        <v>49.500000000000007</v>
      </c>
    </row>
    <row r="8" spans="1:19">
      <c r="A8" s="7" t="s">
        <v>19</v>
      </c>
      <c r="B8" s="20">
        <v>25.4</v>
      </c>
      <c r="C8" s="7">
        <v>128.19999999999999</v>
      </c>
      <c r="D8" s="7">
        <v>93.9</v>
      </c>
      <c r="E8" s="7">
        <v>-145.9</v>
      </c>
      <c r="F8" s="9">
        <f t="shared" si="0"/>
        <v>-171.3</v>
      </c>
      <c r="G8" s="10">
        <v>257</v>
      </c>
      <c r="H8" s="7">
        <v>0.2</v>
      </c>
      <c r="I8" s="10">
        <v>29</v>
      </c>
      <c r="J8" s="11">
        <v>-122.8</v>
      </c>
      <c r="K8" s="12">
        <v>-78</v>
      </c>
      <c r="L8" s="11">
        <v>287.8</v>
      </c>
      <c r="M8" s="11">
        <v>388.2</v>
      </c>
      <c r="N8" s="11">
        <v>0.17</v>
      </c>
      <c r="O8" s="9">
        <f t="shared" si="1"/>
        <v>258.8</v>
      </c>
      <c r="P8" s="8">
        <f t="shared" si="2"/>
        <v>30.057199999999995</v>
      </c>
      <c r="Q8" s="8">
        <f t="shared" si="3"/>
        <v>4.657199999999996</v>
      </c>
      <c r="R8" s="13">
        <f t="shared" si="4"/>
        <v>29</v>
      </c>
    </row>
    <row r="9" spans="1:19">
      <c r="A9" s="7" t="s">
        <v>20</v>
      </c>
      <c r="B9" s="55">
        <v>30</v>
      </c>
      <c r="C9" s="7">
        <v>149.69999999999999</v>
      </c>
      <c r="D9" s="7">
        <v>81.3</v>
      </c>
      <c r="E9" s="7">
        <v>-141</v>
      </c>
      <c r="F9" s="9">
        <f>E9-B9</f>
        <v>-171</v>
      </c>
      <c r="G9" s="7">
        <v>256.5</v>
      </c>
      <c r="H9" s="7">
        <v>0.4</v>
      </c>
      <c r="I9" s="14">
        <v>24.2</v>
      </c>
      <c r="J9" s="11">
        <v>-133.80000000000001</v>
      </c>
      <c r="K9" s="12">
        <v>-80</v>
      </c>
      <c r="L9" s="11">
        <v>286.2</v>
      </c>
      <c r="M9" s="11">
        <v>393.1</v>
      </c>
      <c r="N9" s="11">
        <v>0.21</v>
      </c>
      <c r="O9" s="8">
        <f>L9-I10</f>
        <v>261.89999999999998</v>
      </c>
      <c r="P9" s="8">
        <f t="shared" si="2"/>
        <v>35.472560000000001</v>
      </c>
      <c r="Q9" s="8">
        <f>ABS(P9-B10)</f>
        <v>6.0725600000000028</v>
      </c>
      <c r="R9" s="13">
        <f t="shared" si="4"/>
        <v>24.133333333333326</v>
      </c>
    </row>
    <row r="10" spans="1:19">
      <c r="A10" s="7" t="s">
        <v>21</v>
      </c>
      <c r="B10" s="56">
        <v>29.4</v>
      </c>
      <c r="C10" s="7">
        <v>141.6</v>
      </c>
      <c r="D10" s="7">
        <v>96.7</v>
      </c>
      <c r="E10" s="7">
        <v>-150.1</v>
      </c>
      <c r="F10" s="9">
        <f>E10-B10</f>
        <v>-179.5</v>
      </c>
      <c r="G10" s="7">
        <v>269.2</v>
      </c>
      <c r="H10" s="7">
        <v>0.25</v>
      </c>
      <c r="I10" s="14">
        <v>24.3</v>
      </c>
      <c r="J10" s="11">
        <v>-135.5</v>
      </c>
      <c r="K10" s="11">
        <v>-78.599999999999994</v>
      </c>
      <c r="L10" s="11">
        <v>286.89999999999998</v>
      </c>
      <c r="M10" s="11">
        <v>393.9</v>
      </c>
      <c r="N10" s="11">
        <v>0.22</v>
      </c>
      <c r="O10" s="9">
        <f>L10-I9</f>
        <v>262.7</v>
      </c>
      <c r="P10" s="8">
        <f t="shared" si="2"/>
        <v>35.359739999999995</v>
      </c>
      <c r="Q10" s="8">
        <f>ABS(P10-B9)</f>
        <v>5.3597399999999951</v>
      </c>
      <c r="R10" s="13">
        <f t="shared" si="4"/>
        <v>24.266666666666662</v>
      </c>
      <c r="S10" s="15"/>
    </row>
    <row r="11" spans="1:19">
      <c r="A11" s="7" t="s">
        <v>22</v>
      </c>
      <c r="B11" s="51">
        <v>422.5</v>
      </c>
      <c r="C11" s="7">
        <v>830.2</v>
      </c>
      <c r="D11" s="7">
        <v>577.1</v>
      </c>
      <c r="E11" s="7">
        <v>-139.80000000000001</v>
      </c>
      <c r="F11" s="9">
        <f t="shared" si="0"/>
        <v>-562.29999999999995</v>
      </c>
      <c r="G11" s="7">
        <v>843.5</v>
      </c>
      <c r="H11" s="7">
        <v>0.45</v>
      </c>
      <c r="I11" s="7">
        <v>-313.89999999999998</v>
      </c>
      <c r="J11" s="11">
        <v>-748.6</v>
      </c>
      <c r="K11" s="11">
        <v>-483.1</v>
      </c>
      <c r="L11" s="11">
        <v>290.2</v>
      </c>
      <c r="M11" s="11">
        <v>906.2</v>
      </c>
      <c r="N11" s="11">
        <v>0.44</v>
      </c>
      <c r="O11" s="9">
        <f t="shared" si="1"/>
        <v>604.09999999999991</v>
      </c>
      <c r="P11" s="8">
        <f t="shared" si="2"/>
        <v>416.91697999999997</v>
      </c>
      <c r="Q11" s="8">
        <f t="shared" si="3"/>
        <v>5.5830200000000332</v>
      </c>
      <c r="R11" s="13">
        <f t="shared" si="4"/>
        <v>-313.83333333333331</v>
      </c>
    </row>
    <row r="12" spans="1:19">
      <c r="A12" s="7" t="s">
        <v>23</v>
      </c>
      <c r="B12" s="20">
        <v>424.2</v>
      </c>
      <c r="C12" s="7">
        <v>825.9</v>
      </c>
      <c r="D12" s="7">
        <v>576.6</v>
      </c>
      <c r="E12" s="7">
        <v>-129.9</v>
      </c>
      <c r="F12" s="9">
        <f t="shared" si="0"/>
        <v>-554.1</v>
      </c>
      <c r="G12" s="7">
        <v>831.1</v>
      </c>
      <c r="H12" s="7">
        <v>0.45</v>
      </c>
      <c r="I12" s="7">
        <v>-314.5</v>
      </c>
      <c r="J12" s="11">
        <v>-758.4</v>
      </c>
      <c r="K12" s="11">
        <v>-482</v>
      </c>
      <c r="L12" s="11">
        <v>296.8</v>
      </c>
      <c r="M12" s="12">
        <v>917</v>
      </c>
      <c r="N12" s="11">
        <v>0.45</v>
      </c>
      <c r="O12" s="9">
        <f t="shared" si="1"/>
        <v>611.29999999999995</v>
      </c>
      <c r="P12" s="8">
        <f t="shared" si="2"/>
        <v>417.59390000000002</v>
      </c>
      <c r="Q12" s="8">
        <f t="shared" si="3"/>
        <v>6.6060999999999694</v>
      </c>
      <c r="R12" s="13">
        <f t="shared" si="4"/>
        <v>-314.53333333333336</v>
      </c>
    </row>
    <row r="13" spans="1:19">
      <c r="A13" s="7" t="s">
        <v>24</v>
      </c>
      <c r="B13" s="20">
        <v>426.5</v>
      </c>
      <c r="C13" s="7">
        <v>822.3</v>
      </c>
      <c r="D13" s="7">
        <v>576.1</v>
      </c>
      <c r="E13" s="7">
        <v>-119.4</v>
      </c>
      <c r="F13" s="9">
        <f t="shared" si="0"/>
        <v>-545.9</v>
      </c>
      <c r="G13" s="7">
        <v>818.8</v>
      </c>
      <c r="H13" s="7">
        <v>0.45</v>
      </c>
      <c r="I13" s="10">
        <v>-316</v>
      </c>
      <c r="J13" s="11">
        <v>-747.6</v>
      </c>
      <c r="K13" s="11">
        <v>-496.3</v>
      </c>
      <c r="L13" s="11">
        <v>295.7</v>
      </c>
      <c r="M13" s="11">
        <v>917.7</v>
      </c>
      <c r="N13" s="11">
        <v>0.41</v>
      </c>
      <c r="O13" s="9">
        <f t="shared" si="1"/>
        <v>611.70000000000005</v>
      </c>
      <c r="P13" s="8">
        <f t="shared" si="2"/>
        <v>419.28620000000001</v>
      </c>
      <c r="Q13" s="8">
        <f t="shared" si="3"/>
        <v>7.213799999999992</v>
      </c>
      <c r="R13" s="13">
        <f t="shared" si="4"/>
        <v>-316.06666666666666</v>
      </c>
    </row>
    <row r="14" spans="1:19">
      <c r="A14" s="7" t="s">
        <v>25</v>
      </c>
      <c r="B14" s="20">
        <v>447.7</v>
      </c>
      <c r="C14" s="7">
        <v>863.9</v>
      </c>
      <c r="D14" s="7">
        <v>626.1</v>
      </c>
      <c r="E14" s="7">
        <v>-146.9</v>
      </c>
      <c r="F14" s="9">
        <f t="shared" si="0"/>
        <v>-594.6</v>
      </c>
      <c r="G14" s="7">
        <v>891.8</v>
      </c>
      <c r="H14" s="7">
        <v>0.4</v>
      </c>
      <c r="I14" s="10">
        <v>-335</v>
      </c>
      <c r="J14" s="11">
        <v>-775.3</v>
      </c>
      <c r="K14" s="11">
        <v>-529.4</v>
      </c>
      <c r="L14" s="11">
        <v>299.7</v>
      </c>
      <c r="M14" s="11">
        <v>952.1</v>
      </c>
      <c r="N14" s="11">
        <v>0.38</v>
      </c>
      <c r="O14" s="9">
        <f t="shared" si="1"/>
        <v>634.70000000000005</v>
      </c>
      <c r="P14" s="8">
        <f t="shared" si="2"/>
        <v>440.72199999999998</v>
      </c>
      <c r="Q14" s="8">
        <f t="shared" si="3"/>
        <v>6.9780000000000086</v>
      </c>
      <c r="R14" s="13">
        <f t="shared" si="4"/>
        <v>-334.99999999999994</v>
      </c>
    </row>
    <row r="15" spans="1:19">
      <c r="A15" s="7" t="s">
        <v>26</v>
      </c>
      <c r="B15" s="20">
        <v>455.2</v>
      </c>
      <c r="C15" s="7">
        <v>865.7</v>
      </c>
      <c r="D15" s="7">
        <v>631.1</v>
      </c>
      <c r="E15" s="7">
        <v>-131.30000000000001</v>
      </c>
      <c r="F15" s="9">
        <f t="shared" si="0"/>
        <v>-586.5</v>
      </c>
      <c r="G15" s="7">
        <v>879.7</v>
      </c>
      <c r="H15" s="7">
        <v>0.45</v>
      </c>
      <c r="I15" s="14">
        <v>-356.9</v>
      </c>
      <c r="J15" s="11">
        <v>-781.1</v>
      </c>
      <c r="K15" s="11">
        <v>-614.4</v>
      </c>
      <c r="L15" s="11">
        <v>297.8</v>
      </c>
      <c r="M15" s="11">
        <v>995.6</v>
      </c>
      <c r="N15" s="11">
        <v>0.25</v>
      </c>
      <c r="O15" s="9">
        <f t="shared" si="1"/>
        <v>654.70000000000005</v>
      </c>
      <c r="P15" s="8">
        <f>-1.1282*I15+62.775</f>
        <v>465.42957999999999</v>
      </c>
      <c r="Q15" s="16">
        <f t="shared" si="3"/>
        <v>10.229579999999999</v>
      </c>
      <c r="R15" s="17">
        <f>SUM(J15:L15)/3</f>
        <v>-365.90000000000003</v>
      </c>
    </row>
    <row r="16" spans="1:19">
      <c r="A16" s="7" t="s">
        <v>27</v>
      </c>
      <c r="B16" s="20">
        <v>479.4</v>
      </c>
      <c r="C16" s="7">
        <v>907.2</v>
      </c>
      <c r="D16" s="7">
        <v>662.7</v>
      </c>
      <c r="E16" s="7">
        <v>-131.69999999999999</v>
      </c>
      <c r="F16" s="9">
        <f t="shared" si="0"/>
        <v>-611.09999999999991</v>
      </c>
      <c r="G16" s="7">
        <v>916.6</v>
      </c>
      <c r="H16" s="7">
        <v>0.4</v>
      </c>
      <c r="I16" s="7">
        <v>-370.9</v>
      </c>
      <c r="J16" s="11">
        <v>-832.8</v>
      </c>
      <c r="K16" s="11">
        <v>-571.6</v>
      </c>
      <c r="L16" s="11">
        <v>291.60000000000002</v>
      </c>
      <c r="M16" s="11">
        <v>993.8</v>
      </c>
      <c r="N16" s="11">
        <v>0.39</v>
      </c>
      <c r="O16" s="9">
        <f t="shared" si="1"/>
        <v>662.5</v>
      </c>
      <c r="P16" s="8">
        <f t="shared" si="2"/>
        <v>481.22438</v>
      </c>
      <c r="Q16" s="8">
        <f t="shared" si="3"/>
        <v>1.8243800000000192</v>
      </c>
      <c r="R16" s="13">
        <f t="shared" si="4"/>
        <v>-370.93333333333339</v>
      </c>
    </row>
    <row r="17" spans="17:17">
      <c r="Q17" s="18">
        <f>_xlfn.STDEV.P(Q5:Q16)</f>
        <v>2.4308964997043763</v>
      </c>
    </row>
    <row r="18" spans="17:17">
      <c r="Q18" s="19">
        <f>AVERAGE(Q5:Q16)</f>
        <v>5.5539350000000027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Normal="100" workbookViewId="0">
      <selection activeCell="G16" sqref="G16"/>
    </sheetView>
  </sheetViews>
  <sheetFormatPr baseColWidth="10" defaultRowHeight="15"/>
  <sheetData>
    <row r="1" spans="1:21">
      <c r="C1" s="25" t="s">
        <v>28</v>
      </c>
      <c r="D1" s="26"/>
      <c r="G1" s="27" t="s">
        <v>29</v>
      </c>
      <c r="H1" s="27"/>
      <c r="I1" s="27"/>
      <c r="J1" s="27" t="s">
        <v>28</v>
      </c>
      <c r="K1" s="27"/>
      <c r="L1" s="27"/>
      <c r="M1" s="28"/>
      <c r="U1" s="23"/>
    </row>
    <row r="2" spans="1:21" ht="18">
      <c r="B2" s="7" t="s">
        <v>30</v>
      </c>
      <c r="C2" s="20" t="s">
        <v>36</v>
      </c>
      <c r="D2" s="20" t="s">
        <v>37</v>
      </c>
      <c r="E2" s="3" t="s">
        <v>14</v>
      </c>
      <c r="F2" s="7" t="s">
        <v>31</v>
      </c>
      <c r="G2" s="4" t="s">
        <v>7</v>
      </c>
      <c r="H2" s="5" t="s">
        <v>8</v>
      </c>
      <c r="I2" s="4" t="s">
        <v>6</v>
      </c>
      <c r="J2" s="4" t="s">
        <v>7</v>
      </c>
      <c r="K2" s="5" t="s">
        <v>8</v>
      </c>
      <c r="L2" s="4" t="s">
        <v>13</v>
      </c>
      <c r="M2" s="3" t="s">
        <v>14</v>
      </c>
      <c r="N2" s="7" t="s">
        <v>32</v>
      </c>
      <c r="O2" s="4" t="s">
        <v>33</v>
      </c>
      <c r="P2" s="6" t="s">
        <v>15</v>
      </c>
      <c r="U2" s="23"/>
    </row>
    <row r="3" spans="1:21">
      <c r="A3" s="29" t="s">
        <v>34</v>
      </c>
      <c r="B3" s="30" t="s">
        <v>16</v>
      </c>
      <c r="C3" s="49">
        <v>61.07</v>
      </c>
      <c r="D3" s="21">
        <v>-2</v>
      </c>
      <c r="E3" s="8">
        <f>-1.1546*C3+62.974</f>
        <v>-7.5374220000000136</v>
      </c>
      <c r="F3" s="8">
        <f>ABS(E3-D3)</f>
        <v>5.5374220000000136</v>
      </c>
      <c r="G3" s="8">
        <v>220</v>
      </c>
      <c r="H3" s="31">
        <v>0.9</v>
      </c>
      <c r="I3" s="32">
        <f>-2*G3/3</f>
        <v>-146.66666666666666</v>
      </c>
      <c r="J3" s="9">
        <v>305.35000000000002</v>
      </c>
      <c r="K3" s="9">
        <v>0.92</v>
      </c>
      <c r="L3" s="32">
        <f>2*J3/3</f>
        <v>203.56666666666669</v>
      </c>
      <c r="M3" s="10">
        <f>-0.844*C3+50</f>
        <v>-1.5430799999999962</v>
      </c>
      <c r="N3" s="8">
        <f>ABS(D3-M3)</f>
        <v>0.45692000000000377</v>
      </c>
      <c r="O3" s="32">
        <f>-0.6729*L3</f>
        <v>-136.98001000000002</v>
      </c>
      <c r="P3" s="8">
        <f>ABS(O3-I3)</f>
        <v>9.6866566666666358</v>
      </c>
      <c r="U3" s="23"/>
    </row>
    <row r="4" spans="1:21">
      <c r="B4" s="30" t="s">
        <v>17</v>
      </c>
      <c r="C4" s="50">
        <v>58</v>
      </c>
      <c r="D4" s="20">
        <v>1.7</v>
      </c>
      <c r="E4" s="8">
        <f t="shared" ref="E4:E14" si="0">-1.1546*C4+62.974</f>
        <v>-3.9928000000000097</v>
      </c>
      <c r="F4" s="8">
        <f t="shared" ref="F4:F14" si="1">ABS(E4-D4)</f>
        <v>5.6928000000000099</v>
      </c>
      <c r="G4" s="8">
        <v>207.4</v>
      </c>
      <c r="H4" s="31">
        <v>0.7</v>
      </c>
      <c r="I4" s="32">
        <f t="shared" ref="I4:I14" si="2">-2*G4/3</f>
        <v>-138.26666666666668</v>
      </c>
      <c r="J4" s="9">
        <v>315.5</v>
      </c>
      <c r="K4" s="9">
        <v>0.78</v>
      </c>
      <c r="L4" s="32">
        <f t="shared" ref="L4:L14" si="3">2*J4/3</f>
        <v>210.33333333333334</v>
      </c>
      <c r="M4" s="10">
        <f t="shared" ref="M4:M8" si="4">-0.844*C4+50</f>
        <v>1.0480000000000018</v>
      </c>
      <c r="N4" s="8">
        <f t="shared" ref="N4:N14" si="5">ABS(D4-M4)</f>
        <v>0.65199999999999814</v>
      </c>
      <c r="O4" s="32">
        <f t="shared" ref="O4:O8" si="6">-0.6729*L4</f>
        <v>-141.53330000000003</v>
      </c>
      <c r="P4" s="8">
        <f t="shared" ref="P4:P14" si="7">ABS(O4-I4)</f>
        <v>3.2666333333333455</v>
      </c>
      <c r="U4" s="23"/>
    </row>
    <row r="5" spans="1:21">
      <c r="B5" s="30" t="s">
        <v>18</v>
      </c>
      <c r="C5" s="49">
        <v>50.01</v>
      </c>
      <c r="D5" s="20">
        <v>7.6</v>
      </c>
      <c r="E5" s="8">
        <f t="shared" si="0"/>
        <v>5.2324539999999971</v>
      </c>
      <c r="F5" s="8">
        <f t="shared" si="1"/>
        <v>2.3675460000000026</v>
      </c>
      <c r="G5" s="9">
        <v>219.7</v>
      </c>
      <c r="H5" s="7">
        <v>0.7</v>
      </c>
      <c r="I5" s="32">
        <f t="shared" si="2"/>
        <v>-146.46666666666667</v>
      </c>
      <c r="J5" s="9">
        <v>319.51</v>
      </c>
      <c r="K5" s="9">
        <v>0.9</v>
      </c>
      <c r="L5" s="32">
        <f t="shared" si="3"/>
        <v>213.00666666666666</v>
      </c>
      <c r="M5" s="10">
        <f t="shared" si="4"/>
        <v>7.791560000000004</v>
      </c>
      <c r="N5" s="8">
        <f t="shared" si="5"/>
        <v>0.19156000000000439</v>
      </c>
      <c r="O5" s="32">
        <f t="shared" si="6"/>
        <v>-143.33218600000001</v>
      </c>
      <c r="P5" s="8">
        <f t="shared" si="7"/>
        <v>3.1344806666666614</v>
      </c>
      <c r="U5" s="23"/>
    </row>
    <row r="6" spans="1:21">
      <c r="B6" s="30" t="s">
        <v>19</v>
      </c>
      <c r="C6" s="49">
        <v>28.38</v>
      </c>
      <c r="D6" s="20">
        <v>25.4</v>
      </c>
      <c r="E6" s="8">
        <f t="shared" si="0"/>
        <v>30.206451999999999</v>
      </c>
      <c r="F6" s="8">
        <f t="shared" si="1"/>
        <v>4.8064520000000002</v>
      </c>
      <c r="G6" s="8">
        <v>257</v>
      </c>
      <c r="H6" s="31">
        <v>0.2</v>
      </c>
      <c r="I6" s="32">
        <f t="shared" si="2"/>
        <v>-171.33333333333334</v>
      </c>
      <c r="J6" s="9">
        <v>389.63</v>
      </c>
      <c r="K6" s="9">
        <v>0.2</v>
      </c>
      <c r="L6" s="32">
        <f t="shared" si="3"/>
        <v>259.75333333333333</v>
      </c>
      <c r="M6" s="10">
        <f t="shared" si="4"/>
        <v>26.047280000000001</v>
      </c>
      <c r="N6" s="8">
        <f t="shared" si="5"/>
        <v>0.64728000000000208</v>
      </c>
      <c r="O6" s="32">
        <f t="shared" si="6"/>
        <v>-174.78801800000002</v>
      </c>
      <c r="P6" s="8">
        <f t="shared" si="7"/>
        <v>3.4546846666666795</v>
      </c>
      <c r="U6" s="23"/>
    </row>
    <row r="7" spans="1:21">
      <c r="B7" s="30" t="s">
        <v>20</v>
      </c>
      <c r="C7" s="49">
        <v>24.48</v>
      </c>
      <c r="D7" s="51">
        <v>29.4</v>
      </c>
      <c r="E7" s="8">
        <f t="shared" si="0"/>
        <v>34.709391999999994</v>
      </c>
      <c r="F7" s="8">
        <f t="shared" si="1"/>
        <v>5.3093919999999954</v>
      </c>
      <c r="G7" s="9">
        <v>269.2</v>
      </c>
      <c r="H7" s="7">
        <v>0.25</v>
      </c>
      <c r="I7" s="32">
        <f t="shared" si="2"/>
        <v>-179.46666666666667</v>
      </c>
      <c r="J7" s="9">
        <v>394.95</v>
      </c>
      <c r="K7" s="9">
        <v>0.21</v>
      </c>
      <c r="L7" s="32">
        <f t="shared" si="3"/>
        <v>263.3</v>
      </c>
      <c r="M7" s="10">
        <f t="shared" si="4"/>
        <v>29.33888</v>
      </c>
      <c r="N7" s="8">
        <f t="shared" si="5"/>
        <v>6.1119999999998953E-2</v>
      </c>
      <c r="O7" s="32">
        <f t="shared" si="6"/>
        <v>-177.17457000000002</v>
      </c>
      <c r="P7" s="8">
        <f t="shared" si="7"/>
        <v>2.2920966666666516</v>
      </c>
      <c r="U7" s="23"/>
    </row>
    <row r="8" spans="1:21">
      <c r="B8" s="30" t="s">
        <v>21</v>
      </c>
      <c r="C8" s="49">
        <v>24.26</v>
      </c>
      <c r="D8" s="52">
        <v>30</v>
      </c>
      <c r="E8" s="8">
        <f t="shared" si="0"/>
        <v>34.963403999999997</v>
      </c>
      <c r="F8" s="8">
        <f t="shared" si="1"/>
        <v>4.963403999999997</v>
      </c>
      <c r="G8" s="9">
        <v>256.5</v>
      </c>
      <c r="H8" s="7">
        <v>0.4</v>
      </c>
      <c r="I8" s="32">
        <f t="shared" si="2"/>
        <v>-171</v>
      </c>
      <c r="J8" s="9">
        <v>395.11</v>
      </c>
      <c r="K8" s="9">
        <v>0.23</v>
      </c>
      <c r="L8" s="32">
        <f t="shared" si="3"/>
        <v>263.40666666666669</v>
      </c>
      <c r="M8" s="10">
        <f t="shared" si="4"/>
        <v>29.524560000000001</v>
      </c>
      <c r="N8" s="8">
        <f t="shared" si="5"/>
        <v>0.47543999999999897</v>
      </c>
      <c r="O8" s="32">
        <f t="shared" si="6"/>
        <v>-177.24634600000005</v>
      </c>
      <c r="P8" s="8">
        <f t="shared" si="7"/>
        <v>6.2463460000000453</v>
      </c>
      <c r="U8" s="23"/>
    </row>
    <row r="9" spans="1:21">
      <c r="A9" s="33" t="s">
        <v>35</v>
      </c>
      <c r="B9" s="9" t="s">
        <v>22</v>
      </c>
      <c r="C9" s="49">
        <v>-312.36</v>
      </c>
      <c r="D9" s="51">
        <v>422.5</v>
      </c>
      <c r="E9" s="8">
        <f t="shared" si="0"/>
        <v>423.62485600000002</v>
      </c>
      <c r="F9" s="8">
        <f t="shared" si="1"/>
        <v>1.1248560000000225</v>
      </c>
      <c r="G9" s="9">
        <v>843.5</v>
      </c>
      <c r="H9" s="7">
        <v>0.45</v>
      </c>
      <c r="I9" s="34">
        <f t="shared" si="2"/>
        <v>-562.33333333333337</v>
      </c>
      <c r="J9" s="9">
        <v>905.69</v>
      </c>
      <c r="K9" s="9">
        <v>0.44</v>
      </c>
      <c r="L9" s="34">
        <f t="shared" si="3"/>
        <v>603.79333333333341</v>
      </c>
      <c r="M9" s="10">
        <f>-1.11*C9+77.9</f>
        <v>424.6196000000001</v>
      </c>
      <c r="N9" s="8">
        <f t="shared" si="5"/>
        <v>2.119600000000105</v>
      </c>
      <c r="O9" s="34">
        <f>-0.9223*L9</f>
        <v>-556.87859133333336</v>
      </c>
      <c r="P9" s="8">
        <f t="shared" si="7"/>
        <v>5.4547420000000102</v>
      </c>
      <c r="U9" s="23"/>
    </row>
    <row r="10" spans="1:21">
      <c r="B10" s="9" t="s">
        <v>24</v>
      </c>
      <c r="C10" s="49">
        <v>-313.08999999999997</v>
      </c>
      <c r="D10" s="51">
        <v>424.2</v>
      </c>
      <c r="E10" s="8">
        <f t="shared" si="0"/>
        <v>424.467714</v>
      </c>
      <c r="F10" s="8">
        <f t="shared" si="1"/>
        <v>0.26771400000001222</v>
      </c>
      <c r="G10" s="9">
        <v>831.1</v>
      </c>
      <c r="H10" s="7">
        <v>0.45</v>
      </c>
      <c r="I10" s="34">
        <f t="shared" si="2"/>
        <v>-554.06666666666672</v>
      </c>
      <c r="J10" s="9">
        <v>912.81</v>
      </c>
      <c r="K10" s="9">
        <v>0.42</v>
      </c>
      <c r="L10" s="34">
        <f t="shared" si="3"/>
        <v>608.54</v>
      </c>
      <c r="M10" s="10">
        <f t="shared" ref="M10:M14" si="8">-1.11*C10+77.9</f>
        <v>425.42989999999998</v>
      </c>
      <c r="N10" s="8">
        <f t="shared" si="5"/>
        <v>1.2298999999999864</v>
      </c>
      <c r="O10" s="34">
        <f t="shared" ref="O10:O14" si="9">-0.9223*L10</f>
        <v>-561.25644199999999</v>
      </c>
      <c r="P10" s="8">
        <f t="shared" si="7"/>
        <v>7.189775333333273</v>
      </c>
      <c r="U10" s="23"/>
    </row>
    <row r="11" spans="1:21">
      <c r="B11" s="9" t="s">
        <v>23</v>
      </c>
      <c r="C11" s="49">
        <v>-313.26</v>
      </c>
      <c r="D11" s="51">
        <v>426.5</v>
      </c>
      <c r="E11" s="8">
        <f t="shared" si="0"/>
        <v>424.663996</v>
      </c>
      <c r="F11" s="8">
        <f t="shared" si="1"/>
        <v>1.8360040000000026</v>
      </c>
      <c r="G11" s="9">
        <v>818.8</v>
      </c>
      <c r="H11" s="7">
        <v>0.45</v>
      </c>
      <c r="I11" s="34">
        <f t="shared" si="2"/>
        <v>-545.86666666666667</v>
      </c>
      <c r="J11" s="9">
        <v>914.01</v>
      </c>
      <c r="K11" s="9">
        <v>0.45</v>
      </c>
      <c r="L11" s="34">
        <f t="shared" si="3"/>
        <v>609.34</v>
      </c>
      <c r="M11" s="10">
        <f t="shared" si="8"/>
        <v>425.61860000000001</v>
      </c>
      <c r="N11" s="8">
        <f t="shared" si="5"/>
        <v>0.88139999999998508</v>
      </c>
      <c r="O11" s="34">
        <f t="shared" si="9"/>
        <v>-561.994282</v>
      </c>
      <c r="P11" s="8">
        <f t="shared" si="7"/>
        <v>16.127615333333324</v>
      </c>
    </row>
    <row r="12" spans="1:21">
      <c r="B12" s="9" t="s">
        <v>25</v>
      </c>
      <c r="C12" s="49">
        <v>-332.36</v>
      </c>
      <c r="D12" s="20">
        <v>447.7</v>
      </c>
      <c r="E12" s="8">
        <f t="shared" si="0"/>
        <v>446.71685600000001</v>
      </c>
      <c r="F12" s="8">
        <f t="shared" si="1"/>
        <v>0.98314399999998159</v>
      </c>
      <c r="G12" s="9">
        <v>891.8</v>
      </c>
      <c r="H12" s="7">
        <v>0.4</v>
      </c>
      <c r="I12" s="34">
        <f t="shared" si="2"/>
        <v>-594.5333333333333</v>
      </c>
      <c r="J12" s="9">
        <v>952.21</v>
      </c>
      <c r="K12" s="9">
        <v>0.39</v>
      </c>
      <c r="L12" s="34">
        <f t="shared" si="3"/>
        <v>634.80666666666673</v>
      </c>
      <c r="M12" s="10">
        <f t="shared" si="8"/>
        <v>446.81960000000004</v>
      </c>
      <c r="N12" s="8">
        <f t="shared" si="5"/>
        <v>0.88039999999995189</v>
      </c>
      <c r="O12" s="34">
        <f t="shared" si="9"/>
        <v>-585.48218866666673</v>
      </c>
      <c r="P12" s="8">
        <f t="shared" si="7"/>
        <v>9.0511446666665734</v>
      </c>
    </row>
    <row r="13" spans="1:21">
      <c r="B13" s="9" t="s">
        <v>26</v>
      </c>
      <c r="C13" s="49">
        <v>-336.82</v>
      </c>
      <c r="D13" s="20">
        <v>455.2</v>
      </c>
      <c r="E13" s="8">
        <f t="shared" si="0"/>
        <v>451.86637200000001</v>
      </c>
      <c r="F13" s="8">
        <f t="shared" si="1"/>
        <v>3.3336279999999761</v>
      </c>
      <c r="G13" s="9">
        <v>879.7</v>
      </c>
      <c r="H13" s="7">
        <v>0.45</v>
      </c>
      <c r="I13" s="34">
        <f t="shared" si="2"/>
        <v>-586.4666666666667</v>
      </c>
      <c r="J13" s="9">
        <v>947.47</v>
      </c>
      <c r="K13" s="9">
        <v>0.39</v>
      </c>
      <c r="L13" s="34">
        <f t="shared" si="3"/>
        <v>631.64666666666665</v>
      </c>
      <c r="M13" s="10">
        <f t="shared" si="8"/>
        <v>451.77020000000005</v>
      </c>
      <c r="N13" s="8">
        <f t="shared" si="5"/>
        <v>3.4297999999999433</v>
      </c>
      <c r="O13" s="34">
        <f t="shared" si="9"/>
        <v>-582.56772066666667</v>
      </c>
      <c r="P13" s="8">
        <f t="shared" si="7"/>
        <v>3.8989460000000236</v>
      </c>
    </row>
    <row r="14" spans="1:21">
      <c r="B14" s="9" t="s">
        <v>27</v>
      </c>
      <c r="C14" s="49">
        <v>-363.56</v>
      </c>
      <c r="D14" s="20">
        <v>479.4</v>
      </c>
      <c r="E14" s="8">
        <f t="shared" si="0"/>
        <v>482.74037600000003</v>
      </c>
      <c r="F14" s="8">
        <f t="shared" si="1"/>
        <v>3.3403760000000489</v>
      </c>
      <c r="G14" s="9">
        <v>916.6</v>
      </c>
      <c r="H14" s="7">
        <v>0.4</v>
      </c>
      <c r="I14" s="34">
        <f t="shared" si="2"/>
        <v>-611.06666666666672</v>
      </c>
      <c r="J14" s="9">
        <v>986.97</v>
      </c>
      <c r="K14" s="9">
        <v>0.41</v>
      </c>
      <c r="L14" s="34">
        <f t="shared" si="3"/>
        <v>657.98</v>
      </c>
      <c r="M14" s="10">
        <f t="shared" si="8"/>
        <v>481.4516000000001</v>
      </c>
      <c r="N14" s="8">
        <f t="shared" si="5"/>
        <v>2.0516000000001213</v>
      </c>
      <c r="O14" s="34">
        <f t="shared" si="9"/>
        <v>-606.85495400000002</v>
      </c>
      <c r="P14" s="8">
        <f t="shared" si="7"/>
        <v>4.2117126666666991</v>
      </c>
    </row>
    <row r="15" spans="1:21">
      <c r="F15" s="35">
        <f>AVERAGE(F3:F14)</f>
        <v>3.2968948333333383</v>
      </c>
      <c r="N15" s="35">
        <f>AVERAGE(N3:N14)</f>
        <v>1.0897516666666751</v>
      </c>
      <c r="P15" s="35">
        <f>AVERAGE(P3:P14)</f>
        <v>6.1679028333333266</v>
      </c>
    </row>
    <row r="16" spans="1:21">
      <c r="F16" s="35">
        <f>AVERAGE(F3:F8)</f>
        <v>4.7795026666666693</v>
      </c>
      <c r="G16" s="35"/>
      <c r="H16" s="35"/>
      <c r="I16" s="35"/>
      <c r="N16" s="35">
        <f>AVERAGE(N3:N8)</f>
        <v>0.41405333333333444</v>
      </c>
      <c r="O16" s="35"/>
      <c r="P16" s="35">
        <f>AVERAGE(P3:P8)</f>
        <v>4.6801496666666695</v>
      </c>
    </row>
    <row r="17" spans="6:16">
      <c r="F17" s="35">
        <f>AVERAGE(F9:F14)</f>
        <v>1.8142870000000073</v>
      </c>
      <c r="H17" s="23"/>
      <c r="I17" s="23"/>
      <c r="J17" s="23"/>
      <c r="K17" s="36"/>
      <c r="L17" s="36"/>
      <c r="N17" s="35">
        <f>AVERAGE(N9:N14)</f>
        <v>1.7654500000000155</v>
      </c>
      <c r="P17" s="35">
        <f>AVERAGE(P9:P14)</f>
        <v>7.6556559999999836</v>
      </c>
    </row>
    <row r="18" spans="6:16">
      <c r="J18" s="24"/>
      <c r="K18" s="24"/>
      <c r="L18" s="24"/>
    </row>
    <row r="19" spans="6:16">
      <c r="J19" s="24"/>
      <c r="K19" s="24"/>
      <c r="L19" s="24"/>
    </row>
    <row r="20" spans="6:16">
      <c r="J20" s="24"/>
      <c r="K20" s="24"/>
      <c r="L20" s="24"/>
    </row>
    <row r="21" spans="6:16">
      <c r="J21" s="24"/>
      <c r="K21" s="24"/>
      <c r="L21" s="24"/>
    </row>
    <row r="22" spans="6:16">
      <c r="J22" s="24"/>
      <c r="K22" s="24"/>
      <c r="L22" s="24"/>
    </row>
    <row r="23" spans="6:16">
      <c r="J23" s="24"/>
      <c r="K23" s="24"/>
      <c r="L23" s="24"/>
    </row>
    <row r="24" spans="6:16">
      <c r="J24" s="24"/>
      <c r="K24" s="24"/>
      <c r="L24" s="24"/>
    </row>
    <row r="25" spans="6:16">
      <c r="J25" s="24"/>
      <c r="K25" s="24"/>
      <c r="L25" s="24"/>
    </row>
    <row r="26" spans="6:16">
      <c r="J26" s="24"/>
      <c r="K26" s="24"/>
      <c r="L26" s="24"/>
    </row>
    <row r="27" spans="6:16">
      <c r="J27" s="24"/>
      <c r="K27" s="24"/>
      <c r="L27" s="24"/>
    </row>
    <row r="28" spans="6:16">
      <c r="J28" s="24"/>
      <c r="K28" s="24"/>
      <c r="L28" s="24"/>
    </row>
    <row r="29" spans="6:16">
      <c r="J29" s="24"/>
      <c r="K29" s="24"/>
      <c r="L29" s="24"/>
    </row>
    <row r="34" spans="4:12">
      <c r="D34" s="37"/>
      <c r="E34" s="37"/>
      <c r="F34" s="37"/>
      <c r="G34" s="37"/>
      <c r="H34" s="37"/>
      <c r="I34" s="37"/>
      <c r="J34" s="38"/>
      <c r="K34" s="39"/>
      <c r="L34" s="40"/>
    </row>
    <row r="35" spans="4:12">
      <c r="D35" s="41"/>
      <c r="E35" s="37"/>
      <c r="F35" s="37"/>
      <c r="G35" s="37"/>
      <c r="H35" s="37"/>
      <c r="I35" s="37"/>
      <c r="J35" s="38"/>
      <c r="K35" s="37"/>
      <c r="L35" s="42"/>
    </row>
    <row r="36" spans="4:12">
      <c r="D36" s="37"/>
      <c r="E36" s="37"/>
      <c r="F36" s="37"/>
      <c r="G36" s="37"/>
      <c r="H36" s="37"/>
      <c r="I36" s="37"/>
      <c r="J36" s="38"/>
      <c r="K36" s="43"/>
      <c r="L36" s="44"/>
    </row>
    <row r="37" spans="4:12">
      <c r="D37" s="41"/>
      <c r="E37" s="37"/>
      <c r="F37" s="37"/>
      <c r="G37" s="37"/>
      <c r="H37" s="37"/>
      <c r="I37" s="37"/>
      <c r="J37" s="38"/>
      <c r="K37" s="37"/>
      <c r="L37" s="42"/>
    </row>
    <row r="38" spans="4:12">
      <c r="D38" s="41"/>
      <c r="E38" s="45"/>
      <c r="F38" s="37"/>
      <c r="G38" s="37"/>
      <c r="H38" s="37"/>
      <c r="I38" s="37"/>
      <c r="J38" s="41"/>
      <c r="K38" s="41"/>
    </row>
    <row r="39" spans="4:12">
      <c r="D39" s="41"/>
      <c r="E39" s="45"/>
      <c r="F39" s="37"/>
      <c r="G39" s="37"/>
      <c r="H39" s="37"/>
      <c r="I39" s="37"/>
      <c r="J39" s="38"/>
      <c r="K39" s="46"/>
      <c r="L39" s="22"/>
    </row>
    <row r="40" spans="4:12">
      <c r="D40" s="41"/>
      <c r="E40" s="37"/>
      <c r="F40" s="37"/>
      <c r="G40" s="37"/>
      <c r="H40" s="37"/>
      <c r="I40" s="37"/>
      <c r="J40" s="38"/>
      <c r="K40" s="43"/>
      <c r="L40" s="44"/>
    </row>
    <row r="41" spans="4:12">
      <c r="D41" s="41"/>
      <c r="E41" s="37"/>
      <c r="F41" s="37"/>
      <c r="G41" s="37"/>
      <c r="H41" s="37"/>
      <c r="I41" s="37"/>
      <c r="J41" s="38"/>
      <c r="K41" s="43"/>
      <c r="L41" s="44"/>
    </row>
    <row r="42" spans="4:12">
      <c r="D42" s="41"/>
      <c r="E42" s="37"/>
      <c r="F42" s="37"/>
      <c r="G42" s="37"/>
      <c r="H42" s="37"/>
      <c r="I42" s="37"/>
      <c r="J42" s="38"/>
      <c r="K42" s="37"/>
      <c r="L42" s="42"/>
    </row>
    <row r="43" spans="4:12">
      <c r="D43" s="41"/>
      <c r="E43" s="45"/>
      <c r="F43" s="37"/>
      <c r="G43" s="37"/>
      <c r="H43" s="37"/>
      <c r="I43" s="37"/>
      <c r="J43" s="41"/>
      <c r="K43" s="41"/>
    </row>
    <row r="44" spans="4:12">
      <c r="D44" s="41"/>
      <c r="E44" s="45"/>
      <c r="F44" s="37"/>
      <c r="G44" s="37"/>
      <c r="H44" s="37"/>
      <c r="I44" s="47"/>
      <c r="J44" s="38"/>
      <c r="K44" s="37"/>
      <c r="L44" s="42"/>
    </row>
    <row r="45" spans="4:12">
      <c r="D45" s="41"/>
      <c r="E45" s="37"/>
      <c r="F45" s="37"/>
      <c r="G45" s="37"/>
      <c r="H45" s="37"/>
      <c r="I45" s="37"/>
      <c r="J45" s="38"/>
      <c r="K45" s="37"/>
      <c r="L45" s="42"/>
    </row>
    <row r="46" spans="4:12">
      <c r="D46" s="41"/>
      <c r="E46" s="37"/>
      <c r="F46" s="37"/>
      <c r="G46" s="37"/>
      <c r="H46" s="37"/>
      <c r="I46" s="37"/>
      <c r="J46" s="38"/>
      <c r="K46" s="43"/>
      <c r="L46" s="44"/>
    </row>
    <row r="47" spans="4:12">
      <c r="D47" s="41"/>
      <c r="E47" s="45"/>
      <c r="F47" s="37"/>
      <c r="G47" s="37"/>
      <c r="H47" s="37"/>
      <c r="I47" s="37"/>
      <c r="J47" s="41"/>
      <c r="K47" s="41"/>
    </row>
    <row r="48" spans="4:12">
      <c r="D48" s="41"/>
      <c r="E48" s="45"/>
      <c r="F48" s="37"/>
      <c r="G48" s="37"/>
      <c r="H48" s="37"/>
      <c r="I48" s="37"/>
      <c r="J48" s="48"/>
      <c r="K48" s="37"/>
      <c r="L48" s="42"/>
    </row>
    <row r="49" spans="4:11">
      <c r="D49" s="41"/>
      <c r="E49" s="41"/>
      <c r="F49" s="41"/>
      <c r="G49" s="41"/>
      <c r="H49" s="41"/>
      <c r="I49" s="41"/>
      <c r="J49" s="41"/>
      <c r="K49" s="41"/>
    </row>
    <row r="50" spans="4:11">
      <c r="D50" s="41"/>
      <c r="E50" s="41"/>
      <c r="F50" s="41"/>
      <c r="G50" s="41"/>
      <c r="H50" s="41"/>
      <c r="I50" s="41"/>
      <c r="J50" s="41"/>
      <c r="K50" s="41"/>
    </row>
    <row r="51" spans="4:11">
      <c r="D51" s="41"/>
      <c r="E51" s="41"/>
      <c r="F51" s="41"/>
      <c r="G51" s="41"/>
      <c r="H51" s="41"/>
      <c r="I51" s="41"/>
      <c r="J51" s="41"/>
      <c r="K51" s="41"/>
    </row>
    <row r="52" spans="4:11">
      <c r="D52" s="41"/>
      <c r="E52" s="41"/>
      <c r="F52" s="41"/>
      <c r="G52" s="41"/>
      <c r="H52" s="41"/>
      <c r="I52" s="41"/>
      <c r="J52" s="41"/>
      <c r="K52" s="41"/>
    </row>
    <row r="53" spans="4:11">
      <c r="D53" s="41"/>
      <c r="E53" s="41"/>
      <c r="F53" s="41"/>
      <c r="G53" s="41"/>
      <c r="H53" s="41"/>
      <c r="I53" s="41"/>
      <c r="J53" s="41"/>
      <c r="K53" s="41"/>
    </row>
    <row r="54" spans="4:11">
      <c r="D54" s="41"/>
      <c r="E54" s="41"/>
      <c r="F54" s="41"/>
      <c r="G54" s="41"/>
      <c r="H54" s="41"/>
      <c r="I54" s="41"/>
      <c r="J54" s="41"/>
      <c r="K54" s="41"/>
    </row>
  </sheetData>
  <dataConsolidate/>
  <mergeCells count="5">
    <mergeCell ref="G1:I1"/>
    <mergeCell ref="J1:L1"/>
    <mergeCell ref="E38:E39"/>
    <mergeCell ref="E43:E44"/>
    <mergeCell ref="E47:E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D5" sqref="D5"/>
    </sheetView>
  </sheetViews>
  <sheetFormatPr baseColWidth="10" defaultRowHeight="15"/>
  <sheetData>
    <row r="2" spans="2:3" ht="18">
      <c r="B2" s="20" t="s">
        <v>36</v>
      </c>
      <c r="C2" s="20" t="s">
        <v>37</v>
      </c>
    </row>
    <row r="3" spans="2:3">
      <c r="B3" s="7">
        <v>55.823900000000002</v>
      </c>
      <c r="C3" s="7">
        <v>-2</v>
      </c>
    </row>
    <row r="4" spans="2:3">
      <c r="B4" s="7">
        <v>52.916200000000003</v>
      </c>
      <c r="C4" s="7">
        <v>1.7</v>
      </c>
    </row>
    <row r="5" spans="2:3">
      <c r="B5" s="7">
        <v>44.437199999999997</v>
      </c>
      <c r="C5" s="7">
        <v>7.6</v>
      </c>
    </row>
    <row r="6" spans="2:3">
      <c r="B6" s="7">
        <v>22.559699999999999</v>
      </c>
      <c r="C6" s="7">
        <v>25.4</v>
      </c>
    </row>
    <row r="7" spans="2:3">
      <c r="B7" s="7">
        <v>18.454499999999999</v>
      </c>
      <c r="C7" s="7">
        <v>29.4</v>
      </c>
    </row>
    <row r="8" spans="2:3">
      <c r="B8" s="7">
        <v>18.417999999999999</v>
      </c>
      <c r="C8" s="7">
        <v>30</v>
      </c>
    </row>
    <row r="9" spans="2:3">
      <c r="B9" s="7">
        <v>-319.52850000000001</v>
      </c>
      <c r="C9" s="7">
        <v>422.5</v>
      </c>
    </row>
    <row r="10" spans="2:3">
      <c r="B10" s="7">
        <v>-320.61309999999997</v>
      </c>
      <c r="C10" s="7">
        <v>424.2</v>
      </c>
    </row>
    <row r="11" spans="2:3">
      <c r="B11" s="7">
        <v>-321.7835</v>
      </c>
      <c r="C11" s="7">
        <v>426.5</v>
      </c>
    </row>
    <row r="12" spans="2:3">
      <c r="B12" s="7">
        <v>-340.55220000000003</v>
      </c>
      <c r="C12" s="7">
        <v>447.7</v>
      </c>
    </row>
    <row r="13" spans="2:3">
      <c r="B13" s="7">
        <v>-343.31439999999998</v>
      </c>
      <c r="C13" s="7">
        <v>455.2</v>
      </c>
    </row>
    <row r="14" spans="2:3">
      <c r="B14" s="7">
        <v>-371.30220000000003</v>
      </c>
      <c r="C14" s="7">
        <v>479.4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Murakami-Fig. S6</vt:lpstr>
      <vt:lpstr>CASTEP APO Fig. S7</vt:lpstr>
      <vt:lpstr>VASP PBE APO Fig. S8</vt:lpstr>
    </vt:vector>
  </TitlesOfParts>
  <Company>Le Mans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Legein</dc:creator>
  <cp:lastModifiedBy>Christophe Legein</cp:lastModifiedBy>
  <dcterms:created xsi:type="dcterms:W3CDTF">2024-03-15T18:06:32Z</dcterms:created>
  <dcterms:modified xsi:type="dcterms:W3CDTF">2024-03-15T18:38:38Z</dcterms:modified>
</cp:coreProperties>
</file>