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jornrennfanz/Development/ESP8266_SmartHome_Switch/Eagle/"/>
    </mc:Choice>
  </mc:AlternateContent>
  <bookViews>
    <workbookView xWindow="25840" yWindow="700" windowWidth="25360" windowHeight="1978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9" i="1"/>
  <c r="B28" i="1"/>
  <c r="B31" i="1"/>
  <c r="B36" i="1"/>
  <c r="B37" i="1"/>
  <c r="B30" i="1"/>
  <c r="B29" i="1"/>
  <c r="B25" i="1"/>
  <c r="B33" i="1"/>
  <c r="B34" i="1"/>
  <c r="B35" i="1"/>
  <c r="B20" i="1"/>
  <c r="B22" i="1"/>
  <c r="B15" i="1"/>
  <c r="B8" i="1"/>
  <c r="B16" i="1"/>
  <c r="B13" i="1"/>
  <c r="B10" i="1"/>
  <c r="B6" i="1"/>
  <c r="B7" i="1"/>
</calcChain>
</file>

<file path=xl/sharedStrings.xml><?xml version="1.0" encoding="utf-8"?>
<sst xmlns="http://schemas.openxmlformats.org/spreadsheetml/2006/main" count="36" uniqueCount="36">
  <si>
    <t>Output voltage</t>
  </si>
  <si>
    <t>Input voltage</t>
  </si>
  <si>
    <t>Output current ration</t>
  </si>
  <si>
    <t>Input ripple voltage</t>
  </si>
  <si>
    <t>Output ripple voltage</t>
  </si>
  <si>
    <t>Switching Frequency in KHz</t>
  </si>
  <si>
    <t>Input current rating</t>
  </si>
  <si>
    <t>Minimum output inductor value</t>
  </si>
  <si>
    <t>RMS inductor current</t>
  </si>
  <si>
    <t>Peak inductor current</t>
  </si>
  <si>
    <t>Output inductor value</t>
  </si>
  <si>
    <t>Output capacitor value</t>
  </si>
  <si>
    <t>Disired crossover frequency</t>
  </si>
  <si>
    <t>Output capacitor maximum ESR</t>
  </si>
  <si>
    <t>Input capacitor ESR</t>
  </si>
  <si>
    <t>Input capacitor</t>
  </si>
  <si>
    <t>Output capacitor voltage riple</t>
  </si>
  <si>
    <t>R1</t>
  </si>
  <si>
    <t>R2</t>
  </si>
  <si>
    <t>FLC</t>
  </si>
  <si>
    <t>Fp1</t>
  </si>
  <si>
    <t>C7</t>
  </si>
  <si>
    <t>R1 || R2</t>
  </si>
  <si>
    <t>R3</t>
  </si>
  <si>
    <t>Fz1</t>
  </si>
  <si>
    <t>Fz2</t>
  </si>
  <si>
    <t>C6</t>
  </si>
  <si>
    <t>2700pf</t>
  </si>
  <si>
    <t>1,55k</t>
  </si>
  <si>
    <t>10k</t>
  </si>
  <si>
    <t>150pf</t>
  </si>
  <si>
    <t>C5</t>
  </si>
  <si>
    <t>47uF</t>
  </si>
  <si>
    <t>0,056 uF</t>
  </si>
  <si>
    <t>5,83k</t>
  </si>
  <si>
    <t>For ceramic capacitors only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</si>
</sst>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\ &quot;V&quot;"/>
    <numFmt numFmtId="165" formatCode="0.00\ &quot;A&quot;"/>
    <numFmt numFmtId="166" formatCode="##0.0E+0\ &quot;F&quot;"/>
    <numFmt numFmtId="167" formatCode="##0.0E+0\ &quot;H&quot;"/>
    <numFmt numFmtId="168" formatCode="0.00\ &quot;Ohm&quot;"/>
    <numFmt numFmtId="169" formatCode="0000\ &quot;Hz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showRuler="0" workbookViewId="0">
      <selection activeCell="A39" sqref="A39"/>
    </sheetView>
  </sheetViews>
  <sheetFormatPr baseColWidth="10" defaultRowHeight="16" x14ac:dyDescent="0.2"/>
  <cols>
    <col min="1" max="1" width="30" customWidth="1"/>
    <col min="2" max="2" width="12" bestFit="1" customWidth="1"/>
  </cols>
  <sheetData>
    <row r="1" spans="1:2" x14ac:dyDescent="0.2">
      <c r="A1" t="s">
        <v>1</v>
      </c>
      <c r="B1" s="1">
        <v>12</v>
      </c>
    </row>
    <row r="2" spans="1:2" x14ac:dyDescent="0.2">
      <c r="A2" t="s">
        <v>0</v>
      </c>
      <c r="B2" s="1">
        <v>3.3</v>
      </c>
    </row>
    <row r="3" spans="1:2" x14ac:dyDescent="0.2">
      <c r="A3" t="s">
        <v>2</v>
      </c>
      <c r="B3" s="2">
        <v>0.25</v>
      </c>
    </row>
    <row r="4" spans="1:2" x14ac:dyDescent="0.2">
      <c r="A4" t="s">
        <v>5</v>
      </c>
      <c r="B4">
        <v>500</v>
      </c>
    </row>
    <row r="6" spans="1:2" x14ac:dyDescent="0.2">
      <c r="A6" t="s">
        <v>3</v>
      </c>
      <c r="B6" s="1">
        <f>((B3*0.25)/(B10*(B4*10^3)))+(B3*B11)</f>
        <v>7.4999999999999997E-2</v>
      </c>
    </row>
    <row r="7" spans="1:2" x14ac:dyDescent="0.2">
      <c r="A7" t="s">
        <v>6</v>
      </c>
      <c r="B7" s="2">
        <f>B3/2</f>
        <v>0.125</v>
      </c>
    </row>
    <row r="8" spans="1:2" x14ac:dyDescent="0.2">
      <c r="A8" t="s">
        <v>4</v>
      </c>
      <c r="B8" s="1">
        <f>((B20*B2*(B1-B2))/(B1*B14*(B4*10^3)*0.8))</f>
        <v>1.0545747480865458E-2</v>
      </c>
    </row>
    <row r="10" spans="1:2" x14ac:dyDescent="0.2">
      <c r="A10" t="s">
        <v>14</v>
      </c>
      <c r="B10" s="3">
        <f>10*10^-6</f>
        <v>9.9999999999999991E-6</v>
      </c>
    </row>
    <row r="11" spans="1:2" x14ac:dyDescent="0.2">
      <c r="A11" t="s">
        <v>15</v>
      </c>
      <c r="B11" s="5">
        <v>0.25</v>
      </c>
    </row>
    <row r="13" spans="1:2" x14ac:dyDescent="0.2">
      <c r="A13" t="s">
        <v>7</v>
      </c>
      <c r="B13" s="4">
        <f>((B2*(B1-B2))/(B1*0.3*B3*(B4*10^3)*0.8))</f>
        <v>7.9749999999999987E-5</v>
      </c>
    </row>
    <row r="14" spans="1:2" x14ac:dyDescent="0.2">
      <c r="A14" t="s">
        <v>10</v>
      </c>
      <c r="B14" s="4">
        <f>100*10^-6</f>
        <v>9.9999999999999991E-5</v>
      </c>
    </row>
    <row r="15" spans="1:2" x14ac:dyDescent="0.2">
      <c r="A15" t="s">
        <v>8</v>
      </c>
      <c r="B15" s="2">
        <f>SQRT(B3^2 + (1/12) + ((B2*(B1-B2))/(B1*B14*(B4*10^3)*0.8))^2)</f>
        <v>0.38653702085257413</v>
      </c>
    </row>
    <row r="16" spans="1:2" x14ac:dyDescent="0.2">
      <c r="A16" t="s">
        <v>9</v>
      </c>
      <c r="B16" s="2">
        <f>B3+((B2*(B1-B2))/(1.6*B1*B14*(B4*10^3)))</f>
        <v>0.27990625000000002</v>
      </c>
    </row>
    <row r="18" spans="1:3" x14ac:dyDescent="0.2">
      <c r="A18" t="s">
        <v>12</v>
      </c>
      <c r="B18">
        <v>20000</v>
      </c>
    </row>
    <row r="19" spans="1:3" x14ac:dyDescent="0.2">
      <c r="A19" t="s">
        <v>11</v>
      </c>
      <c r="B19" s="3">
        <f>1/(3357*B14*B18*B2)</f>
        <v>4.5134093391466054E-5</v>
      </c>
      <c r="C19" t="s">
        <v>32</v>
      </c>
    </row>
    <row r="20" spans="1:3" x14ac:dyDescent="0.2">
      <c r="A20" t="s">
        <v>13</v>
      </c>
      <c r="B20" s="5">
        <f>1/(2*PI()*B19*B18)</f>
        <v>0.17631343750663253</v>
      </c>
    </row>
    <row r="22" spans="1:3" x14ac:dyDescent="0.2">
      <c r="A22" t="s">
        <v>16</v>
      </c>
      <c r="B22">
        <f>((B20*B2*(B1-B2))/(1*B1*B14*(B4*10^3)*0.8))</f>
        <v>1.0545747480865458E-2</v>
      </c>
    </row>
    <row r="24" spans="1:3" x14ac:dyDescent="0.2">
      <c r="A24" t="s">
        <v>17</v>
      </c>
      <c r="B24">
        <v>10000</v>
      </c>
      <c r="C24" t="s">
        <v>29</v>
      </c>
    </row>
    <row r="25" spans="1:3" x14ac:dyDescent="0.2">
      <c r="A25" t="s">
        <v>18</v>
      </c>
      <c r="B25">
        <f>(B24*1.221)/(B2-1.221)</f>
        <v>5873.0158730158737</v>
      </c>
      <c r="C25" t="s">
        <v>34</v>
      </c>
    </row>
    <row r="27" spans="1:3" s="7" customFormat="1" x14ac:dyDescent="0.2">
      <c r="A27" s="7" t="s">
        <v>35</v>
      </c>
    </row>
    <row r="28" spans="1:3" x14ac:dyDescent="0.2">
      <c r="A28" t="s">
        <v>19</v>
      </c>
      <c r="B28" s="6">
        <f>1/(2*PI()*SQRT(B14*B19))</f>
        <v>2369.0147788776899</v>
      </c>
    </row>
    <row r="29" spans="1:3" x14ac:dyDescent="0.2">
      <c r="A29" t="s">
        <v>20</v>
      </c>
      <c r="B29">
        <f>B4*10^3*(B2/B28)</f>
        <v>696.49206696029137</v>
      </c>
    </row>
    <row r="30" spans="1:3" x14ac:dyDescent="0.2">
      <c r="A30" t="s">
        <v>24</v>
      </c>
      <c r="B30">
        <f>B28*0.7</f>
        <v>1658.3103452143828</v>
      </c>
    </row>
    <row r="31" spans="1:3" x14ac:dyDescent="0.2">
      <c r="A31" t="s">
        <v>25</v>
      </c>
      <c r="B31">
        <f>B28*2.5</f>
        <v>5922.5369471942249</v>
      </c>
    </row>
    <row r="33" spans="1:3" x14ac:dyDescent="0.2">
      <c r="A33" t="s">
        <v>22</v>
      </c>
      <c r="B33">
        <f>1/((1/B24)+(1/B25))</f>
        <v>3700</v>
      </c>
    </row>
    <row r="34" spans="1:3" x14ac:dyDescent="0.2">
      <c r="A34" t="s">
        <v>21</v>
      </c>
      <c r="B34">
        <f>1/(2*PI()*B29*B33)</f>
        <v>6.1759281296664665E-8</v>
      </c>
      <c r="C34" t="s">
        <v>33</v>
      </c>
    </row>
    <row r="35" spans="1:3" x14ac:dyDescent="0.2">
      <c r="A35" t="s">
        <v>23</v>
      </c>
      <c r="B35">
        <f>1/(2*PI()*B30*B34)</f>
        <v>1554.0038420371347</v>
      </c>
      <c r="C35" t="s">
        <v>28</v>
      </c>
    </row>
    <row r="36" spans="1:3" x14ac:dyDescent="0.2">
      <c r="A36" t="s">
        <v>26</v>
      </c>
      <c r="B36">
        <f>1/(2*PI()*B31*B24)</f>
        <v>2.6872764916611331E-9</v>
      </c>
      <c r="C36" t="s">
        <v>27</v>
      </c>
    </row>
    <row r="37" spans="1:3" x14ac:dyDescent="0.2">
      <c r="A37" t="s">
        <v>31</v>
      </c>
      <c r="B37">
        <f>B36/10</f>
        <v>2.6872764916611332E-10</v>
      </c>
      <c r="C3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2016-12-03T10:09:28Z</dcterms:created>
  <dcterms:modified xsi:type="dcterms:W3CDTF">2016-12-28T20:48:21Z</dcterms:modified>
</cp:coreProperties>
</file>