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D37C101F-3590-4BE6-9289-852DF0288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E20" i="4"/>
  <c r="F20" i="4"/>
  <c r="G20" i="4"/>
  <c r="C20" i="4"/>
  <c r="F15" i="4"/>
  <c r="E16" i="4"/>
  <c r="E17" i="4"/>
  <c r="E18" i="4"/>
  <c r="E19" i="4"/>
  <c r="E15" i="4"/>
  <c r="E26" i="1"/>
  <c r="E25" i="1"/>
  <c r="C26" i="1"/>
  <c r="D26" i="1"/>
  <c r="B26" i="1"/>
  <c r="C25" i="1"/>
  <c r="D25" i="1"/>
  <c r="B25" i="1"/>
  <c r="F17" i="1"/>
  <c r="F16" i="1"/>
  <c r="F15" i="1"/>
  <c r="J15" i="1" s="1"/>
  <c r="D17" i="1"/>
  <c r="D16" i="1"/>
  <c r="D15" i="1"/>
  <c r="E15" i="1" s="1"/>
  <c r="C17" i="1"/>
  <c r="C16" i="1"/>
  <c r="C15" i="1"/>
  <c r="H15" i="1" s="1"/>
  <c r="B17" i="1"/>
  <c r="B16" i="1"/>
  <c r="B15" i="1"/>
  <c r="G15" i="1" s="1"/>
  <c r="J17" i="1" l="1"/>
  <c r="J16" i="1"/>
  <c r="I16" i="1"/>
  <c r="K16" i="1" s="1"/>
  <c r="I17" i="1"/>
  <c r="K17" i="1" s="1"/>
  <c r="E16" i="1"/>
  <c r="E17" i="1"/>
  <c r="I15" i="1"/>
  <c r="K15" i="1" s="1"/>
  <c r="H16" i="1"/>
  <c r="H17" i="1"/>
  <c r="G16" i="1"/>
  <c r="G17" i="1"/>
</calcChain>
</file>

<file path=xl/sharedStrings.xml><?xml version="1.0" encoding="utf-8"?>
<sst xmlns="http://schemas.openxmlformats.org/spreadsheetml/2006/main" count="69" uniqueCount="50">
  <si>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</si>
  <si>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</si>
  <si>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</si>
  <si>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</si>
  <si>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</si>
  <si>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</si>
  <si>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</si>
  <si>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</si>
  <si>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</si>
  <si>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</si>
  <si>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</si>
  <si>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</si>
  <si>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average per-sample time</t>
  </si>
  <si>
    <t>test set size</t>
  </si>
  <si>
    <t>running time (seconds)</t>
  </si>
  <si>
    <t>running time vs plaintext</t>
  </si>
  <si>
    <t>how many times slower?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</si>
  <si>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</si>
  <si>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</si>
  <si>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</si>
  <si>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</si>
  <si>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</si>
  <si>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</si>
  <si>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</si>
  <si>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</si>
  <si>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</si>
  <si>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</si>
  <si>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training time (seconds)</t>
  </si>
  <si>
    <t>number of training iterations</t>
  </si>
  <si>
    <t>100 (default iterations)</t>
  </si>
  <si>
    <t>training_time</t>
  </si>
  <si>
    <t>training time vs plaintext</t>
  </si>
  <si>
    <t>Model Type</t>
  </si>
  <si>
    <t>Linear Regression</t>
  </si>
  <si>
    <t>Random Forest</t>
  </si>
  <si>
    <t>SVC</t>
  </si>
  <si>
    <t>Logistic Regression</t>
  </si>
  <si>
    <t>Run no.</t>
  </si>
  <si>
    <t>Plaintext Size (kB)</t>
  </si>
  <si>
    <t>Ciphertext Size (kB)</t>
  </si>
  <si>
    <t>Percentage Increase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</si>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</sst>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5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38"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D12" totalsRowShown="0" headerRowDxfId="37" dataDxfId="36">
  <autoFilter ref="A2:D12" xr:uid="{394116DB-3FC4-462F-A6EA-93CE28E8DEFC}"/>
  <tableColumns count="4">
    <tableColumn id="1" xr3:uid="{CFED003A-DA1B-4CE5-8524-E8936E3DBC3E}" name="accuracy" dataDxfId="35"/>
    <tableColumn id="2" xr3:uid="{E1948511-7D29-400B-AA26-A9E601B91AEC}" name="roc_auc_score" dataDxfId="34"/>
    <tableColumn id="3" xr3:uid="{7A51BA68-3B03-403B-89BD-9395BC2871EB}" name="test_set_prediction_time" dataDxfId="33"/>
    <tableColumn id="4" xr3:uid="{832497D3-116A-4DE3-A927-E67DAAF345F9}" name="training_time" dataDxfId="3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F2:I12" totalsRowShown="0" headerRowDxfId="31" dataDxfId="30">
  <autoFilter ref="F2:I12" xr:uid="{4BDC63FC-A3D1-4A76-971A-2D7E1A53E2E0}"/>
  <tableColumns count="4">
    <tableColumn id="1" xr3:uid="{590571B2-7F3A-4AB4-82F6-490D3ABC5319}" name="Linear Regression" dataDxfId="29"/>
    <tableColumn id="2" xr3:uid="{07D40D9A-323F-4837-9150-E888FA1F58E4}" name="Random Forest" dataDxfId="28"/>
    <tableColumn id="3" xr3:uid="{852582AB-50FA-439E-807C-CDA24D4C70C4}" name="SVC" dataDxfId="27"/>
    <tableColumn id="4" xr3:uid="{799C5940-B5F5-4EC3-89E0-C94AD8F231A7}" name="Logistic Regression" dataDxfId="2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D12" totalsRowShown="0" headerRowDxfId="25" dataDxfId="24">
  <autoFilter ref="A2:D12" xr:uid="{51C47605-6D87-4135-B9CB-CCDCB9C5785B}"/>
  <tableColumns count="4">
    <tableColumn id="1" xr3:uid="{D1463535-C8C0-4CDA-8D2E-CC2600120E02}" name="accuracy" dataDxfId="23"/>
    <tableColumn id="2" xr3:uid="{B5EFEA31-5244-404F-A004-FB2C24EF05C5}" name="roc_auc_score" dataDxfId="22"/>
    <tableColumn id="3" xr3:uid="{4ECC1606-A197-4F05-B01C-AE05A7881542}" name="test_set_prediction_time" dataDxfId="21"/>
    <tableColumn id="4" xr3:uid="{5607816E-855A-4944-AF8F-D298454F5A6B}" name="training_time" dataDxfId="2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F2:I12" totalsRowShown="0" headerRowDxfId="19" dataDxfId="18">
  <autoFilter ref="F2:I12" xr:uid="{E7F5510B-26CB-48F1-9BD1-CC49FC0D68B6}"/>
  <tableColumns count="4">
    <tableColumn id="1" xr3:uid="{E9413FF7-271E-469E-BCC5-DC52D55F3A3A}" name="Linear Regression" dataDxfId="17"/>
    <tableColumn id="2" xr3:uid="{D6DB89F1-F914-4459-8D10-40E13FB298B0}" name="Random Forest" dataDxfId="16"/>
    <tableColumn id="3" xr3:uid="{C4F7B31F-A9DC-4D0B-B72F-83D8E4B839D1}" name="SVC" dataDxfId="15"/>
    <tableColumn id="4" xr3:uid="{546CB1C7-04D1-48CD-81F4-0F71D956336F}" name="Logistic Regression" dataDxfId="1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C12" totalsRowShown="0" headerRowDxfId="13" dataDxfId="12">
  <autoFilter ref="A2:C12" xr:uid="{274CBF2D-66AB-4A51-A1D7-B37000717CE9}"/>
  <tableColumns count="3">
    <tableColumn id="1" xr3:uid="{CF2700D2-A674-464D-946D-1F615B6D91A7}" name="accuracy" dataDxfId="11"/>
    <tableColumn id="2" xr3:uid="{2EA8A39C-2C3A-4F0F-9292-AEF706305A49}" name="roc_auc_score" dataDxfId="10"/>
    <tableColumn id="3" xr3:uid="{C2D54946-E516-44E8-911A-9CDEC9118CD9}" name="test_set_prediction_time" dataDxfId="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G20" totalsRowShown="0" headerRowDxfId="8" dataDxfId="7">
  <autoFilter ref="A14:G20" xr:uid="{E5D7C54E-16E1-4754-8032-313998CAF65E}"/>
  <tableColumns count="7">
    <tableColumn id="1" xr3:uid="{E078801A-15C7-4980-8156-8BD235967CEF}" name="Run no." dataDxfId="6"/>
    <tableColumn id="7" xr3:uid="{EFC1765B-5F55-4EA2-8F83-E8A7E7C44F75}" name="Strain" dataDxfId="5"/>
    <tableColumn id="2" xr3:uid="{F62F3C7A-45AD-49AC-B959-B08E20AA523B}" name="Plaintext Size (kB)" dataDxfId="4"/>
    <tableColumn id="3" xr3:uid="{C782FB93-D156-4C46-B517-3AE650180077}" name="Ciphertext Size (kB)" dataDxfId="3"/>
    <tableColumn id="4" xr3:uid="{F4080A86-E0E6-428D-9973-84C9B618A1A8}" name="Percentage Increase" dataDxfId="2">
      <calculatedColumnFormula>(Table4[[#This Row],[Ciphertext Size (kB)]]/Table4[[#This Row],[Plaintext Size (kB)]])*100</calculatedColumnFormula>
    </tableColumn>
    <tableColumn id="5" xr3:uid="{30A9C073-FC8D-4D3E-B3F4-A25F0535FC84}" name="Eval Key Size (kB)" dataDxfId="1">
      <calculatedColumnFormula>0.023</calculatedColumnFormula>
    </tableColumn>
    <tableColumn id="6" xr3:uid="{9EE40A62-0BC7-4513-9103-444B1C53E933}" name="Private Key Size (kB)" dataDxfId="0">
      <calculatedColumnFormula>(Table4[[#This Row],[Run no.]]/Table4[[#This Row],[Percentage Increase]])*100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6"/>
  <sheetViews>
    <sheetView tabSelected="1" topLeftCell="A7" workbookViewId="0">
      <selection activeCell="G24" sqref="G24"/>
    </sheetView>
  </sheetViews>
  <sheetFormatPr defaultColWidth="18.5546875" defaultRowHeight="14.4" x14ac:dyDescent="0.3"/>
  <cols>
    <col min="1" max="1" width="25.5546875" style="1" bestFit="1" customWidth="1"/>
    <col min="2" max="2" width="19.6640625" style="1" customWidth="1"/>
    <col min="3" max="3" width="31.77734375" style="1" customWidth="1"/>
    <col min="4" max="4" width="12.33203125" style="1" bestFit="1" customWidth="1"/>
    <col min="5" max="5" width="22.109375" style="1" bestFit="1" customWidth="1"/>
    <col min="6" max="6" width="20.44140625" style="1" bestFit="1" customWidth="1"/>
    <col min="7" max="10" width="25.21875" style="1" customWidth="1"/>
    <col min="11" max="11" width="22" style="1" bestFit="1" customWidth="1"/>
    <col min="12" max="16384" width="18.5546875" style="1"/>
  </cols>
  <sheetData>
    <row r="3" spans="1:11" x14ac:dyDescent="0.3">
      <c r="A3" s="18" t="s">
        <v>17</v>
      </c>
      <c r="B3" s="19"/>
      <c r="C3" s="18"/>
      <c r="D3" s="19"/>
      <c r="E3" s="8"/>
      <c r="F3" s="8"/>
      <c r="G3" s="8"/>
      <c r="H3" s="8"/>
      <c r="I3" s="8"/>
    </row>
    <row r="4" spans="1:11" x14ac:dyDescent="0.3">
      <c r="A4" s="14" t="s">
        <v>22</v>
      </c>
      <c r="B4" s="15"/>
      <c r="C4" s="16" t="s">
        <v>23</v>
      </c>
      <c r="D4" s="17"/>
    </row>
    <row r="5" spans="1:11" x14ac:dyDescent="0.3">
      <c r="A5" s="14" t="s">
        <v>18</v>
      </c>
      <c r="B5" s="15"/>
      <c r="C5" s="16" t="s">
        <v>19</v>
      </c>
      <c r="D5" s="17"/>
    </row>
    <row r="6" spans="1:11" x14ac:dyDescent="0.3">
      <c r="A6" s="14" t="s">
        <v>20</v>
      </c>
      <c r="B6" s="15"/>
      <c r="C6" s="16" t="s">
        <v>21</v>
      </c>
      <c r="D6" s="17"/>
    </row>
    <row r="7" spans="1:11" x14ac:dyDescent="0.3">
      <c r="A7" s="14" t="s">
        <v>24</v>
      </c>
      <c r="B7" s="15"/>
      <c r="C7" s="16" t="s">
        <v>25</v>
      </c>
      <c r="D7" s="17"/>
    </row>
    <row r="10" spans="1:11" x14ac:dyDescent="0.3">
      <c r="A10" s="24" t="s">
        <v>26</v>
      </c>
      <c r="B10" s="24"/>
      <c r="C10" s="24"/>
      <c r="D10" s="24"/>
    </row>
    <row r="13" spans="1:11" x14ac:dyDescent="0.3">
      <c r="A13" s="26"/>
      <c r="B13" s="25" t="s">
        <v>4</v>
      </c>
      <c r="C13" s="25"/>
      <c r="D13" s="23" t="s">
        <v>14</v>
      </c>
      <c r="E13" s="23"/>
      <c r="F13" s="23"/>
      <c r="G13" s="20" t="s">
        <v>7</v>
      </c>
      <c r="H13" s="21"/>
      <c r="I13" s="21"/>
      <c r="J13" s="21"/>
      <c r="K13" s="22"/>
    </row>
    <row r="14" spans="1:11" x14ac:dyDescent="0.3">
      <c r="A14" s="26"/>
      <c r="B14" s="3" t="s">
        <v>3</v>
      </c>
      <c r="C14" s="3" t="s">
        <v>5</v>
      </c>
      <c r="D14" s="9" t="s">
        <v>11</v>
      </c>
      <c r="E14" s="9" t="s">
        <v>12</v>
      </c>
      <c r="F14" s="12" t="s">
        <v>27</v>
      </c>
      <c r="G14" s="10" t="s">
        <v>8</v>
      </c>
      <c r="H14" s="10" t="s">
        <v>9</v>
      </c>
      <c r="I14" s="10" t="s">
        <v>15</v>
      </c>
      <c r="J14" s="10" t="s">
        <v>31</v>
      </c>
      <c r="K14" s="10" t="s">
        <v>16</v>
      </c>
    </row>
    <row r="15" spans="1:11" x14ac:dyDescent="0.3">
      <c r="A15" s="3" t="s">
        <v>0</v>
      </c>
      <c r="B15" s="4">
        <f>AVERAGE('scikit-learn'!A3:A21)</f>
        <v>0.98830803822372082</v>
      </c>
      <c r="C15" s="5">
        <f>AVERAGE('scikit-learn'!B3:B12)</f>
        <v>0.99658827633862868</v>
      </c>
      <c r="D15" s="5">
        <f>AVERAGE('scikit-learn'!C3:C12)</f>
        <v>2.670526504516597E-4</v>
      </c>
      <c r="E15" s="5">
        <f>D15/$A$20</f>
        <v>1.501139125641707E-7</v>
      </c>
      <c r="F15" s="5">
        <f>AVERAGE(Table1[training_time])</f>
        <v>9.5986247062682842E-2</v>
      </c>
      <c r="G15" s="11">
        <f>ABS(B15-$B$15)</f>
        <v>0</v>
      </c>
      <c r="H15" s="11">
        <f>ABS(1-C15/$C$15)</f>
        <v>0</v>
      </c>
      <c r="I15" s="4">
        <f>ABS(1-D15/$D$15)</f>
        <v>0</v>
      </c>
      <c r="J15" s="4">
        <f>ABS(1-(F15/$F$15))</f>
        <v>0</v>
      </c>
      <c r="K15" s="6" t="str">
        <f>ROUND((I15)+1,2) &amp; "x slower"</f>
        <v>1x slower</v>
      </c>
    </row>
    <row r="16" spans="1:11" x14ac:dyDescent="0.3">
      <c r="A16" s="3" t="s">
        <v>1</v>
      </c>
      <c r="B16" s="4">
        <f>AVERAGE('quantized plaintext'!A3:A12)</f>
        <v>0.98735244519392873</v>
      </c>
      <c r="C16" s="5">
        <f>AVERAGE('quantized plaintext'!B3:B12)</f>
        <v>0.99657517421600195</v>
      </c>
      <c r="D16" s="5">
        <f>AVERAGE('quantized plaintext'!C3:C12)</f>
        <v>8.1932544708251747E-4</v>
      </c>
      <c r="E16" s="5">
        <f>D16/$A$20</f>
        <v>4.6055393315487209E-7</v>
      </c>
      <c r="F16" s="5">
        <f>AVERAGE(Table2[training_time])</f>
        <v>0.1156843423843382</v>
      </c>
      <c r="G16" s="11">
        <f>ABS(B16-$B$15)</f>
        <v>9.5559302979209004E-4</v>
      </c>
      <c r="H16" s="11">
        <f>ABS(1-C16/$C$15)</f>
        <v>1.3146976477473871E-5</v>
      </c>
      <c r="I16" s="4">
        <f>ABS(1-D16/$D$15)</f>
        <v>2.068029640210693</v>
      </c>
      <c r="J16" s="4">
        <f>ABS(1-(F16/$F$15))</f>
        <v>0.20521789240068644</v>
      </c>
      <c r="K16" s="6" t="str">
        <f>ROUND((I16)+1,2) &amp; "x slower"</f>
        <v>3.07x slower</v>
      </c>
    </row>
    <row r="17" spans="1:11" x14ac:dyDescent="0.3">
      <c r="A17" s="3" t="s">
        <v>2</v>
      </c>
      <c r="B17" s="4">
        <f>AVERAGE('fhe (+ sizes)'!A3:A12)</f>
        <v>0.98724002248454146</v>
      </c>
      <c r="C17" s="5">
        <f>AVERAGE('fhe (+ sizes)'!B3:B12)</f>
        <v>0.9965799561046621</v>
      </c>
      <c r="D17" s="5">
        <f>AVERAGE('fhe (+ sizes)'!C3:C12)</f>
        <v>9.5543861389159931E-4</v>
      </c>
      <c r="E17" s="5">
        <f>D17/$A$20</f>
        <v>5.3706498813468201E-7</v>
      </c>
      <c r="F17" s="5">
        <f>AVERAGE(Table2[training_time])</f>
        <v>0.1156843423843382</v>
      </c>
      <c r="G17" s="11">
        <f>ABS(B17-$B$15)</f>
        <v>1.0680157391793621E-3</v>
      </c>
      <c r="H17" s="11">
        <f>ABS(1-C17/$C$15)</f>
        <v>8.3487174835639166E-6</v>
      </c>
      <c r="I17" s="4">
        <f>ABS(1-D17/$D$15)</f>
        <v>2.5777162753325573</v>
      </c>
      <c r="J17" s="4">
        <f>ABS(1-(F17/$F$15))</f>
        <v>0.20521789240068644</v>
      </c>
      <c r="K17" s="6" t="str">
        <f>ROUND((I17)+1,2) &amp; "x slower"</f>
        <v>3.58x slower</v>
      </c>
    </row>
    <row r="19" spans="1:11" x14ac:dyDescent="0.3">
      <c r="A19" s="3" t="s">
        <v>13</v>
      </c>
    </row>
    <row r="20" spans="1:11" x14ac:dyDescent="0.3">
      <c r="A20" s="5">
        <v>1779</v>
      </c>
    </row>
    <row r="21" spans="1:11" x14ac:dyDescent="0.3">
      <c r="A21" s="3" t="s">
        <v>28</v>
      </c>
    </row>
    <row r="22" spans="1:11" x14ac:dyDescent="0.3">
      <c r="A22" s="5" t="s">
        <v>29</v>
      </c>
    </row>
    <row r="24" spans="1:11" x14ac:dyDescent="0.3">
      <c r="A24" s="3" t="s">
        <v>32</v>
      </c>
      <c r="B24" s="3" t="s">
        <v>33</v>
      </c>
      <c r="C24" s="3" t="s">
        <v>34</v>
      </c>
      <c r="D24" s="3" t="s">
        <v>35</v>
      </c>
      <c r="E24" s="3" t="s">
        <v>36</v>
      </c>
    </row>
    <row r="25" spans="1:11" x14ac:dyDescent="0.3">
      <c r="A25" s="3" t="s">
        <v>0</v>
      </c>
      <c r="B25" s="5">
        <f>AVERAGE(Table5[Linear Regression])</f>
        <v>95.709265309573439</v>
      </c>
      <c r="C25" s="5">
        <f>AVERAGE(Table5[Random Forest])</f>
        <v>98.684654300168589</v>
      </c>
      <c r="D25" s="5">
        <f>AVERAGE(Table5[SVC])</f>
        <v>98.532883642495747</v>
      </c>
      <c r="E25" s="5">
        <f>AVERAGE(Table5[Logistic Regression])</f>
        <v>98.740865654862233</v>
      </c>
    </row>
    <row r="26" spans="1:11" x14ac:dyDescent="0.3">
      <c r="A26" s="3" t="s">
        <v>1</v>
      </c>
      <c r="B26" s="5">
        <f>AVERAGE(Table57[Linear Regression])</f>
        <v>95.556837638640559</v>
      </c>
      <c r="C26" s="5">
        <f>AVERAGE(Table57[Random Forest])</f>
        <v>98.010118043844813</v>
      </c>
      <c r="D26" s="5">
        <f>AVERAGE(Table57[SVC])</f>
        <v>98.577852726250654</v>
      </c>
      <c r="E26" s="5">
        <f>AVERAGE(Table57[Logistic Regression])</f>
        <v>98.72962338392351</v>
      </c>
    </row>
  </sheetData>
  <mergeCells count="15">
    <mergeCell ref="A6:B6"/>
    <mergeCell ref="C6:D6"/>
    <mergeCell ref="A7:B7"/>
    <mergeCell ref="C7:D7"/>
    <mergeCell ref="G13:K13"/>
    <mergeCell ref="D13:F13"/>
    <mergeCell ref="A10:D10"/>
    <mergeCell ref="B13:C13"/>
    <mergeCell ref="A13:A14"/>
    <mergeCell ref="A4:B4"/>
    <mergeCell ref="C4:D4"/>
    <mergeCell ref="A5:B5"/>
    <mergeCell ref="C5:D5"/>
    <mergeCell ref="A3:B3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I21"/>
  <sheetViews>
    <sheetView workbookViewId="0">
      <selection activeCell="I2" sqref="I2:I12"/>
    </sheetView>
  </sheetViews>
  <sheetFormatPr defaultColWidth="20.44140625" defaultRowHeight="14.4" x14ac:dyDescent="0.3"/>
  <cols>
    <col min="3" max="3" width="23.77734375" customWidth="1"/>
  </cols>
  <sheetData>
    <row r="2" spans="1:9" x14ac:dyDescent="0.3">
      <c r="A2" s="7" t="s">
        <v>3</v>
      </c>
      <c r="B2" s="7" t="s">
        <v>6</v>
      </c>
      <c r="C2" s="7" t="s">
        <v>10</v>
      </c>
      <c r="D2" s="7" t="s">
        <v>30</v>
      </c>
      <c r="F2" s="1" t="s">
        <v>33</v>
      </c>
      <c r="G2" s="1" t="s">
        <v>34</v>
      </c>
      <c r="H2" s="1" t="s">
        <v>35</v>
      </c>
      <c r="I2" s="1" t="s">
        <v>36</v>
      </c>
    </row>
    <row r="3" spans="1:9" x14ac:dyDescent="0.3">
      <c r="A3" s="2">
        <v>0.98763350196739697</v>
      </c>
      <c r="B3" s="1">
        <v>0.99660712684762598</v>
      </c>
      <c r="C3" s="1">
        <v>2.13384628295898E-4</v>
      </c>
      <c r="D3" s="1">
        <v>0.117744445800781</v>
      </c>
      <c r="F3" s="13">
        <v>95.7917644096283</v>
      </c>
      <c r="G3" s="13">
        <v>98.763350196739694</v>
      </c>
      <c r="H3" s="13">
        <v>98.763350196739694</v>
      </c>
      <c r="I3" s="1">
        <v>98.650927487352405</v>
      </c>
    </row>
    <row r="4" spans="1:9" x14ac:dyDescent="0.3">
      <c r="A4" s="2">
        <v>0.98819561551433399</v>
      </c>
      <c r="B4" s="1">
        <v>0.996539459835875</v>
      </c>
      <c r="C4" s="1">
        <v>4.2676925659179601E-4</v>
      </c>
      <c r="D4" s="1">
        <v>0.11230659484863199</v>
      </c>
      <c r="F4" s="13">
        <v>95.597888584822797</v>
      </c>
      <c r="G4" s="13">
        <v>98.369870713884197</v>
      </c>
      <c r="H4" s="13">
        <v>98.369870713884197</v>
      </c>
      <c r="I4" s="1">
        <v>98.763350196739694</v>
      </c>
    </row>
    <row r="5" spans="1:9" x14ac:dyDescent="0.3">
      <c r="A5" s="2">
        <v>0.98819561551433399</v>
      </c>
      <c r="B5" s="1">
        <v>0.99656215130963099</v>
      </c>
      <c r="C5" s="1">
        <v>3.5905838012695302E-4</v>
      </c>
      <c r="D5" s="1">
        <v>0.14333224296569799</v>
      </c>
      <c r="F5" s="13">
        <v>95.595730487602395</v>
      </c>
      <c r="G5" s="13">
        <v>98.426082068577799</v>
      </c>
      <c r="H5" s="13">
        <v>98.313659359190495</v>
      </c>
      <c r="I5" s="1">
        <v>99.213041034288906</v>
      </c>
    </row>
    <row r="6" spans="1:9" x14ac:dyDescent="0.3">
      <c r="A6" s="2">
        <v>0.98988195615514296</v>
      </c>
      <c r="B6" s="1">
        <v>0.99648901165327697</v>
      </c>
      <c r="C6" s="1">
        <v>1.9264221191406201E-4</v>
      </c>
      <c r="D6" s="1">
        <v>7.5737237930297796E-2</v>
      </c>
      <c r="F6" s="13">
        <v>96.012911289640996</v>
      </c>
      <c r="G6" s="13">
        <v>98.9881956155143</v>
      </c>
      <c r="H6" s="13">
        <v>98.707138842046007</v>
      </c>
      <c r="I6" s="1">
        <v>98.931984260820599</v>
      </c>
    </row>
    <row r="7" spans="1:9" x14ac:dyDescent="0.3">
      <c r="A7" s="2">
        <v>0.98763350196739697</v>
      </c>
      <c r="B7" s="1">
        <v>0.99660461352584695</v>
      </c>
      <c r="C7" s="1">
        <v>2.5749206542968701E-4</v>
      </c>
      <c r="D7" s="1">
        <v>8.4540605545043904E-2</v>
      </c>
      <c r="F7" s="13">
        <v>95.411487157145501</v>
      </c>
      <c r="G7" s="13">
        <v>98.819561551433395</v>
      </c>
      <c r="H7" s="13">
        <v>98.819561551433395</v>
      </c>
      <c r="I7" s="1">
        <v>98.763350196739694</v>
      </c>
    </row>
    <row r="8" spans="1:9" x14ac:dyDescent="0.3">
      <c r="A8" s="2">
        <v>0.98988195615514296</v>
      </c>
      <c r="B8" s="1">
        <v>0.99659926717143699</v>
      </c>
      <c r="C8" s="1">
        <v>1.8930435180664E-4</v>
      </c>
      <c r="D8" s="1">
        <v>7.9212427139282199E-2</v>
      </c>
      <c r="F8" s="13">
        <v>95.096607914550603</v>
      </c>
      <c r="G8" s="13">
        <v>98.313659359190495</v>
      </c>
      <c r="H8" s="13">
        <v>97.9763912310286</v>
      </c>
      <c r="I8" s="1">
        <v>98.875772906126997</v>
      </c>
    </row>
    <row r="9" spans="1:9" x14ac:dyDescent="0.3">
      <c r="A9" s="2">
        <v>0.98707138842046005</v>
      </c>
      <c r="B9" s="1">
        <v>0.99667628669468999</v>
      </c>
      <c r="C9" s="1">
        <v>2.6893615722656201E-4</v>
      </c>
      <c r="D9" s="1">
        <v>7.4156761169433594E-2</v>
      </c>
      <c r="F9" s="13">
        <v>95.608312469102799</v>
      </c>
      <c r="G9" s="13">
        <v>98.763350196739694</v>
      </c>
      <c r="H9" s="13">
        <v>98.538504777965102</v>
      </c>
      <c r="I9" s="1">
        <v>98.594716132658803</v>
      </c>
    </row>
    <row r="10" spans="1:9" x14ac:dyDescent="0.3">
      <c r="A10" s="2">
        <v>0.98988195615514296</v>
      </c>
      <c r="B10" s="1">
        <v>0.996591862758198</v>
      </c>
      <c r="C10" s="1">
        <v>2.5749206542968701E-4</v>
      </c>
      <c r="D10" s="1">
        <v>8.7489604949951102E-2</v>
      </c>
      <c r="F10" s="13">
        <v>95.815675474430506</v>
      </c>
      <c r="G10" s="13">
        <v>98.931984260820599</v>
      </c>
      <c r="H10" s="13">
        <v>98.594716132658803</v>
      </c>
      <c r="I10" s="1">
        <v>98.426082068577799</v>
      </c>
    </row>
    <row r="11" spans="1:9" x14ac:dyDescent="0.3">
      <c r="A11" s="2">
        <v>0.98538504777965097</v>
      </c>
      <c r="B11" s="1">
        <v>0.99660694710886499</v>
      </c>
      <c r="C11" s="1">
        <v>2.5749206542968701E-4</v>
      </c>
      <c r="D11" s="1">
        <v>0.10050606727600001</v>
      </c>
      <c r="F11" s="13">
        <v>95.918629869640398</v>
      </c>
      <c r="G11" s="13">
        <v>98.763350196739694</v>
      </c>
      <c r="H11" s="13">
        <v>98.707138842046007</v>
      </c>
      <c r="I11" s="1">
        <v>98.707138842046007</v>
      </c>
    </row>
    <row r="12" spans="1:9" x14ac:dyDescent="0.3">
      <c r="A12" s="2">
        <v>0.98931984260820605</v>
      </c>
      <c r="B12" s="1">
        <v>0.99660603648084101</v>
      </c>
      <c r="C12" s="1">
        <v>2.47955322265625E-4</v>
      </c>
      <c r="D12" s="1">
        <v>8.4836483001708901E-2</v>
      </c>
      <c r="F12" s="13">
        <v>96.243645439169995</v>
      </c>
      <c r="G12" s="13">
        <v>98.707138842046007</v>
      </c>
      <c r="H12" s="13">
        <v>98.538504777965102</v>
      </c>
      <c r="I12" s="1">
        <v>98.4822934232715</v>
      </c>
    </row>
    <row r="13" spans="1:9" x14ac:dyDescent="0.3">
      <c r="A13" s="2"/>
    </row>
    <row r="14" spans="1:9" x14ac:dyDescent="0.3">
      <c r="A14" s="2"/>
    </row>
    <row r="15" spans="1:9" x14ac:dyDescent="0.3">
      <c r="A15" s="2"/>
    </row>
    <row r="16" spans="1:9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I12"/>
  <sheetViews>
    <sheetView workbookViewId="0">
      <selection activeCell="I3" sqref="I3:I12"/>
    </sheetView>
  </sheetViews>
  <sheetFormatPr defaultColWidth="21.109375" defaultRowHeight="14.4" x14ac:dyDescent="0.3"/>
  <cols>
    <col min="1" max="1" width="21.109375" style="1"/>
    <col min="3" max="3" width="23.33203125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30</v>
      </c>
      <c r="F2" s="1" t="s">
        <v>33</v>
      </c>
      <c r="G2" s="1" t="s">
        <v>34</v>
      </c>
      <c r="H2" s="1" t="s">
        <v>35</v>
      </c>
      <c r="I2" s="1" t="s">
        <v>36</v>
      </c>
    </row>
    <row r="3" spans="1:9" x14ac:dyDescent="0.3">
      <c r="A3" s="2">
        <v>0.98819561551433399</v>
      </c>
      <c r="B3" s="1">
        <v>0.99657174033290596</v>
      </c>
      <c r="C3" s="1">
        <v>1.3179779052734299E-3</v>
      </c>
      <c r="D3" s="1">
        <v>0.111749172210693</v>
      </c>
      <c r="F3" s="1">
        <v>95.445640491070407</v>
      </c>
      <c r="G3" s="1">
        <v>97.695334457560406</v>
      </c>
      <c r="H3" s="1">
        <v>98.201236649803207</v>
      </c>
      <c r="I3" s="1">
        <v>98.9881956155143</v>
      </c>
    </row>
    <row r="4" spans="1:9" x14ac:dyDescent="0.3">
      <c r="A4" s="2">
        <v>0.99044406970207899</v>
      </c>
      <c r="B4" s="1">
        <v>0.99652743139232003</v>
      </c>
      <c r="C4" s="1">
        <v>5.3310394287109299E-4</v>
      </c>
      <c r="D4" s="1">
        <v>0.113413095474243</v>
      </c>
      <c r="F4" s="1">
        <v>95.527249525898</v>
      </c>
      <c r="G4" s="1">
        <v>97.751545812253994</v>
      </c>
      <c r="H4" s="1">
        <v>98.369870713884197</v>
      </c>
      <c r="I4" s="1">
        <v>99.100618324901603</v>
      </c>
    </row>
    <row r="5" spans="1:9" x14ac:dyDescent="0.3">
      <c r="A5" s="2">
        <v>0.98482293423271505</v>
      </c>
      <c r="B5" s="1">
        <v>0.99653276753727205</v>
      </c>
      <c r="C5" s="1">
        <v>6.0558319091796799E-4</v>
      </c>
      <c r="D5" s="1">
        <v>0.11999559402465799</v>
      </c>
      <c r="F5" s="1">
        <v>94.849485539795097</v>
      </c>
      <c r="G5" s="1">
        <v>97.920179876334998</v>
      </c>
      <c r="H5" s="1">
        <v>98.538504777965102</v>
      </c>
      <c r="I5" s="1">
        <v>98.763350196739694</v>
      </c>
    </row>
    <row r="6" spans="1:9" x14ac:dyDescent="0.3">
      <c r="A6" s="2">
        <v>0.98482293423271505</v>
      </c>
      <c r="B6" s="1">
        <v>0.99659048559881303</v>
      </c>
      <c r="C6" s="1">
        <v>6.9093704223632802E-4</v>
      </c>
      <c r="D6" s="1">
        <v>0.11184048652648899</v>
      </c>
      <c r="F6" s="1">
        <v>96.327491532189299</v>
      </c>
      <c r="G6" s="1">
        <v>98.088813940415903</v>
      </c>
      <c r="H6" s="1">
        <v>98.594716132658803</v>
      </c>
      <c r="I6" s="1">
        <v>98.538504777965102</v>
      </c>
    </row>
    <row r="7" spans="1:9" x14ac:dyDescent="0.3">
      <c r="A7" s="2">
        <v>0.99213041034288896</v>
      </c>
      <c r="B7" s="1">
        <v>0.99666277271553005</v>
      </c>
      <c r="C7" s="1">
        <v>6.3920021057128895E-4</v>
      </c>
      <c r="D7" s="1">
        <v>0.129948616027832</v>
      </c>
      <c r="F7" s="1">
        <v>96.173441384229207</v>
      </c>
      <c r="G7" s="1">
        <v>98.369870713884197</v>
      </c>
      <c r="H7" s="1">
        <v>98.707138842046007</v>
      </c>
      <c r="I7" s="1">
        <v>98.594716132658803</v>
      </c>
    </row>
    <row r="8" spans="1:9" x14ac:dyDescent="0.3">
      <c r="A8" s="2">
        <v>0.98707138842046005</v>
      </c>
      <c r="B8" s="1">
        <v>0.99650088119889901</v>
      </c>
      <c r="C8" s="1">
        <v>9.7990036010742101E-4</v>
      </c>
      <c r="D8" s="1">
        <v>0.10836601257324199</v>
      </c>
      <c r="F8" s="1">
        <v>95.6768108328708</v>
      </c>
      <c r="G8" s="1">
        <v>98.257448004496894</v>
      </c>
      <c r="H8" s="1">
        <v>98.707138842046007</v>
      </c>
      <c r="I8" s="1">
        <v>98.369870713884197</v>
      </c>
    </row>
    <row r="9" spans="1:9" x14ac:dyDescent="0.3">
      <c r="A9" s="2">
        <v>0.98650927487352402</v>
      </c>
      <c r="B9" s="1">
        <v>0.99660454739990001</v>
      </c>
      <c r="C9" s="1">
        <v>5.5932998657226497E-4</v>
      </c>
      <c r="D9" s="1">
        <v>0.110030174255371</v>
      </c>
      <c r="F9" s="1">
        <v>95.189856887107098</v>
      </c>
      <c r="G9" s="1">
        <v>97.920179876334998</v>
      </c>
      <c r="H9" s="1">
        <v>98.4822934232715</v>
      </c>
      <c r="I9" s="1">
        <v>98.9881956155143</v>
      </c>
    </row>
    <row r="10" spans="1:9" x14ac:dyDescent="0.3">
      <c r="A10" s="2">
        <v>0.98538504777965097</v>
      </c>
      <c r="B10" s="1">
        <v>0.99660680906766097</v>
      </c>
      <c r="C10" s="1">
        <v>1.8444061279296799E-3</v>
      </c>
      <c r="D10" s="1">
        <v>0.114490270614624</v>
      </c>
      <c r="F10" s="1">
        <v>95.922736060779599</v>
      </c>
      <c r="G10" s="1">
        <v>98.707138842046007</v>
      </c>
      <c r="H10" s="1">
        <v>99.044406970207902</v>
      </c>
      <c r="I10" s="1">
        <v>98.707138842046007</v>
      </c>
    </row>
    <row r="11" spans="1:9" x14ac:dyDescent="0.3">
      <c r="A11" s="2">
        <v>0.98707138842046005</v>
      </c>
      <c r="B11" s="1">
        <v>0.99657438962837896</v>
      </c>
      <c r="C11" s="1">
        <v>5.2356719970703103E-4</v>
      </c>
      <c r="D11" s="1">
        <v>0.117451429367065</v>
      </c>
      <c r="F11" s="1">
        <v>95.211941951795595</v>
      </c>
      <c r="G11" s="1">
        <v>97.863968521641297</v>
      </c>
      <c r="H11" s="1">
        <v>98.4822934232715</v>
      </c>
      <c r="I11" s="1">
        <v>98.426082068577799</v>
      </c>
    </row>
    <row r="12" spans="1:9" x14ac:dyDescent="0.3">
      <c r="A12" s="2">
        <v>0.98707138842046005</v>
      </c>
      <c r="B12" s="1">
        <v>0.99657991728833994</v>
      </c>
      <c r="C12" s="1">
        <v>4.9924850463867101E-4</v>
      </c>
      <c r="D12" s="1">
        <v>0.119558572769165</v>
      </c>
      <c r="F12" s="1">
        <v>95.243722180670503</v>
      </c>
      <c r="G12" s="1">
        <v>97.526700393479402</v>
      </c>
      <c r="H12" s="1">
        <v>98.650927487352405</v>
      </c>
      <c r="I12" s="1">
        <v>98.819561551433395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G20"/>
  <sheetViews>
    <sheetView workbookViewId="0">
      <selection activeCell="D26" sqref="D26"/>
    </sheetView>
  </sheetViews>
  <sheetFormatPr defaultColWidth="17.77734375" defaultRowHeight="14.4" x14ac:dyDescent="0.3"/>
  <cols>
    <col min="1" max="1" width="17.77734375" style="1"/>
    <col min="3" max="3" width="23.33203125" customWidth="1"/>
    <col min="4" max="4" width="22.5546875" bestFit="1" customWidth="1"/>
    <col min="5" max="5" width="21.6640625" customWidth="1"/>
    <col min="6" max="6" width="22.6640625" bestFit="1" customWidth="1"/>
  </cols>
  <sheetData>
    <row r="2" spans="1:7" x14ac:dyDescent="0.3">
      <c r="A2" s="1" t="s">
        <v>3</v>
      </c>
      <c r="B2" s="1" t="s">
        <v>6</v>
      </c>
      <c r="C2" s="1" t="s">
        <v>10</v>
      </c>
    </row>
    <row r="3" spans="1:7" x14ac:dyDescent="0.3">
      <c r="A3" s="2">
        <v>0.98819561551433399</v>
      </c>
      <c r="B3" s="1">
        <v>0.99653155843004304</v>
      </c>
      <c r="C3" s="1">
        <v>7.5984001159667904E-4</v>
      </c>
    </row>
    <row r="4" spans="1:7" x14ac:dyDescent="0.3">
      <c r="A4" s="2">
        <v>0.99044406970207899</v>
      </c>
      <c r="B4" s="1">
        <v>0.99660196498589804</v>
      </c>
      <c r="C4" s="1">
        <v>2.1140575408935499E-3</v>
      </c>
    </row>
    <row r="5" spans="1:7" x14ac:dyDescent="0.3">
      <c r="A5" s="2">
        <v>0.98707138842046005</v>
      </c>
      <c r="B5" s="1">
        <v>0.99666767677517998</v>
      </c>
      <c r="C5" s="1">
        <v>6.7448616027831999E-4</v>
      </c>
    </row>
    <row r="6" spans="1:7" x14ac:dyDescent="0.3">
      <c r="A6" s="2">
        <v>0.98988195615514296</v>
      </c>
      <c r="B6" s="1">
        <v>0.99660903268127699</v>
      </c>
      <c r="C6" s="1">
        <v>6.7448616027831999E-4</v>
      </c>
    </row>
    <row r="7" spans="1:7" x14ac:dyDescent="0.3">
      <c r="A7" s="2">
        <v>0.98707138842046005</v>
      </c>
      <c r="B7" s="1">
        <v>0.99653169075208703</v>
      </c>
      <c r="C7" s="1">
        <v>1.2099742889404199E-3</v>
      </c>
    </row>
    <row r="8" spans="1:7" x14ac:dyDescent="0.3">
      <c r="A8" s="2">
        <v>0.98707138842046005</v>
      </c>
      <c r="B8" s="1">
        <v>0.99659848924094396</v>
      </c>
      <c r="C8" s="1">
        <v>7.5864791870117101E-4</v>
      </c>
    </row>
    <row r="9" spans="1:7" x14ac:dyDescent="0.3">
      <c r="A9" s="2">
        <v>0.983698707138842</v>
      </c>
      <c r="B9" s="1">
        <v>0.99660801160079904</v>
      </c>
      <c r="C9" s="1">
        <v>9.1624259948730404E-4</v>
      </c>
    </row>
    <row r="10" spans="1:7" x14ac:dyDescent="0.3">
      <c r="A10" s="2">
        <v>0.98763350196739697</v>
      </c>
      <c r="B10" s="1">
        <v>0.99656921943556998</v>
      </c>
      <c r="C10" s="1">
        <v>7.1120262145995996E-4</v>
      </c>
    </row>
    <row r="11" spans="1:7" x14ac:dyDescent="0.3">
      <c r="A11" s="2">
        <v>0.98538504777965097</v>
      </c>
      <c r="B11" s="1">
        <v>0.99652108207930901</v>
      </c>
      <c r="C11" s="1">
        <v>6.7281723022460905E-4</v>
      </c>
    </row>
    <row r="12" spans="1:7" x14ac:dyDescent="0.3">
      <c r="A12" s="2">
        <v>0.985947161326588</v>
      </c>
      <c r="B12" s="1">
        <v>0.99656083506551396</v>
      </c>
      <c r="C12" s="1">
        <v>1.0626316070556599E-3</v>
      </c>
    </row>
    <row r="14" spans="1:7" x14ac:dyDescent="0.3">
      <c r="A14" s="1" t="s">
        <v>37</v>
      </c>
      <c r="B14" s="1" t="s">
        <v>43</v>
      </c>
      <c r="C14" s="1" t="s">
        <v>38</v>
      </c>
      <c r="D14" s="1" t="s">
        <v>39</v>
      </c>
      <c r="E14" s="1" t="s">
        <v>40</v>
      </c>
      <c r="F14" s="1" t="s">
        <v>41</v>
      </c>
      <c r="G14" s="1" t="s">
        <v>42</v>
      </c>
    </row>
    <row r="15" spans="1:7" x14ac:dyDescent="0.3">
      <c r="A15" s="1">
        <v>1</v>
      </c>
      <c r="B15" s="1" t="s">
        <v>44</v>
      </c>
      <c r="C15" s="27">
        <v>0.29399999999999998</v>
      </c>
      <c r="D15" s="27">
        <v>200.197</v>
      </c>
      <c r="E15" s="27">
        <f>(Table4[[#This Row],[Ciphertext Size (kB)]]/Table4[[#This Row],[Plaintext Size (kB)]])*100</f>
        <v>68094.217687074837</v>
      </c>
      <c r="F15" s="27">
        <f t="shared" ref="F15" si="0">0.023</f>
        <v>2.3E-2</v>
      </c>
      <c r="G15" s="27">
        <v>3.9769999999999999</v>
      </c>
    </row>
    <row r="16" spans="1:7" x14ac:dyDescent="0.3">
      <c r="A16" s="1">
        <v>2</v>
      </c>
      <c r="B16" s="1" t="s">
        <v>45</v>
      </c>
      <c r="C16" s="27">
        <v>0.29299999999999998</v>
      </c>
      <c r="D16" s="27">
        <v>200.197</v>
      </c>
      <c r="E16" s="27">
        <f>(Table4[[#This Row],[Ciphertext Size (kB)]]/Table4[[#This Row],[Plaintext Size (kB)]])*100</f>
        <v>68326.621160409559</v>
      </c>
      <c r="F16" s="27">
        <v>2.3E-2</v>
      </c>
      <c r="G16" s="27">
        <v>3.9769999999999999</v>
      </c>
    </row>
    <row r="17" spans="1:7" x14ac:dyDescent="0.3">
      <c r="A17" s="1">
        <v>3</v>
      </c>
      <c r="B17" s="1" t="s">
        <v>46</v>
      </c>
      <c r="C17" s="27">
        <v>0.29399999999999998</v>
      </c>
      <c r="D17" s="27">
        <v>200.197</v>
      </c>
      <c r="E17" s="27">
        <f>(Table4[[#This Row],[Ciphertext Size (kB)]]/Table4[[#This Row],[Plaintext Size (kB)]])*100</f>
        <v>68094.217687074837</v>
      </c>
      <c r="F17" s="27">
        <v>2.3E-2</v>
      </c>
      <c r="G17" s="27">
        <v>3.9769999999999999</v>
      </c>
    </row>
    <row r="18" spans="1:7" x14ac:dyDescent="0.3">
      <c r="A18" s="1">
        <v>4</v>
      </c>
      <c r="B18" s="1" t="s">
        <v>47</v>
      </c>
      <c r="C18" s="27">
        <v>0.29699999999999999</v>
      </c>
      <c r="D18" s="27">
        <v>200.197</v>
      </c>
      <c r="E18" s="27">
        <f>(Table4[[#This Row],[Ciphertext Size (kB)]]/Table4[[#This Row],[Plaintext Size (kB)]])*100</f>
        <v>67406.39730639731</v>
      </c>
      <c r="F18" s="27">
        <v>2.3E-2</v>
      </c>
      <c r="G18" s="27">
        <v>3.9769999999999999</v>
      </c>
    </row>
    <row r="19" spans="1:7" x14ac:dyDescent="0.3">
      <c r="A19" s="1">
        <v>5</v>
      </c>
      <c r="B19" s="1" t="s">
        <v>44</v>
      </c>
      <c r="C19" s="27">
        <v>0.29499999999999998</v>
      </c>
      <c r="D19" s="27">
        <v>200.197</v>
      </c>
      <c r="E19" s="27">
        <f>(Table4[[#This Row],[Ciphertext Size (kB)]]/Table4[[#This Row],[Plaintext Size (kB)]])*100</f>
        <v>67863.389830508488</v>
      </c>
      <c r="F19" s="27">
        <v>2.3E-2</v>
      </c>
      <c r="G19" s="27">
        <v>3.9769999999999999</v>
      </c>
    </row>
    <row r="20" spans="1:7" x14ac:dyDescent="0.3">
      <c r="A20" s="7" t="s">
        <v>48</v>
      </c>
      <c r="B20" s="7" t="s">
        <v>49</v>
      </c>
      <c r="C20" s="28">
        <f>AVERAGE(C15:C19)</f>
        <v>0.29459999999999997</v>
      </c>
      <c r="D20" s="28">
        <f t="shared" ref="D20:G20" si="1">AVERAGE(D15:D19)</f>
        <v>200.197</v>
      </c>
      <c r="E20" s="28">
        <f t="shared" si="1"/>
        <v>67956.968734293012</v>
      </c>
      <c r="F20" s="28">
        <f t="shared" si="1"/>
        <v>2.3E-2</v>
      </c>
      <c r="G20" s="28">
        <f t="shared" si="1"/>
        <v>3.9769999999999994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scikit-learn</vt:lpstr>
      <vt:lpstr>quantized plaintext</vt:lpstr>
      <vt:lpstr>fhe (+ sizes)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2023-06-14T08:55:55Z</dcterms:modified>
</cp:coreProperties>
</file>