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onsulting Jobs\CHAI PNG\HPV PNG\Quant Analysis\Excel pop. size modelling\"/>
    </mc:Choice>
  </mc:AlternateContent>
  <xr:revisionPtr revIDLastSave="0" documentId="13_ncr:1_{982DA91C-906B-4519-B1D4-E6A7E4099C0B}" xr6:coauthVersionLast="47" xr6:coauthVersionMax="47" xr10:uidLastSave="{00000000-0000-0000-0000-000000000000}"/>
  <bookViews>
    <workbookView xWindow="-110" yWindow="-110" windowWidth="19420" windowHeight="10300" firstSheet="1" activeTab="1" xr2:uid="{C9FF8614-7D42-470B-B058-64338DC55DC1}"/>
  </bookViews>
  <sheets>
    <sheet name="About" sheetId="3" r:id="rId1"/>
    <sheet name="1. Inputs" sheetId="7" r:id="rId2"/>
    <sheet name="2. Calculations -&gt;" sheetId="5" r:id="rId3"/>
    <sheet name="2.1 Pop. Proj. by Province" sheetId="9" r:id="rId4"/>
    <sheet name="3. Outputs -&gt;" sheetId="4" r:id="rId5"/>
    <sheet name="3.1 Summary" sheetId="8" r:id="rId6"/>
    <sheet name="RawData -&gt;" sheetId="6" r:id="rId7"/>
    <sheet name="nso_9to14_by_province_202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9" l="1"/>
  <c r="F8" i="9" s="1"/>
  <c r="G8" i="9" s="1"/>
  <c r="H8" i="9" s="1"/>
  <c r="I8" i="9" s="1"/>
  <c r="J8" i="9" s="1"/>
  <c r="K8" i="9" s="1"/>
  <c r="L8" i="9" s="1"/>
  <c r="M8" i="9" s="1"/>
  <c r="E9" i="9"/>
  <c r="F9" i="9"/>
  <c r="G9" i="9"/>
  <c r="H9" i="9" s="1"/>
  <c r="I9" i="9" s="1"/>
  <c r="J9" i="9" s="1"/>
  <c r="K9" i="9" s="1"/>
  <c r="L9" i="9" s="1"/>
  <c r="M9" i="9" s="1"/>
  <c r="E10" i="9"/>
  <c r="F10" i="9"/>
  <c r="G10" i="9"/>
  <c r="H10" i="9"/>
  <c r="I10" i="9"/>
  <c r="J10" i="9"/>
  <c r="K10" i="9" s="1"/>
  <c r="L10" i="9" s="1"/>
  <c r="M10" i="9" s="1"/>
  <c r="E11" i="9"/>
  <c r="F11" i="9"/>
  <c r="G11" i="9"/>
  <c r="H11" i="9"/>
  <c r="I11" i="9"/>
  <c r="J11" i="9"/>
  <c r="K11" i="9"/>
  <c r="L11" i="9"/>
  <c r="M11" i="9"/>
  <c r="E12" i="9"/>
  <c r="F12" i="9" s="1"/>
  <c r="G12" i="9" s="1"/>
  <c r="H12" i="9" s="1"/>
  <c r="I12" i="9" s="1"/>
  <c r="J12" i="9" s="1"/>
  <c r="K12" i="9" s="1"/>
  <c r="L12" i="9" s="1"/>
  <c r="M12" i="9" s="1"/>
  <c r="E13" i="9"/>
  <c r="F13" i="9"/>
  <c r="G13" i="9"/>
  <c r="H13" i="9" s="1"/>
  <c r="I13" i="9" s="1"/>
  <c r="J13" i="9" s="1"/>
  <c r="K13" i="9" s="1"/>
  <c r="L13" i="9" s="1"/>
  <c r="M13" i="9" s="1"/>
  <c r="E14" i="9"/>
  <c r="F14" i="9"/>
  <c r="G14" i="9"/>
  <c r="H14" i="9"/>
  <c r="I14" i="9"/>
  <c r="J14" i="9"/>
  <c r="K14" i="9" s="1"/>
  <c r="L14" i="9" s="1"/>
  <c r="M14" i="9" s="1"/>
  <c r="E15" i="9"/>
  <c r="F15" i="9"/>
  <c r="G15" i="9"/>
  <c r="H15" i="9"/>
  <c r="I15" i="9"/>
  <c r="J15" i="9"/>
  <c r="K15" i="9"/>
  <c r="L15" i="9"/>
  <c r="M15" i="9"/>
  <c r="E16" i="9"/>
  <c r="F16" i="9" s="1"/>
  <c r="G16" i="9" s="1"/>
  <c r="H16" i="9" s="1"/>
  <c r="I16" i="9" s="1"/>
  <c r="J16" i="9" s="1"/>
  <c r="K16" i="9" s="1"/>
  <c r="L16" i="9" s="1"/>
  <c r="M16" i="9" s="1"/>
  <c r="E17" i="9"/>
  <c r="F17" i="9"/>
  <c r="G17" i="9"/>
  <c r="H17" i="9" s="1"/>
  <c r="I17" i="9" s="1"/>
  <c r="J17" i="9" s="1"/>
  <c r="K17" i="9" s="1"/>
  <c r="L17" i="9" s="1"/>
  <c r="M17" i="9" s="1"/>
  <c r="E18" i="9"/>
  <c r="F18" i="9"/>
  <c r="G18" i="9"/>
  <c r="H18" i="9"/>
  <c r="I18" i="9"/>
  <c r="J18" i="9"/>
  <c r="K18" i="9" s="1"/>
  <c r="L18" i="9" s="1"/>
  <c r="M18" i="9" s="1"/>
  <c r="E19" i="9"/>
  <c r="F19" i="9"/>
  <c r="G19" i="9"/>
  <c r="H19" i="9"/>
  <c r="I19" i="9"/>
  <c r="J19" i="9"/>
  <c r="K19" i="9"/>
  <c r="L19" i="9"/>
  <c r="M19" i="9"/>
  <c r="E20" i="9"/>
  <c r="F20" i="9" s="1"/>
  <c r="G20" i="9" s="1"/>
  <c r="H20" i="9" s="1"/>
  <c r="I20" i="9" s="1"/>
  <c r="J20" i="9" s="1"/>
  <c r="K20" i="9" s="1"/>
  <c r="L20" i="9" s="1"/>
  <c r="M20" i="9" s="1"/>
  <c r="E21" i="9"/>
  <c r="F21" i="9"/>
  <c r="G21" i="9"/>
  <c r="H21" i="9" s="1"/>
  <c r="I21" i="9" s="1"/>
  <c r="J21" i="9" s="1"/>
  <c r="K21" i="9" s="1"/>
  <c r="L21" i="9" s="1"/>
  <c r="M21" i="9" s="1"/>
  <c r="E22" i="9"/>
  <c r="F22" i="9"/>
  <c r="G22" i="9"/>
  <c r="H22" i="9"/>
  <c r="I22" i="9"/>
  <c r="J22" i="9"/>
  <c r="K22" i="9" s="1"/>
  <c r="L22" i="9" s="1"/>
  <c r="M22" i="9" s="1"/>
  <c r="E23" i="9"/>
  <c r="F23" i="9"/>
  <c r="G23" i="9"/>
  <c r="H23" i="9"/>
  <c r="I23" i="9"/>
  <c r="J23" i="9"/>
  <c r="K23" i="9"/>
  <c r="L23" i="9"/>
  <c r="M23" i="9"/>
  <c r="E24" i="9"/>
  <c r="F24" i="9" s="1"/>
  <c r="G24" i="9" s="1"/>
  <c r="H24" i="9" s="1"/>
  <c r="I24" i="9" s="1"/>
  <c r="J24" i="9" s="1"/>
  <c r="K24" i="9" s="1"/>
  <c r="L24" i="9" s="1"/>
  <c r="M24" i="9" s="1"/>
  <c r="E25" i="9"/>
  <c r="F25" i="9"/>
  <c r="G25" i="9"/>
  <c r="H25" i="9" s="1"/>
  <c r="I25" i="9" s="1"/>
  <c r="J25" i="9" s="1"/>
  <c r="K25" i="9" s="1"/>
  <c r="L25" i="9" s="1"/>
  <c r="M25" i="9" s="1"/>
  <c r="E26" i="9"/>
  <c r="F26" i="9" s="1"/>
  <c r="G26" i="9" s="1"/>
  <c r="H26" i="9" s="1"/>
  <c r="I26" i="9" s="1"/>
  <c r="J26" i="9" s="1"/>
  <c r="K26" i="9" s="1"/>
  <c r="L26" i="9" s="1"/>
  <c r="M26" i="9" s="1"/>
  <c r="E27" i="9"/>
  <c r="F27" i="9"/>
  <c r="G27" i="9"/>
  <c r="H27" i="9"/>
  <c r="I27" i="9" s="1"/>
  <c r="J27" i="9" s="1"/>
  <c r="K27" i="9" s="1"/>
  <c r="L27" i="9" s="1"/>
  <c r="M27" i="9" s="1"/>
  <c r="E28" i="9"/>
  <c r="F28" i="9" s="1"/>
  <c r="G28" i="9" s="1"/>
  <c r="H28" i="9" s="1"/>
  <c r="I28" i="9" s="1"/>
  <c r="J28" i="9" s="1"/>
  <c r="K28" i="9" s="1"/>
  <c r="L28" i="9" s="1"/>
  <c r="M28" i="9" s="1"/>
  <c r="E29" i="9"/>
  <c r="F29" i="9"/>
  <c r="G29" i="9"/>
  <c r="H29" i="9" s="1"/>
  <c r="I29" i="9" s="1"/>
  <c r="J29" i="9" s="1"/>
  <c r="K29" i="9" s="1"/>
  <c r="L29" i="9" s="1"/>
  <c r="M29" i="9" s="1"/>
  <c r="E30" i="9"/>
  <c r="F30" i="9"/>
  <c r="G30" i="9" s="1"/>
  <c r="H30" i="9" s="1"/>
  <c r="I30" i="9" s="1"/>
  <c r="J30" i="9" s="1"/>
  <c r="K30" i="9" s="1"/>
  <c r="L30" i="9" s="1"/>
  <c r="M30" i="9" s="1"/>
  <c r="F7" i="9"/>
  <c r="G7" i="9" s="1"/>
  <c r="H7" i="9" s="1"/>
  <c r="I7" i="9" s="1"/>
  <c r="J7" i="9" s="1"/>
  <c r="K7" i="9" s="1"/>
  <c r="L7" i="9" s="1"/>
  <c r="M7" i="9" s="1"/>
  <c r="E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7" i="9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14" i="7"/>
  <c r="B35" i="7"/>
  <c r="B36" i="7"/>
  <c r="B37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14" i="7"/>
  <c r="C7" i="7" l="1"/>
</calcChain>
</file>

<file path=xl/sharedStrings.xml><?xml version="1.0" encoding="utf-8"?>
<sst xmlns="http://schemas.openxmlformats.org/spreadsheetml/2006/main" count="95" uniqueCount="62">
  <si>
    <t>Prov_Name</t>
  </si>
  <si>
    <t>median</t>
  </si>
  <si>
    <t>low</t>
  </si>
  <si>
    <t>high</t>
  </si>
  <si>
    <t>CENTRAL</t>
  </si>
  <si>
    <t>CENTRAL BOUGAINVILLE</t>
  </si>
  <si>
    <t>CHIMBU (SIMBU)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</si>
  <si>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</si>
  <si>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</si>
  <si>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</si>
  <si>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</si>
  <si>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</si>
  <si>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</si>
  <si>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</si>
  <si>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</si>
  <si>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</si>
  <si>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</si>
  <si>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</si>
  <si>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</si>
  <si>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</si>
  <si>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NORTH BOUGAINVILLE</t>
  </si>
  <si>
    <t>NORTHERN (ORO)</t>
  </si>
  <si>
    <t>SOUTH BOUGAINVILLE</t>
  </si>
  <si>
    <t>SOUTHERN HIGHLANDS</t>
  </si>
  <si>
    <t>WEST NEW BRITAIN</t>
  </si>
  <si>
    <t>WEST SEPIK</t>
  </si>
  <si>
    <t>WESTERN</t>
  </si>
  <si>
    <t>WESTERN HIGHLANDS</t>
  </si>
  <si>
    <t>NATIONAL TOTAL</t>
  </si>
  <si>
    <t>About this data model</t>
  </si>
  <si>
    <t>Purpose:</t>
  </si>
  <si>
    <t>Color Coding</t>
  </si>
  <si>
    <t>Calculations tabs</t>
  </si>
  <si>
    <t>Raw data tabs</t>
  </si>
  <si>
    <t>Author:</t>
  </si>
  <si>
    <t>Version:</t>
  </si>
  <si>
    <t>v1</t>
  </si>
  <si>
    <t>Inputs</t>
  </si>
  <si>
    <t>General Inputs</t>
  </si>
  <si>
    <t>Source</t>
  </si>
  <si>
    <t>Estimated annual population growth</t>
  </si>
  <si>
    <t>World Bank</t>
  </si>
  <si>
    <t>Population (9-14 yr old girls)</t>
  </si>
  <si>
    <t>2021 PNG National Statistical Office/Department</t>
  </si>
  <si>
    <t xml:space="preserve">Source: </t>
  </si>
  <si>
    <t xml:space="preserve">https://data.humdata.org/dataset/modelled_population_estimates-png_v1 </t>
  </si>
  <si>
    <t xml:space="preserve">Matthew Kuch, kuch.matthew@gmail.com ; matt@bk-advisors.com </t>
  </si>
  <si>
    <t>PNG HPVv Target Population Sizing Model</t>
  </si>
  <si>
    <t xml:space="preserve"> The purpose of this data model is to forecast the population of 9-14 year old girls in PNG from (2021-2031), by province, using 2021 offical NSO Census estimates and key assumptions</t>
  </si>
  <si>
    <t>Table of contents</t>
  </si>
  <si>
    <t>&gt;&gt;</t>
  </si>
  <si>
    <t>3.1 Summary</t>
  </si>
  <si>
    <t>Outputs (Table of Contents)</t>
  </si>
  <si>
    <t>Calculations (Table of Contents)</t>
  </si>
  <si>
    <t>Target population inputs</t>
  </si>
  <si>
    <t>Province</t>
  </si>
  <si>
    <t>Outputs tab</t>
  </si>
  <si>
    <t>Projections (2022-2032) based on NSO 2021 Estimates</t>
  </si>
  <si>
    <t>Source: CHAI estimations based on annual population growth rate</t>
  </si>
  <si>
    <t>2.1 Population Projections by Province</t>
  </si>
  <si>
    <t>pop2021</t>
  </si>
  <si>
    <t>Inputs and Assumptions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</si>
</sst>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Inter"/>
    </font>
    <font>
      <sz val="12"/>
      <color theme="1"/>
      <name val="Inter"/>
    </font>
    <font>
      <b/>
      <sz val="14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0"/>
      <color theme="4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8" fillId="6" borderId="0" xfId="0" applyFont="1" applyFill="1"/>
    <xf numFmtId="0" fontId="5" fillId="6" borderId="0" xfId="0" applyFont="1" applyFill="1"/>
    <xf numFmtId="0" fontId="9" fillId="6" borderId="0" xfId="0" applyFont="1" applyFill="1"/>
    <xf numFmtId="0" fontId="3" fillId="0" borderId="2" xfId="3"/>
    <xf numFmtId="0" fontId="2" fillId="0" borderId="0" xfId="2" applyBorder="1"/>
    <xf numFmtId="0" fontId="4" fillId="0" borderId="0" xfId="4"/>
    <xf numFmtId="0" fontId="10" fillId="0" borderId="0" xfId="0" applyFont="1" applyAlignment="1">
      <alignment horizontal="right"/>
    </xf>
    <xf numFmtId="37" fontId="0" fillId="7" borderId="3" xfId="1" applyNumberFormat="1" applyFont="1" applyFill="1" applyBorder="1" applyAlignment="1">
      <alignment horizontal="center"/>
    </xf>
    <xf numFmtId="0" fontId="11" fillId="0" borderId="0" xfId="5"/>
    <xf numFmtId="0" fontId="0" fillId="6" borderId="0" xfId="0" applyFill="1"/>
    <xf numFmtId="0" fontId="12" fillId="0" borderId="0" xfId="0" applyFont="1"/>
    <xf numFmtId="0" fontId="0" fillId="0" borderId="0" xfId="0" applyAlignment="1">
      <alignment horizontal="left" indent="3"/>
    </xf>
    <xf numFmtId="0" fontId="11" fillId="0" borderId="0" xfId="5" applyFill="1"/>
    <xf numFmtId="0" fontId="13" fillId="4" borderId="0" xfId="0" applyFont="1" applyFill="1" applyAlignment="1">
      <alignment horizontal="center" vertical="center"/>
    </xf>
    <xf numFmtId="0" fontId="0" fillId="4" borderId="0" xfId="0" applyFill="1"/>
    <xf numFmtId="0" fontId="13" fillId="3" borderId="0" xfId="0" applyFont="1" applyFill="1" applyAlignment="1">
      <alignment horizontal="center" vertical="center"/>
    </xf>
    <xf numFmtId="0" fontId="0" fillId="3" borderId="0" xfId="0" applyFill="1"/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37" fontId="0" fillId="8" borderId="3" xfId="1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9" fontId="0" fillId="8" borderId="3" xfId="1" applyNumberFormat="1" applyFont="1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4" fillId="0" borderId="4" xfId="4" applyBorder="1" applyAlignment="1">
      <alignment horizontal="center"/>
    </xf>
  </cellXfs>
  <cellStyles count="6">
    <cellStyle name="Comma" xfId="1" builtinId="3"/>
    <cellStyle name="Explanatory Text" xfId="4" builtinId="53"/>
    <cellStyle name="Heading 1" xfId="2" builtinId="16"/>
    <cellStyle name="Heading 2" xfId="3" builtinId="17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humdata.org/dataset/modelled_population_estimates-png_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6B42-7E8F-41E4-ABFB-3EA7C3A0E32A}">
  <sheetPr>
    <tabColor theme="2" tint="-0.499984740745262"/>
  </sheetPr>
  <dimension ref="A1:Z15"/>
  <sheetViews>
    <sheetView showGridLines="0" zoomScale="80" zoomScaleNormal="80" workbookViewId="0">
      <selection activeCell="C8" sqref="C8"/>
    </sheetView>
  </sheetViews>
  <sheetFormatPr defaultRowHeight="19.5" x14ac:dyDescent="0.6"/>
  <cols>
    <col min="1" max="1" width="15.26953125" style="2" bestFit="1" customWidth="1"/>
    <col min="2" max="2" width="10.81640625" style="2" customWidth="1"/>
    <col min="3" max="3" width="33" style="2" customWidth="1"/>
    <col min="4" max="4" width="27.1796875" style="2" customWidth="1"/>
    <col min="5" max="5" width="22.7265625" style="2" customWidth="1"/>
    <col min="6" max="6" width="37.90625" style="2" customWidth="1"/>
    <col min="7" max="7" width="30.6328125" style="2" customWidth="1"/>
    <col min="8" max="8" width="27.36328125" style="2" customWidth="1"/>
    <col min="9" max="9" width="17.90625" style="2" customWidth="1"/>
    <col min="10" max="10" width="23.1796875" style="2" customWidth="1"/>
    <col min="11" max="11" width="17.6328125" style="2" customWidth="1"/>
    <col min="12" max="13" width="17.90625" style="2" customWidth="1"/>
    <col min="14" max="16384" width="8.7265625" style="2"/>
  </cols>
  <sheetData>
    <row r="1" spans="1:26" ht="20" x14ac:dyDescent="0.6">
      <c r="A1" s="4"/>
      <c r="B1" s="4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6" x14ac:dyDescent="0.6">
      <c r="A2" s="5"/>
      <c r="B2" s="6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4" spans="1:26" ht="19.5" customHeight="1" x14ac:dyDescent="0.6">
      <c r="A4" s="3" t="s">
        <v>30</v>
      </c>
      <c r="B4" s="29" t="s">
        <v>48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7" spans="1:26" x14ac:dyDescent="0.6">
      <c r="A7" s="1" t="s">
        <v>31</v>
      </c>
      <c r="B7" s="21">
        <v>1</v>
      </c>
      <c r="C7" s="2" t="s">
        <v>61</v>
      </c>
    </row>
    <row r="8" spans="1:26" x14ac:dyDescent="0.6">
      <c r="A8" s="1"/>
      <c r="B8" s="22">
        <v>2</v>
      </c>
      <c r="C8" s="2" t="s">
        <v>32</v>
      </c>
    </row>
    <row r="9" spans="1:26" x14ac:dyDescent="0.6">
      <c r="B9" s="23">
        <v>3</v>
      </c>
      <c r="C9" s="2" t="s">
        <v>56</v>
      </c>
    </row>
    <row r="10" spans="1:26" x14ac:dyDescent="0.6">
      <c r="B10" s="24">
        <v>4</v>
      </c>
      <c r="C10" s="2" t="s">
        <v>33</v>
      </c>
    </row>
    <row r="12" spans="1:26" x14ac:dyDescent="0.6">
      <c r="A12" s="1" t="s">
        <v>34</v>
      </c>
      <c r="B12" s="2" t="s">
        <v>46</v>
      </c>
    </row>
    <row r="15" spans="1:26" x14ac:dyDescent="0.6">
      <c r="A15" s="1" t="s">
        <v>35</v>
      </c>
      <c r="B15" s="2" t="s">
        <v>36</v>
      </c>
    </row>
  </sheetData>
  <mergeCells count="1">
    <mergeCell ref="B4:Z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A144-4158-41AE-8467-D6E2C5A14D6E}">
  <sheetPr>
    <tabColor rgb="FFFFC000"/>
  </sheetPr>
  <dimension ref="A1:P38"/>
  <sheetViews>
    <sheetView tabSelected="1" zoomScale="60" zoomScaleNormal="60" workbookViewId="0">
      <selection activeCell="B20" sqref="B20"/>
    </sheetView>
  </sheetViews>
  <sheetFormatPr defaultRowHeight="14.5" x14ac:dyDescent="0.35"/>
  <cols>
    <col min="1" max="1" width="3.90625" customWidth="1"/>
    <col min="2" max="2" width="33" customWidth="1"/>
    <col min="3" max="3" width="29.81640625" customWidth="1"/>
    <col min="4" max="4" width="41" bestFit="1" customWidth="1"/>
    <col min="5" max="5" width="37.90625" customWidth="1"/>
    <col min="6" max="6" width="30.6328125" customWidth="1"/>
    <col min="7" max="7" width="27.36328125" customWidth="1"/>
    <col min="8" max="8" width="17.90625" customWidth="1"/>
    <col min="9" max="9" width="23.1796875" customWidth="1"/>
    <col min="10" max="10" width="17.6328125" customWidth="1"/>
    <col min="11" max="12" width="17.90625" customWidth="1"/>
  </cols>
  <sheetData>
    <row r="1" spans="1:16" ht="18.5" x14ac:dyDescent="0.45">
      <c r="A1" s="4"/>
      <c r="B1" s="4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s="5"/>
      <c r="B2" s="6" t="s">
        <v>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4" spans="1:16" ht="20" thickBot="1" x14ac:dyDescent="0.5">
      <c r="B4" s="7" t="s">
        <v>38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ht="20" thickTop="1" x14ac:dyDescent="0.4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5">
      <c r="D6" s="9" t="s">
        <v>39</v>
      </c>
    </row>
    <row r="7" spans="1:16" x14ac:dyDescent="0.35">
      <c r="B7" s="10" t="s">
        <v>42</v>
      </c>
      <c r="C7" s="26">
        <f>nso_9to14_by_province_2021!B26</f>
        <v>803459.98300799995</v>
      </c>
      <c r="D7" s="9" t="s">
        <v>43</v>
      </c>
    </row>
    <row r="8" spans="1:16" x14ac:dyDescent="0.35">
      <c r="B8" s="10" t="s">
        <v>40</v>
      </c>
      <c r="C8" s="28">
        <v>1.7999999999999999E-2</v>
      </c>
      <c r="D8" s="9" t="s">
        <v>41</v>
      </c>
    </row>
    <row r="11" spans="1:16" ht="17.5" thickBot="1" x14ac:dyDescent="0.45">
      <c r="B11" s="7" t="s">
        <v>54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6" ht="15" thickTop="1" x14ac:dyDescent="0.35">
      <c r="C12" s="10"/>
      <c r="D12" s="10"/>
      <c r="E12" s="10"/>
      <c r="F12" s="9"/>
    </row>
    <row r="13" spans="1:16" x14ac:dyDescent="0.35">
      <c r="B13" s="27" t="s">
        <v>55</v>
      </c>
      <c r="C13" s="25" t="s">
        <v>60</v>
      </c>
      <c r="D13" s="9" t="s">
        <v>39</v>
      </c>
      <c r="E13" s="25"/>
      <c r="F13" s="25"/>
      <c r="G13" s="25"/>
      <c r="H13" s="25"/>
      <c r="I13" s="25"/>
      <c r="J13" s="25"/>
      <c r="K13" s="25"/>
      <c r="L13" s="25"/>
      <c r="M13" s="25"/>
    </row>
    <row r="14" spans="1:16" x14ac:dyDescent="0.35">
      <c r="B14" s="10" t="str">
        <f>PROPER(nso_9to14_by_province_2021!A2)</f>
        <v>Central</v>
      </c>
      <c r="C14" s="26">
        <f>VLOOKUP(B14,nso_9to14_by_province_2021!$A$2:$B$25,2,FALSE)</f>
        <v>26242.992382</v>
      </c>
      <c r="D14" s="9" t="s">
        <v>43</v>
      </c>
    </row>
    <row r="15" spans="1:16" x14ac:dyDescent="0.35">
      <c r="B15" s="10" t="str">
        <f>PROPER(nso_9to14_by_province_2021!A3)</f>
        <v>Central Bougainville</v>
      </c>
      <c r="C15" s="26">
        <f>VLOOKUP(B15,nso_9to14_by_province_2021!$A$2:$B$25,2,FALSE)</f>
        <v>14963.912612</v>
      </c>
      <c r="D15" s="9" t="s">
        <v>43</v>
      </c>
    </row>
    <row r="16" spans="1:16" x14ac:dyDescent="0.35">
      <c r="B16" s="10" t="str">
        <f>PROPER(nso_9to14_by_province_2021!A4)</f>
        <v>Chimbu (Simbu)</v>
      </c>
      <c r="C16" s="26">
        <f>VLOOKUP(B16,nso_9to14_by_province_2021!$A$2:$B$25,2,FALSE)</f>
        <v>36395.819065999996</v>
      </c>
      <c r="D16" s="9" t="s">
        <v>43</v>
      </c>
    </row>
    <row r="17" spans="2:4" x14ac:dyDescent="0.35">
      <c r="B17" s="10" t="str">
        <f>PROPER(nso_9to14_by_province_2021!A5)</f>
        <v>East New Britain</v>
      </c>
      <c r="C17" s="26">
        <f>VLOOKUP(B17,nso_9to14_by_province_2021!$A$2:$B$25,2,FALSE)</f>
        <v>31111.617893999999</v>
      </c>
      <c r="D17" s="9" t="s">
        <v>43</v>
      </c>
    </row>
    <row r="18" spans="2:4" x14ac:dyDescent="0.35">
      <c r="B18" s="10" t="str">
        <f>PROPER(nso_9to14_by_province_2021!A6)</f>
        <v>East Sepik</v>
      </c>
      <c r="C18" s="26">
        <f>VLOOKUP(B18,nso_9to14_by_province_2021!$A$2:$B$25,2,FALSE)</f>
        <v>47260.177340000002</v>
      </c>
      <c r="D18" s="9" t="s">
        <v>43</v>
      </c>
    </row>
    <row r="19" spans="2:4" x14ac:dyDescent="0.35">
      <c r="B19" s="10" t="str">
        <f>PROPER(nso_9to14_by_province_2021!A7)</f>
        <v>Eastern Highlands</v>
      </c>
      <c r="C19" s="26">
        <f>VLOOKUP(B19,nso_9to14_by_province_2021!$A$2:$B$25,2,FALSE)</f>
        <v>48341.099512000001</v>
      </c>
      <c r="D19" s="9" t="s">
        <v>43</v>
      </c>
    </row>
    <row r="20" spans="2:4" x14ac:dyDescent="0.35">
      <c r="B20" s="10" t="str">
        <f>PROPER(nso_9to14_by_province_2021!A8)</f>
        <v>Enga</v>
      </c>
      <c r="C20" s="26">
        <f>VLOOKUP(B20,nso_9to14_by_province_2021!$A$2:$B$25,2,FALSE)</f>
        <v>36786.700568</v>
      </c>
      <c r="D20" s="9" t="s">
        <v>43</v>
      </c>
    </row>
    <row r="21" spans="2:4" x14ac:dyDescent="0.35">
      <c r="B21" s="10" t="str">
        <f>PROPER(nso_9to14_by_province_2021!A9)</f>
        <v>Gulf</v>
      </c>
      <c r="C21" s="26">
        <f>VLOOKUP(B21,nso_9to14_by_province_2021!$A$2:$B$25,2,FALSE)</f>
        <v>14339.07617</v>
      </c>
      <c r="D21" s="9" t="s">
        <v>43</v>
      </c>
    </row>
    <row r="22" spans="2:4" x14ac:dyDescent="0.35">
      <c r="B22" s="10" t="str">
        <f>PROPER(nso_9to14_by_province_2021!A10)</f>
        <v>Hela</v>
      </c>
      <c r="C22" s="26">
        <f>VLOOKUP(B22,nso_9to14_by_province_2021!$A$2:$B$25,2,FALSE)</f>
        <v>53403.870280000003</v>
      </c>
      <c r="D22" s="9" t="s">
        <v>43</v>
      </c>
    </row>
    <row r="23" spans="2:4" x14ac:dyDescent="0.35">
      <c r="B23" s="10" t="str">
        <f>PROPER(nso_9to14_by_province_2021!A11)</f>
        <v>Jiwaka</v>
      </c>
      <c r="C23" s="26">
        <f>VLOOKUP(B23,nso_9to14_by_province_2021!$A$2:$B$25,2,FALSE)</f>
        <v>31188.248931999999</v>
      </c>
      <c r="D23" s="9" t="s">
        <v>43</v>
      </c>
    </row>
    <row r="24" spans="2:4" x14ac:dyDescent="0.35">
      <c r="B24" s="10" t="str">
        <f>PROPER(nso_9to14_by_province_2021!A12)</f>
        <v>Madang</v>
      </c>
      <c r="C24" s="26">
        <f>VLOOKUP(B24,nso_9to14_by_province_2021!$A$2:$B$25,2,FALSE)</f>
        <v>56874.920720000002</v>
      </c>
      <c r="D24" s="9" t="s">
        <v>43</v>
      </c>
    </row>
    <row r="25" spans="2:4" x14ac:dyDescent="0.35">
      <c r="B25" s="10" t="str">
        <f>PROPER(nso_9to14_by_province_2021!A13)</f>
        <v>Manus</v>
      </c>
      <c r="C25" s="26">
        <f>VLOOKUP(B25,nso_9to14_by_province_2021!$A$2:$B$25,2,FALSE)</f>
        <v>5173.6281779999999</v>
      </c>
      <c r="D25" s="9" t="s">
        <v>43</v>
      </c>
    </row>
    <row r="26" spans="2:4" x14ac:dyDescent="0.35">
      <c r="B26" s="10" t="str">
        <f>PROPER(nso_9to14_by_province_2021!A14)</f>
        <v>Milne Bay</v>
      </c>
      <c r="C26" s="26">
        <f>VLOOKUP(B26,nso_9to14_by_province_2021!$A$2:$B$25,2,FALSE)</f>
        <v>53939.150684</v>
      </c>
      <c r="D26" s="9" t="s">
        <v>43</v>
      </c>
    </row>
    <row r="27" spans="2:4" x14ac:dyDescent="0.35">
      <c r="B27" s="10" t="str">
        <f>PROPER(nso_9to14_by_province_2021!A15)</f>
        <v>Morobe</v>
      </c>
      <c r="C27" s="26">
        <f>VLOOKUP(B27,nso_9to14_by_province_2021!$A$2:$B$25,2,FALSE)</f>
        <v>74474.026662000004</v>
      </c>
      <c r="D27" s="9" t="s">
        <v>43</v>
      </c>
    </row>
    <row r="28" spans="2:4" x14ac:dyDescent="0.35">
      <c r="B28" s="10" t="str">
        <f>PROPER(nso_9to14_by_province_2021!A16)</f>
        <v>National Capital District</v>
      </c>
      <c r="C28" s="26">
        <f>VLOOKUP(B28,nso_9to14_by_province_2021!$A$2:$B$25,2,FALSE)</f>
        <v>27713.587882</v>
      </c>
      <c r="D28" s="9" t="s">
        <v>43</v>
      </c>
    </row>
    <row r="29" spans="2:4" x14ac:dyDescent="0.35">
      <c r="B29" s="10" t="str">
        <f>PROPER(nso_9to14_by_province_2021!A17)</f>
        <v>New Ireland</v>
      </c>
      <c r="C29" s="26">
        <f>VLOOKUP(B29,nso_9to14_by_province_2021!$A$2:$B$25,2,FALSE)</f>
        <v>16856.780151999999</v>
      </c>
      <c r="D29" s="9" t="s">
        <v>43</v>
      </c>
    </row>
    <row r="30" spans="2:4" x14ac:dyDescent="0.35">
      <c r="B30" s="10" t="str">
        <f>PROPER(nso_9to14_by_province_2021!A18)</f>
        <v>North Bougainville</v>
      </c>
      <c r="C30" s="26">
        <f>VLOOKUP(B30,nso_9to14_by_province_2021!$A$2:$B$25,2,FALSE)</f>
        <v>15197.984216000001</v>
      </c>
      <c r="D30" s="9" t="s">
        <v>43</v>
      </c>
    </row>
    <row r="31" spans="2:4" x14ac:dyDescent="0.35">
      <c r="B31" s="10" t="str">
        <f>PROPER(nso_9to14_by_province_2021!A19)</f>
        <v>Northern (Oro)</v>
      </c>
      <c r="C31" s="26">
        <f>VLOOKUP(B31,nso_9to14_by_province_2021!$A$2:$B$25,2,FALSE)</f>
        <v>20626.937325999999</v>
      </c>
      <c r="D31" s="9" t="s">
        <v>43</v>
      </c>
    </row>
    <row r="32" spans="2:4" x14ac:dyDescent="0.35">
      <c r="B32" s="10" t="str">
        <f>PROPER(nso_9to14_by_province_2021!A20)</f>
        <v>South Bougainville</v>
      </c>
      <c r="C32" s="26">
        <f>VLOOKUP(B32,nso_9to14_by_province_2021!$A$2:$B$25,2,FALSE)</f>
        <v>14406.851864</v>
      </c>
      <c r="D32" s="9" t="s">
        <v>43</v>
      </c>
    </row>
    <row r="33" spans="2:4" x14ac:dyDescent="0.35">
      <c r="B33" s="10" t="str">
        <f>PROPER(nso_9to14_by_province_2021!A21)</f>
        <v>Southern Highlands</v>
      </c>
      <c r="C33" s="26">
        <f>VLOOKUP(B33,nso_9to14_by_province_2021!$A$2:$B$25,2,FALSE)</f>
        <v>64670.784401999997</v>
      </c>
      <c r="D33" s="9" t="s">
        <v>43</v>
      </c>
    </row>
    <row r="34" spans="2:4" x14ac:dyDescent="0.35">
      <c r="B34" s="10" t="str">
        <f>PROPER(nso_9to14_by_province_2021!A22)</f>
        <v>West New Britain</v>
      </c>
      <c r="C34" s="26">
        <f>VLOOKUP(B34,nso_9to14_by_province_2021!$A$2:$B$25,2,FALSE)</f>
        <v>25737.010493999998</v>
      </c>
      <c r="D34" s="9" t="s">
        <v>43</v>
      </c>
    </row>
    <row r="35" spans="2:4" x14ac:dyDescent="0.35">
      <c r="B35" s="10" t="str">
        <f>PROPER(nso_9to14_by_province_2021!A23)</f>
        <v>West Sepik</v>
      </c>
      <c r="C35" s="26">
        <f>VLOOKUP(B35,nso_9to14_by_province_2021!$A$2:$B$25,2,FALSE)</f>
        <v>29663.122493999999</v>
      </c>
      <c r="D35" s="9" t="s">
        <v>43</v>
      </c>
    </row>
    <row r="36" spans="2:4" x14ac:dyDescent="0.35">
      <c r="B36" s="10" t="str">
        <f>PROPER(nso_9to14_by_province_2021!A24)</f>
        <v>Western</v>
      </c>
      <c r="C36" s="26">
        <f>VLOOKUP(B36,nso_9to14_by_province_2021!$A$2:$B$25,2,FALSE)</f>
        <v>22886.511503999998</v>
      </c>
      <c r="D36" s="9" t="s">
        <v>43</v>
      </c>
    </row>
    <row r="37" spans="2:4" x14ac:dyDescent="0.35">
      <c r="B37" s="10" t="str">
        <f>PROPER(nso_9to14_by_province_2021!A25)</f>
        <v>Western Highlands</v>
      </c>
      <c r="C37" s="26">
        <f>VLOOKUP(B37,nso_9to14_by_province_2021!$A$2:$B$25,2,FALSE)</f>
        <v>35205.171673999997</v>
      </c>
      <c r="D37" s="9" t="s">
        <v>43</v>
      </c>
    </row>
    <row r="38" spans="2:4" x14ac:dyDescent="0.35">
      <c r="C3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2140-E517-4936-9504-754D243EAD3A}">
  <sheetPr>
    <tabColor rgb="FF92D050"/>
  </sheetPr>
  <dimension ref="A1:G26"/>
  <sheetViews>
    <sheetView showGridLines="0" zoomScale="70" zoomScaleNormal="70" workbookViewId="0">
      <selection activeCell="D18" sqref="D18"/>
    </sheetView>
  </sheetViews>
  <sheetFormatPr defaultColWidth="0" defaultRowHeight="14.5" zeroHeight="1" x14ac:dyDescent="0.35"/>
  <cols>
    <col min="1" max="3" width="8.7265625" customWidth="1"/>
    <col min="4" max="4" width="49.08984375" customWidth="1"/>
    <col min="5" max="7" width="8.7265625" customWidth="1"/>
    <col min="8" max="16384" width="8.7265625" hidden="1"/>
  </cols>
  <sheetData>
    <row r="1" spans="1:7" ht="18.5" x14ac:dyDescent="0.45">
      <c r="A1" s="4" t="s">
        <v>47</v>
      </c>
      <c r="B1" s="13"/>
      <c r="C1" s="13"/>
      <c r="D1" s="13"/>
      <c r="E1" s="13"/>
      <c r="F1" s="13"/>
      <c r="G1" s="13"/>
    </row>
    <row r="2" spans="1:7" x14ac:dyDescent="0.35">
      <c r="A2" s="6" t="s">
        <v>53</v>
      </c>
      <c r="B2" s="13"/>
      <c r="C2" s="13"/>
      <c r="D2" s="13"/>
      <c r="E2" s="13"/>
      <c r="F2" s="13"/>
      <c r="G2" s="13"/>
    </row>
    <row r="3" spans="1:7" x14ac:dyDescent="0.35"/>
    <row r="4" spans="1:7" x14ac:dyDescent="0.35"/>
    <row r="5" spans="1:7" x14ac:dyDescent="0.35"/>
    <row r="6" spans="1:7" x14ac:dyDescent="0.35"/>
    <row r="7" spans="1:7" ht="26" x14ac:dyDescent="0.6">
      <c r="A7" s="14"/>
      <c r="D7" s="17" t="s">
        <v>49</v>
      </c>
      <c r="E7" s="18"/>
    </row>
    <row r="8" spans="1:7" x14ac:dyDescent="0.35">
      <c r="D8" s="15" t="s">
        <v>59</v>
      </c>
      <c r="E8" s="12" t="s">
        <v>50</v>
      </c>
    </row>
    <row r="9" spans="1:7" x14ac:dyDescent="0.35">
      <c r="D9" s="15"/>
    </row>
    <row r="10" spans="1:7" x14ac:dyDescent="0.35">
      <c r="D10" s="15"/>
    </row>
    <row r="11" spans="1:7" x14ac:dyDescent="0.35">
      <c r="D11" s="15"/>
      <c r="E11" s="12"/>
    </row>
    <row r="12" spans="1:7" x14ac:dyDescent="0.35">
      <c r="D12" s="15"/>
      <c r="E12" s="12"/>
    </row>
    <row r="13" spans="1:7" x14ac:dyDescent="0.35"/>
    <row r="14" spans="1:7" x14ac:dyDescent="0.35"/>
    <row r="15" spans="1:7" x14ac:dyDescent="0.35"/>
    <row r="16" spans="1:7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hidden="1" x14ac:dyDescent="0.35"/>
    <row r="22" customFormat="1" hidden="1" x14ac:dyDescent="0.35"/>
    <row r="23" customFormat="1" hidden="1" x14ac:dyDescent="0.35"/>
    <row r="24" customFormat="1" hidden="1" x14ac:dyDescent="0.35"/>
    <row r="25" customFormat="1" hidden="1" x14ac:dyDescent="0.35"/>
    <row r="26" customFormat="1" hidden="1" x14ac:dyDescent="0.35"/>
  </sheetData>
  <hyperlinks>
    <hyperlink ref="E8" location="'2.1 Pop. by Province'!A1" display="&gt;&gt;" xr:uid="{B751F806-848C-4762-8A30-1B7CCD4B67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5D3E-42D9-4878-9496-B64B73F95585}">
  <sheetPr>
    <tabColor rgb="FF92D050"/>
  </sheetPr>
  <dimension ref="A1:P31"/>
  <sheetViews>
    <sheetView topLeftCell="B1" zoomScale="60" zoomScaleNormal="60" workbookViewId="0">
      <selection activeCell="B14" sqref="B14"/>
    </sheetView>
  </sheetViews>
  <sheetFormatPr defaultRowHeight="14.5" x14ac:dyDescent="0.35"/>
  <cols>
    <col min="1" max="1" width="3.90625" customWidth="1"/>
    <col min="2" max="2" width="33" customWidth="1"/>
    <col min="3" max="3" width="25.1796875" customWidth="1"/>
    <col min="4" max="4" width="22.7265625" customWidth="1"/>
    <col min="5" max="5" width="26.453125" customWidth="1"/>
    <col min="6" max="6" width="22.36328125" customWidth="1"/>
    <col min="7" max="7" width="19.453125" customWidth="1"/>
    <col min="8" max="8" width="17.90625" customWidth="1"/>
    <col min="9" max="9" width="23.1796875" customWidth="1"/>
    <col min="10" max="10" width="17.6328125" customWidth="1"/>
    <col min="11" max="12" width="17.90625" customWidth="1"/>
    <col min="13" max="13" width="17.6328125" customWidth="1"/>
  </cols>
  <sheetData>
    <row r="1" spans="1:16" ht="18.5" x14ac:dyDescent="0.45">
      <c r="A1" s="4"/>
      <c r="B1" s="4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5">
      <c r="A2" s="5"/>
      <c r="B2" s="6" t="s">
        <v>59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4" spans="1:16" ht="20" thickBot="1" x14ac:dyDescent="0.5">
      <c r="B4" s="7" t="s">
        <v>57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ht="20" thickTop="1" x14ac:dyDescent="0.4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5">
      <c r="B6" s="27" t="s">
        <v>55</v>
      </c>
      <c r="C6" s="25">
        <v>2022</v>
      </c>
      <c r="D6" s="25">
        <v>2023</v>
      </c>
      <c r="E6" s="25">
        <v>2024</v>
      </c>
      <c r="F6" s="25">
        <v>2025</v>
      </c>
      <c r="G6" s="25">
        <v>2026</v>
      </c>
      <c r="H6" s="25">
        <v>2027</v>
      </c>
      <c r="I6" s="25">
        <v>2028</v>
      </c>
      <c r="J6" s="25">
        <v>2029</v>
      </c>
      <c r="K6" s="25">
        <v>2030</v>
      </c>
      <c r="L6" s="25">
        <v>2031</v>
      </c>
      <c r="M6" s="25">
        <v>2032</v>
      </c>
    </row>
    <row r="7" spans="1:16" x14ac:dyDescent="0.35">
      <c r="B7" s="10" t="str">
        <f>PROPER(nso_9to14_by_province_2021!A2)</f>
        <v>Central</v>
      </c>
      <c r="C7" s="11">
        <f>('1. Inputs'!C14*'1. Inputs'!$C$8)+'1. Inputs'!C14</f>
        <v>26715.366244876001</v>
      </c>
      <c r="D7" s="11">
        <f>(C7*'1. Inputs'!$C$8)+C7</f>
        <v>27196.242837283768</v>
      </c>
      <c r="E7" s="11">
        <f>(D7*'1. Inputs'!$C$8)+D7</f>
        <v>27685.775208354877</v>
      </c>
      <c r="F7" s="11">
        <f>(E7*'1. Inputs'!$C$8)+E7</f>
        <v>28184.119162105264</v>
      </c>
      <c r="G7" s="11">
        <f>(F7*'1. Inputs'!$C$8)+F7</f>
        <v>28691.433307023159</v>
      </c>
      <c r="H7" s="11">
        <f>(G7*'1. Inputs'!$C$8)+G7</f>
        <v>29207.879106549575</v>
      </c>
      <c r="I7" s="11">
        <f>(H7*'1. Inputs'!$C$8)+H7</f>
        <v>29733.620930467467</v>
      </c>
      <c r="J7" s="11">
        <f>(I7*'1. Inputs'!$C$8)+I7</f>
        <v>30268.826107215882</v>
      </c>
      <c r="K7" s="11">
        <f>(J7*'1. Inputs'!$C$8)+J7</f>
        <v>30813.664977145767</v>
      </c>
      <c r="L7" s="11">
        <f>(K7*'1. Inputs'!$C$8)+K7</f>
        <v>31368.310946734389</v>
      </c>
      <c r="M7" s="11">
        <f>(L7*'1. Inputs'!$C$8)+L7</f>
        <v>31932.940543775607</v>
      </c>
    </row>
    <row r="8" spans="1:16" x14ac:dyDescent="0.35">
      <c r="B8" s="10" t="str">
        <f>PROPER(nso_9to14_by_province_2021!A3)</f>
        <v>Central Bougainville</v>
      </c>
      <c r="C8" s="11">
        <f>('1. Inputs'!C15*'1. Inputs'!$C$8)+'1. Inputs'!C15</f>
        <v>15233.263039015999</v>
      </c>
      <c r="D8" s="11">
        <f>(C8*'1. Inputs'!$C$8)+C8</f>
        <v>15507.461773718287</v>
      </c>
      <c r="E8" s="11">
        <f>(D8*'1. Inputs'!$C$8)+D8</f>
        <v>15786.596085645217</v>
      </c>
      <c r="F8" s="11">
        <f>(E8*'1. Inputs'!$C$8)+E8</f>
        <v>16070.75481518683</v>
      </c>
      <c r="G8" s="11">
        <f>(F8*'1. Inputs'!$C$8)+F8</f>
        <v>16360.028401860194</v>
      </c>
      <c r="H8" s="11">
        <f>(G8*'1. Inputs'!$C$8)+G8</f>
        <v>16654.508913093679</v>
      </c>
      <c r="I8" s="11">
        <f>(H8*'1. Inputs'!$C$8)+H8</f>
        <v>16954.290073529366</v>
      </c>
      <c r="J8" s="11">
        <f>(I8*'1. Inputs'!$C$8)+I8</f>
        <v>17259.467294852893</v>
      </c>
      <c r="K8" s="11">
        <f>(J8*'1. Inputs'!$C$8)+J8</f>
        <v>17570.137706160247</v>
      </c>
      <c r="L8" s="11">
        <f>(K8*'1. Inputs'!$C$8)+K8</f>
        <v>17886.40018487113</v>
      </c>
      <c r="M8" s="11">
        <f>(L8*'1. Inputs'!$C$8)+L8</f>
        <v>18208.355388198812</v>
      </c>
    </row>
    <row r="9" spans="1:16" x14ac:dyDescent="0.35">
      <c r="B9" s="10" t="str">
        <f>PROPER(nso_9to14_by_province_2021!A4)</f>
        <v>Chimbu (Simbu)</v>
      </c>
      <c r="C9" s="11">
        <f>('1. Inputs'!C16*'1. Inputs'!$C$8)+'1. Inputs'!C16</f>
        <v>37050.943809187993</v>
      </c>
      <c r="D9" s="11">
        <f>(C9*'1. Inputs'!$C$8)+C9</f>
        <v>37717.860797753376</v>
      </c>
      <c r="E9" s="11">
        <f>(D9*'1. Inputs'!$C$8)+D9</f>
        <v>38396.782292112934</v>
      </c>
      <c r="F9" s="11">
        <f>(E9*'1. Inputs'!$C$8)+E9</f>
        <v>39087.924373370966</v>
      </c>
      <c r="G9" s="11">
        <f>(F9*'1. Inputs'!$C$8)+F9</f>
        <v>39791.507012091643</v>
      </c>
      <c r="H9" s="11">
        <f>(G9*'1. Inputs'!$C$8)+G9</f>
        <v>40507.75413830929</v>
      </c>
      <c r="I9" s="11">
        <f>(H9*'1. Inputs'!$C$8)+H9</f>
        <v>41236.893712798861</v>
      </c>
      <c r="J9" s="11">
        <f>(I9*'1. Inputs'!$C$8)+I9</f>
        <v>41979.15779962924</v>
      </c>
      <c r="K9" s="11">
        <f>(J9*'1. Inputs'!$C$8)+J9</f>
        <v>42734.782640022568</v>
      </c>
      <c r="L9" s="11">
        <f>(K9*'1. Inputs'!$C$8)+K9</f>
        <v>43504.008727542976</v>
      </c>
      <c r="M9" s="11">
        <f>(L9*'1. Inputs'!$C$8)+L9</f>
        <v>44287.080884638752</v>
      </c>
    </row>
    <row r="10" spans="1:16" x14ac:dyDescent="0.35">
      <c r="B10" s="10" t="str">
        <f>PROPER(nso_9to14_by_province_2021!A5)</f>
        <v>East New Britain</v>
      </c>
      <c r="C10" s="11">
        <f>('1. Inputs'!C17*'1. Inputs'!$C$8)+'1. Inputs'!C17</f>
        <v>31671.627016091999</v>
      </c>
      <c r="D10" s="11">
        <f>(C10*'1. Inputs'!$C$8)+C10</f>
        <v>32241.716302381654</v>
      </c>
      <c r="E10" s="11">
        <f>(D10*'1. Inputs'!$C$8)+D10</f>
        <v>32822.067195824522</v>
      </c>
      <c r="F10" s="11">
        <f>(E10*'1. Inputs'!$C$8)+E10</f>
        <v>33412.864405349363</v>
      </c>
      <c r="G10" s="11">
        <f>(F10*'1. Inputs'!$C$8)+F10</f>
        <v>34014.295964645651</v>
      </c>
      <c r="H10" s="11">
        <f>(G10*'1. Inputs'!$C$8)+G10</f>
        <v>34626.553292009274</v>
      </c>
      <c r="I10" s="11">
        <f>(H10*'1. Inputs'!$C$8)+H10</f>
        <v>35249.831251265437</v>
      </c>
      <c r="J10" s="11">
        <f>(I10*'1. Inputs'!$C$8)+I10</f>
        <v>35884.328213788212</v>
      </c>
      <c r="K10" s="11">
        <f>(J10*'1. Inputs'!$C$8)+J10</f>
        <v>36530.246121636403</v>
      </c>
      <c r="L10" s="11">
        <f>(K10*'1. Inputs'!$C$8)+K10</f>
        <v>37187.790551825856</v>
      </c>
      <c r="M10" s="11">
        <f>(L10*'1. Inputs'!$C$8)+L10</f>
        <v>37857.170781758723</v>
      </c>
    </row>
    <row r="11" spans="1:16" x14ac:dyDescent="0.35">
      <c r="B11" s="10" t="str">
        <f>PROPER(nso_9to14_by_province_2021!A6)</f>
        <v>East Sepik</v>
      </c>
      <c r="C11" s="11">
        <f>('1. Inputs'!C18*'1. Inputs'!$C$8)+'1. Inputs'!C18</f>
        <v>48110.860532120001</v>
      </c>
      <c r="D11" s="11">
        <f>(C11*'1. Inputs'!$C$8)+C11</f>
        <v>48976.856021698164</v>
      </c>
      <c r="E11" s="11">
        <f>(D11*'1. Inputs'!$C$8)+D11</f>
        <v>49858.439430088729</v>
      </c>
      <c r="F11" s="11">
        <f>(E11*'1. Inputs'!$C$8)+E11</f>
        <v>50755.891339830327</v>
      </c>
      <c r="G11" s="11">
        <f>(F11*'1. Inputs'!$C$8)+F11</f>
        <v>51669.497383947273</v>
      </c>
      <c r="H11" s="11">
        <f>(G11*'1. Inputs'!$C$8)+G11</f>
        <v>52599.548336858323</v>
      </c>
      <c r="I11" s="11">
        <f>(H11*'1. Inputs'!$C$8)+H11</f>
        <v>53546.34020692177</v>
      </c>
      <c r="J11" s="11">
        <f>(I11*'1. Inputs'!$C$8)+I11</f>
        <v>54510.174330646361</v>
      </c>
      <c r="K11" s="11">
        <f>(J11*'1. Inputs'!$C$8)+J11</f>
        <v>55491.357468597998</v>
      </c>
      <c r="L11" s="11">
        <f>(K11*'1. Inputs'!$C$8)+K11</f>
        <v>56490.201903032765</v>
      </c>
      <c r="M11" s="11">
        <f>(L11*'1. Inputs'!$C$8)+L11</f>
        <v>57507.025537287351</v>
      </c>
    </row>
    <row r="12" spans="1:16" x14ac:dyDescent="0.35">
      <c r="B12" s="10" t="str">
        <f>PROPER(nso_9to14_by_province_2021!A7)</f>
        <v>Eastern Highlands</v>
      </c>
      <c r="C12" s="11">
        <f>('1. Inputs'!C19*'1. Inputs'!$C$8)+'1. Inputs'!C19</f>
        <v>49211.239303216003</v>
      </c>
      <c r="D12" s="11">
        <f>(C12*'1. Inputs'!$C$8)+C12</f>
        <v>50097.041610673892</v>
      </c>
      <c r="E12" s="11">
        <f>(D12*'1. Inputs'!$C$8)+D12</f>
        <v>50998.788359666025</v>
      </c>
      <c r="F12" s="11">
        <f>(E12*'1. Inputs'!$C$8)+E12</f>
        <v>51916.766550140012</v>
      </c>
      <c r="G12" s="11">
        <f>(F12*'1. Inputs'!$C$8)+F12</f>
        <v>52851.268348042533</v>
      </c>
      <c r="H12" s="11">
        <f>(G12*'1. Inputs'!$C$8)+G12</f>
        <v>53802.591178307295</v>
      </c>
      <c r="I12" s="11">
        <f>(H12*'1. Inputs'!$C$8)+H12</f>
        <v>54771.037819516823</v>
      </c>
      <c r="J12" s="11">
        <f>(I12*'1. Inputs'!$C$8)+I12</f>
        <v>55756.916500268126</v>
      </c>
      <c r="K12" s="11">
        <f>(J12*'1. Inputs'!$C$8)+J12</f>
        <v>56760.540997272954</v>
      </c>
      <c r="L12" s="11">
        <f>(K12*'1. Inputs'!$C$8)+K12</f>
        <v>57782.230735223864</v>
      </c>
      <c r="M12" s="11">
        <f>(L12*'1. Inputs'!$C$8)+L12</f>
        <v>58822.310888457891</v>
      </c>
    </row>
    <row r="13" spans="1:16" x14ac:dyDescent="0.35">
      <c r="B13" s="10" t="str">
        <f>PROPER(nso_9to14_by_province_2021!A8)</f>
        <v>Enga</v>
      </c>
      <c r="C13" s="11">
        <f>('1. Inputs'!C20*'1. Inputs'!$C$8)+'1. Inputs'!C20</f>
        <v>37448.861178223997</v>
      </c>
      <c r="D13" s="11">
        <f>(C13*'1. Inputs'!$C$8)+C13</f>
        <v>38122.940679432031</v>
      </c>
      <c r="E13" s="11">
        <f>(D13*'1. Inputs'!$C$8)+D13</f>
        <v>38809.153611661808</v>
      </c>
      <c r="F13" s="11">
        <f>(E13*'1. Inputs'!$C$8)+E13</f>
        <v>39507.718376671721</v>
      </c>
      <c r="G13" s="11">
        <f>(F13*'1. Inputs'!$C$8)+F13</f>
        <v>40218.857307451814</v>
      </c>
      <c r="H13" s="11">
        <f>(G13*'1. Inputs'!$C$8)+G13</f>
        <v>40942.796738985948</v>
      </c>
      <c r="I13" s="11">
        <f>(H13*'1. Inputs'!$C$8)+H13</f>
        <v>41679.767080287696</v>
      </c>
      <c r="J13" s="11">
        <f>(I13*'1. Inputs'!$C$8)+I13</f>
        <v>42430.002887732873</v>
      </c>
      <c r="K13" s="11">
        <f>(J13*'1. Inputs'!$C$8)+J13</f>
        <v>43193.742939712065</v>
      </c>
      <c r="L13" s="11">
        <f>(K13*'1. Inputs'!$C$8)+K13</f>
        <v>43971.230312626882</v>
      </c>
      <c r="M13" s="11">
        <f>(L13*'1. Inputs'!$C$8)+L13</f>
        <v>44762.712458254166</v>
      </c>
    </row>
    <row r="14" spans="1:16" x14ac:dyDescent="0.35">
      <c r="B14" s="10" t="str">
        <f>PROPER(nso_9to14_by_province_2021!A9)</f>
        <v>Gulf</v>
      </c>
      <c r="C14" s="11">
        <f>('1. Inputs'!C21*'1. Inputs'!$C$8)+'1. Inputs'!C21</f>
        <v>14597.179541060001</v>
      </c>
      <c r="D14" s="11">
        <f>(C14*'1. Inputs'!$C$8)+C14</f>
        <v>14859.928772799081</v>
      </c>
      <c r="E14" s="11">
        <f>(D14*'1. Inputs'!$C$8)+D14</f>
        <v>15127.407490709465</v>
      </c>
      <c r="F14" s="11">
        <f>(E14*'1. Inputs'!$C$8)+E14</f>
        <v>15399.700825542235</v>
      </c>
      <c r="G14" s="11">
        <f>(F14*'1. Inputs'!$C$8)+F14</f>
        <v>15676.895440401995</v>
      </c>
      <c r="H14" s="11">
        <f>(G14*'1. Inputs'!$C$8)+G14</f>
        <v>15959.079558329231</v>
      </c>
      <c r="I14" s="11">
        <f>(H14*'1. Inputs'!$C$8)+H14</f>
        <v>16246.342990379157</v>
      </c>
      <c r="J14" s="11">
        <f>(I14*'1. Inputs'!$C$8)+I14</f>
        <v>16538.777164205982</v>
      </c>
      <c r="K14" s="11">
        <f>(J14*'1. Inputs'!$C$8)+J14</f>
        <v>16836.475153161689</v>
      </c>
      <c r="L14" s="11">
        <f>(K14*'1. Inputs'!$C$8)+K14</f>
        <v>17139.531705918598</v>
      </c>
      <c r="M14" s="11">
        <f>(L14*'1. Inputs'!$C$8)+L14</f>
        <v>17448.043276625132</v>
      </c>
    </row>
    <row r="15" spans="1:16" x14ac:dyDescent="0.35">
      <c r="B15" s="10" t="str">
        <f>PROPER(nso_9to14_by_province_2021!A10)</f>
        <v>Hela</v>
      </c>
      <c r="C15" s="11">
        <f>('1. Inputs'!C22*'1. Inputs'!$C$8)+'1. Inputs'!C22</f>
        <v>54365.139945040006</v>
      </c>
      <c r="D15" s="11">
        <f>(C15*'1. Inputs'!$C$8)+C15</f>
        <v>55343.712464050725</v>
      </c>
      <c r="E15" s="11">
        <f>(D15*'1. Inputs'!$C$8)+D15</f>
        <v>56339.899288403634</v>
      </c>
      <c r="F15" s="11">
        <f>(E15*'1. Inputs'!$C$8)+E15</f>
        <v>57354.017475594897</v>
      </c>
      <c r="G15" s="11">
        <f>(F15*'1. Inputs'!$C$8)+F15</f>
        <v>58386.389790155605</v>
      </c>
      <c r="H15" s="11">
        <f>(G15*'1. Inputs'!$C$8)+G15</f>
        <v>59437.344806378409</v>
      </c>
      <c r="I15" s="11">
        <f>(H15*'1. Inputs'!$C$8)+H15</f>
        <v>60507.217012893219</v>
      </c>
      <c r="J15" s="11">
        <f>(I15*'1. Inputs'!$C$8)+I15</f>
        <v>61596.346919125295</v>
      </c>
      <c r="K15" s="11">
        <f>(J15*'1. Inputs'!$C$8)+J15</f>
        <v>62705.081163669551</v>
      </c>
      <c r="L15" s="11">
        <f>(K15*'1. Inputs'!$C$8)+K15</f>
        <v>63833.772624615602</v>
      </c>
      <c r="M15" s="11">
        <f>(L15*'1. Inputs'!$C$8)+L15</f>
        <v>64982.780531858683</v>
      </c>
    </row>
    <row r="16" spans="1:16" x14ac:dyDescent="0.35">
      <c r="B16" s="10" t="str">
        <f>PROPER(nso_9to14_by_province_2021!A11)</f>
        <v>Jiwaka</v>
      </c>
      <c r="C16" s="11">
        <f>('1. Inputs'!C23*'1. Inputs'!$C$8)+'1. Inputs'!C23</f>
        <v>31749.637412775999</v>
      </c>
      <c r="D16" s="11">
        <f>(C16*'1. Inputs'!$C$8)+C16</f>
        <v>32321.130886205967</v>
      </c>
      <c r="E16" s="11">
        <f>(D16*'1. Inputs'!$C$8)+D16</f>
        <v>32902.911242157672</v>
      </c>
      <c r="F16" s="11">
        <f>(E16*'1. Inputs'!$C$8)+E16</f>
        <v>33495.163644516513</v>
      </c>
      <c r="G16" s="11">
        <f>(F16*'1. Inputs'!$C$8)+F16</f>
        <v>34098.076590117809</v>
      </c>
      <c r="H16" s="11">
        <f>(G16*'1. Inputs'!$C$8)+G16</f>
        <v>34711.841968739929</v>
      </c>
      <c r="I16" s="11">
        <f>(H16*'1. Inputs'!$C$8)+H16</f>
        <v>35336.655124177247</v>
      </c>
      <c r="J16" s="11">
        <f>(I16*'1. Inputs'!$C$8)+I16</f>
        <v>35972.714916412435</v>
      </c>
      <c r="K16" s="11">
        <f>(J16*'1. Inputs'!$C$8)+J16</f>
        <v>36620.223784907859</v>
      </c>
      <c r="L16" s="11">
        <f>(K16*'1. Inputs'!$C$8)+K16</f>
        <v>37279.387813036199</v>
      </c>
      <c r="M16" s="11">
        <f>(L16*'1. Inputs'!$C$8)+L16</f>
        <v>37950.416793670847</v>
      </c>
    </row>
    <row r="17" spans="2:13" x14ac:dyDescent="0.35">
      <c r="B17" s="10" t="str">
        <f>PROPER(nso_9to14_by_province_2021!A12)</f>
        <v>Madang</v>
      </c>
      <c r="C17" s="11">
        <f>('1. Inputs'!C24*'1. Inputs'!$C$8)+'1. Inputs'!C24</f>
        <v>57898.669292960003</v>
      </c>
      <c r="D17" s="11">
        <f>(C17*'1. Inputs'!$C$8)+C17</f>
        <v>58940.845340233282</v>
      </c>
      <c r="E17" s="11">
        <f>(D17*'1. Inputs'!$C$8)+D17</f>
        <v>60001.78055635748</v>
      </c>
      <c r="F17" s="11">
        <f>(E17*'1. Inputs'!$C$8)+E17</f>
        <v>61081.812606371917</v>
      </c>
      <c r="G17" s="11">
        <f>(F17*'1. Inputs'!$C$8)+F17</f>
        <v>62181.28523328661</v>
      </c>
      <c r="H17" s="11">
        <f>(G17*'1. Inputs'!$C$8)+G17</f>
        <v>63300.548367485768</v>
      </c>
      <c r="I17" s="11">
        <f>(H17*'1. Inputs'!$C$8)+H17</f>
        <v>64439.958238100509</v>
      </c>
      <c r="J17" s="11">
        <f>(I17*'1. Inputs'!$C$8)+I17</f>
        <v>65599.877486386322</v>
      </c>
      <c r="K17" s="11">
        <f>(J17*'1. Inputs'!$C$8)+J17</f>
        <v>66780.675281141273</v>
      </c>
      <c r="L17" s="11">
        <f>(K17*'1. Inputs'!$C$8)+K17</f>
        <v>67982.727436201822</v>
      </c>
      <c r="M17" s="11">
        <f>(L17*'1. Inputs'!$C$8)+L17</f>
        <v>69206.416530053451</v>
      </c>
    </row>
    <row r="18" spans="2:13" x14ac:dyDescent="0.35">
      <c r="B18" s="10" t="str">
        <f>PROPER(nso_9to14_by_province_2021!A13)</f>
        <v>Manus</v>
      </c>
      <c r="C18" s="11">
        <f>('1. Inputs'!C25*'1. Inputs'!$C$8)+'1. Inputs'!C25</f>
        <v>5266.7534852039998</v>
      </c>
      <c r="D18" s="11">
        <f>(C18*'1. Inputs'!$C$8)+C18</f>
        <v>5361.5550479376716</v>
      </c>
      <c r="E18" s="11">
        <f>(D18*'1. Inputs'!$C$8)+D18</f>
        <v>5458.0630388005493</v>
      </c>
      <c r="F18" s="11">
        <f>(E18*'1. Inputs'!$C$8)+E18</f>
        <v>5556.3081734989591</v>
      </c>
      <c r="G18" s="11">
        <f>(F18*'1. Inputs'!$C$8)+F18</f>
        <v>5656.3217206219406</v>
      </c>
      <c r="H18" s="11">
        <f>(G18*'1. Inputs'!$C$8)+G18</f>
        <v>5758.1355115931356</v>
      </c>
      <c r="I18" s="11">
        <f>(H18*'1. Inputs'!$C$8)+H18</f>
        <v>5861.7819508018119</v>
      </c>
      <c r="J18" s="11">
        <f>(I18*'1. Inputs'!$C$8)+I18</f>
        <v>5967.2940259162442</v>
      </c>
      <c r="K18" s="11">
        <f>(J18*'1. Inputs'!$C$8)+J18</f>
        <v>6074.7053183827366</v>
      </c>
      <c r="L18" s="11">
        <f>(K18*'1. Inputs'!$C$8)+K18</f>
        <v>6184.0500141136254</v>
      </c>
      <c r="M18" s="11">
        <f>(L18*'1. Inputs'!$C$8)+L18</f>
        <v>6295.3629143676708</v>
      </c>
    </row>
    <row r="19" spans="2:13" x14ac:dyDescent="0.35">
      <c r="B19" s="10" t="str">
        <f>PROPER(nso_9to14_by_province_2021!A14)</f>
        <v>Milne Bay</v>
      </c>
      <c r="C19" s="11">
        <f>('1. Inputs'!C26*'1. Inputs'!$C$8)+'1. Inputs'!C26</f>
        <v>54910.055396312004</v>
      </c>
      <c r="D19" s="11">
        <f>(C19*'1. Inputs'!$C$8)+C19</f>
        <v>55898.43639344562</v>
      </c>
      <c r="E19" s="11">
        <f>(D19*'1. Inputs'!$C$8)+D19</f>
        <v>56904.608248527642</v>
      </c>
      <c r="F19" s="11">
        <f>(E19*'1. Inputs'!$C$8)+E19</f>
        <v>57928.89119700114</v>
      </c>
      <c r="G19" s="11">
        <f>(F19*'1. Inputs'!$C$8)+F19</f>
        <v>58971.611238547157</v>
      </c>
      <c r="H19" s="11">
        <f>(G19*'1. Inputs'!$C$8)+G19</f>
        <v>60033.100240841006</v>
      </c>
      <c r="I19" s="11">
        <f>(H19*'1. Inputs'!$C$8)+H19</f>
        <v>61113.696045176141</v>
      </c>
      <c r="J19" s="11">
        <f>(I19*'1. Inputs'!$C$8)+I19</f>
        <v>62213.742573989308</v>
      </c>
      <c r="K19" s="11">
        <f>(J19*'1. Inputs'!$C$8)+J19</f>
        <v>63333.589940321115</v>
      </c>
      <c r="L19" s="11">
        <f>(K19*'1. Inputs'!$C$8)+K19</f>
        <v>64473.594559246892</v>
      </c>
      <c r="M19" s="11">
        <f>(L19*'1. Inputs'!$C$8)+L19</f>
        <v>65634.119261313332</v>
      </c>
    </row>
    <row r="20" spans="2:13" x14ac:dyDescent="0.35">
      <c r="B20" s="10" t="str">
        <f>PROPER(nso_9to14_by_province_2021!A15)</f>
        <v>Morobe</v>
      </c>
      <c r="C20" s="11">
        <f>('1. Inputs'!C27*'1. Inputs'!$C$8)+'1. Inputs'!C27</f>
        <v>75814.559141916005</v>
      </c>
      <c r="D20" s="11">
        <f>(C20*'1. Inputs'!$C$8)+C20</f>
        <v>77179.221206470495</v>
      </c>
      <c r="E20" s="11">
        <f>(D20*'1. Inputs'!$C$8)+D20</f>
        <v>78568.447188186969</v>
      </c>
      <c r="F20" s="11">
        <f>(E20*'1. Inputs'!$C$8)+E20</f>
        <v>79982.679237574339</v>
      </c>
      <c r="G20" s="11">
        <f>(F20*'1. Inputs'!$C$8)+F20</f>
        <v>81422.367463850678</v>
      </c>
      <c r="H20" s="11">
        <f>(G20*'1. Inputs'!$C$8)+G20</f>
        <v>82887.970078199985</v>
      </c>
      <c r="I20" s="11">
        <f>(H20*'1. Inputs'!$C$8)+H20</f>
        <v>84379.953539607581</v>
      </c>
      <c r="J20" s="11">
        <f>(I20*'1. Inputs'!$C$8)+I20</f>
        <v>85898.79270332052</v>
      </c>
      <c r="K20" s="11">
        <f>(J20*'1. Inputs'!$C$8)+J20</f>
        <v>87444.970971980292</v>
      </c>
      <c r="L20" s="11">
        <f>(K20*'1. Inputs'!$C$8)+K20</f>
        <v>89018.98044947593</v>
      </c>
      <c r="M20" s="11">
        <f>(L20*'1. Inputs'!$C$8)+L20</f>
        <v>90621.322097566503</v>
      </c>
    </row>
    <row r="21" spans="2:13" x14ac:dyDescent="0.35">
      <c r="B21" s="10" t="str">
        <f>PROPER(nso_9to14_by_province_2021!A16)</f>
        <v>National Capital District</v>
      </c>
      <c r="C21" s="11">
        <f>('1. Inputs'!C28*'1. Inputs'!$C$8)+'1. Inputs'!C28</f>
        <v>28212.432463876001</v>
      </c>
      <c r="D21" s="11">
        <f>(C21*'1. Inputs'!$C$8)+C21</f>
        <v>28720.256248225767</v>
      </c>
      <c r="E21" s="11">
        <f>(D21*'1. Inputs'!$C$8)+D21</f>
        <v>29237.220860693829</v>
      </c>
      <c r="F21" s="11">
        <f>(E21*'1. Inputs'!$C$8)+E21</f>
        <v>29763.49083618632</v>
      </c>
      <c r="G21" s="11">
        <f>(F21*'1. Inputs'!$C$8)+F21</f>
        <v>30299.233671237675</v>
      </c>
      <c r="H21" s="11">
        <f>(G21*'1. Inputs'!$C$8)+G21</f>
        <v>30844.619877319954</v>
      </c>
      <c r="I21" s="11">
        <f>(H21*'1. Inputs'!$C$8)+H21</f>
        <v>31399.823035111713</v>
      </c>
      <c r="J21" s="11">
        <f>(I21*'1. Inputs'!$C$8)+I21</f>
        <v>31965.019849743723</v>
      </c>
      <c r="K21" s="11">
        <f>(J21*'1. Inputs'!$C$8)+J21</f>
        <v>32540.390207039109</v>
      </c>
      <c r="L21" s="11">
        <f>(K21*'1. Inputs'!$C$8)+K21</f>
        <v>33126.117230765813</v>
      </c>
      <c r="M21" s="11">
        <f>(L21*'1. Inputs'!$C$8)+L21</f>
        <v>33722.387340919595</v>
      </c>
    </row>
    <row r="22" spans="2:13" x14ac:dyDescent="0.35">
      <c r="B22" s="10" t="str">
        <f>PROPER(nso_9to14_by_province_2021!A17)</f>
        <v>New Ireland</v>
      </c>
      <c r="C22" s="11">
        <f>('1. Inputs'!C29*'1. Inputs'!$C$8)+'1. Inputs'!C29</f>
        <v>17160.202194736001</v>
      </c>
      <c r="D22" s="11">
        <f>(C22*'1. Inputs'!$C$8)+C22</f>
        <v>17469.08583424125</v>
      </c>
      <c r="E22" s="11">
        <f>(D22*'1. Inputs'!$C$8)+D22</f>
        <v>17783.529379257594</v>
      </c>
      <c r="F22" s="11">
        <f>(E22*'1. Inputs'!$C$8)+E22</f>
        <v>18103.63290808423</v>
      </c>
      <c r="G22" s="11">
        <f>(F22*'1. Inputs'!$C$8)+F22</f>
        <v>18429.498300429746</v>
      </c>
      <c r="H22" s="11">
        <f>(G22*'1. Inputs'!$C$8)+G22</f>
        <v>18761.22926983748</v>
      </c>
      <c r="I22" s="11">
        <f>(H22*'1. Inputs'!$C$8)+H22</f>
        <v>19098.931396694556</v>
      </c>
      <c r="J22" s="11">
        <f>(I22*'1. Inputs'!$C$8)+I22</f>
        <v>19442.712161835057</v>
      </c>
      <c r="K22" s="11">
        <f>(J22*'1. Inputs'!$C$8)+J22</f>
        <v>19792.680980748089</v>
      </c>
      <c r="L22" s="11">
        <f>(K22*'1. Inputs'!$C$8)+K22</f>
        <v>20148.949238401554</v>
      </c>
      <c r="M22" s="11">
        <f>(L22*'1. Inputs'!$C$8)+L22</f>
        <v>20511.630324692782</v>
      </c>
    </row>
    <row r="23" spans="2:13" x14ac:dyDescent="0.35">
      <c r="B23" s="10" t="str">
        <f>PROPER(nso_9to14_by_province_2021!A18)</f>
        <v>North Bougainville</v>
      </c>
      <c r="C23" s="11">
        <f>('1. Inputs'!C30*'1. Inputs'!$C$8)+'1. Inputs'!C30</f>
        <v>15471.547931888001</v>
      </c>
      <c r="D23" s="11">
        <f>(C23*'1. Inputs'!$C$8)+C23</f>
        <v>15750.035794661984</v>
      </c>
      <c r="E23" s="11">
        <f>(D23*'1. Inputs'!$C$8)+D23</f>
        <v>16033.536438965901</v>
      </c>
      <c r="F23" s="11">
        <f>(E23*'1. Inputs'!$C$8)+E23</f>
        <v>16322.140094867287</v>
      </c>
      <c r="G23" s="11">
        <f>(F23*'1. Inputs'!$C$8)+F23</f>
        <v>16615.938616574898</v>
      </c>
      <c r="H23" s="11">
        <f>(G23*'1. Inputs'!$C$8)+G23</f>
        <v>16915.025511673248</v>
      </c>
      <c r="I23" s="11">
        <f>(H23*'1. Inputs'!$C$8)+H23</f>
        <v>17219.495970883367</v>
      </c>
      <c r="J23" s="11">
        <f>(I23*'1. Inputs'!$C$8)+I23</f>
        <v>17529.446898359267</v>
      </c>
      <c r="K23" s="11">
        <f>(J23*'1. Inputs'!$C$8)+J23</f>
        <v>17844.976942529735</v>
      </c>
      <c r="L23" s="11">
        <f>(K23*'1. Inputs'!$C$8)+K23</f>
        <v>18166.186527495269</v>
      </c>
      <c r="M23" s="11">
        <f>(L23*'1. Inputs'!$C$8)+L23</f>
        <v>18493.177884990182</v>
      </c>
    </row>
    <row r="24" spans="2:13" x14ac:dyDescent="0.35">
      <c r="B24" s="10" t="str">
        <f>PROPER(nso_9to14_by_province_2021!A19)</f>
        <v>Northern (Oro)</v>
      </c>
      <c r="C24" s="11">
        <f>('1. Inputs'!C31*'1. Inputs'!$C$8)+'1. Inputs'!C31</f>
        <v>20998.222197867999</v>
      </c>
      <c r="D24" s="11">
        <f>(C24*'1. Inputs'!$C$8)+C24</f>
        <v>21376.190197429623</v>
      </c>
      <c r="E24" s="11">
        <f>(D24*'1. Inputs'!$C$8)+D24</f>
        <v>21760.961620983355</v>
      </c>
      <c r="F24" s="11">
        <f>(E24*'1. Inputs'!$C$8)+E24</f>
        <v>22152.658930161055</v>
      </c>
      <c r="G24" s="11">
        <f>(F24*'1. Inputs'!$C$8)+F24</f>
        <v>22551.406790903955</v>
      </c>
      <c r="H24" s="11">
        <f>(G24*'1. Inputs'!$C$8)+G24</f>
        <v>22957.332113140226</v>
      </c>
      <c r="I24" s="11">
        <f>(H24*'1. Inputs'!$C$8)+H24</f>
        <v>23370.564091176751</v>
      </c>
      <c r="J24" s="11">
        <f>(I24*'1. Inputs'!$C$8)+I24</f>
        <v>23791.234244817933</v>
      </c>
      <c r="K24" s="11">
        <f>(J24*'1. Inputs'!$C$8)+J24</f>
        <v>24219.476461224654</v>
      </c>
      <c r="L24" s="11">
        <f>(K24*'1. Inputs'!$C$8)+K24</f>
        <v>24655.427037526697</v>
      </c>
      <c r="M24" s="11">
        <f>(L24*'1. Inputs'!$C$8)+L24</f>
        <v>25099.224724202177</v>
      </c>
    </row>
    <row r="25" spans="2:13" x14ac:dyDescent="0.35">
      <c r="B25" s="10" t="str">
        <f>PROPER(nso_9to14_by_province_2021!A20)</f>
        <v>South Bougainville</v>
      </c>
      <c r="C25" s="11">
        <f>('1. Inputs'!C32*'1. Inputs'!$C$8)+'1. Inputs'!C32</f>
        <v>14666.175197552</v>
      </c>
      <c r="D25" s="11">
        <f>(C25*'1. Inputs'!$C$8)+C25</f>
        <v>14930.166351107937</v>
      </c>
      <c r="E25" s="11">
        <f>(D25*'1. Inputs'!$C$8)+D25</f>
        <v>15198.909345427879</v>
      </c>
      <c r="F25" s="11">
        <f>(E25*'1. Inputs'!$C$8)+E25</f>
        <v>15472.48971364558</v>
      </c>
      <c r="G25" s="11">
        <f>(F25*'1. Inputs'!$C$8)+F25</f>
        <v>15750.994528491201</v>
      </c>
      <c r="H25" s="11">
        <f>(G25*'1. Inputs'!$C$8)+G25</f>
        <v>16034.512430004042</v>
      </c>
      <c r="I25" s="11">
        <f>(H25*'1. Inputs'!$C$8)+H25</f>
        <v>16323.133653744115</v>
      </c>
      <c r="J25" s="11">
        <f>(I25*'1. Inputs'!$C$8)+I25</f>
        <v>16616.95005951151</v>
      </c>
      <c r="K25" s="11">
        <f>(J25*'1. Inputs'!$C$8)+J25</f>
        <v>16916.055160582717</v>
      </c>
      <c r="L25" s="11">
        <f>(K25*'1. Inputs'!$C$8)+K25</f>
        <v>17220.544153473205</v>
      </c>
      <c r="M25" s="11">
        <f>(L25*'1. Inputs'!$C$8)+L25</f>
        <v>17530.513948235723</v>
      </c>
    </row>
    <row r="26" spans="2:13" x14ac:dyDescent="0.35">
      <c r="B26" s="10" t="str">
        <f>PROPER(nso_9to14_by_province_2021!A21)</f>
        <v>Southern Highlands</v>
      </c>
      <c r="C26" s="11">
        <f>('1. Inputs'!C33*'1. Inputs'!$C$8)+'1. Inputs'!C33</f>
        <v>65834.85852123599</v>
      </c>
      <c r="D26" s="11">
        <f>(C26*'1. Inputs'!$C$8)+C26</f>
        <v>67019.885974618242</v>
      </c>
      <c r="E26" s="11">
        <f>(D26*'1. Inputs'!$C$8)+D26</f>
        <v>68226.243922161375</v>
      </c>
      <c r="F26" s="11">
        <f>(E26*'1. Inputs'!$C$8)+E26</f>
        <v>69454.316312760275</v>
      </c>
      <c r="G26" s="11">
        <f>(F26*'1. Inputs'!$C$8)+F26</f>
        <v>70704.494006389956</v>
      </c>
      <c r="H26" s="11">
        <f>(G26*'1. Inputs'!$C$8)+G26</f>
        <v>71977.174898504978</v>
      </c>
      <c r="I26" s="11">
        <f>(H26*'1. Inputs'!$C$8)+H26</f>
        <v>73272.764046678072</v>
      </c>
      <c r="J26" s="11">
        <f>(I26*'1. Inputs'!$C$8)+I26</f>
        <v>74591.673799518278</v>
      </c>
      <c r="K26" s="11">
        <f>(J26*'1. Inputs'!$C$8)+J26</f>
        <v>75934.323927909601</v>
      </c>
      <c r="L26" s="11">
        <f>(K26*'1. Inputs'!$C$8)+K26</f>
        <v>77301.141758611979</v>
      </c>
      <c r="M26" s="11">
        <f>(L26*'1. Inputs'!$C$8)+L26</f>
        <v>78692.562310266992</v>
      </c>
    </row>
    <row r="27" spans="2:13" x14ac:dyDescent="0.35">
      <c r="B27" s="10" t="str">
        <f>PROPER(nso_9to14_by_province_2021!A22)</f>
        <v>West New Britain</v>
      </c>
      <c r="C27" s="11">
        <f>('1. Inputs'!C34*'1. Inputs'!$C$8)+'1. Inputs'!C34</f>
        <v>26200.276682891999</v>
      </c>
      <c r="D27" s="11">
        <f>(C27*'1. Inputs'!$C$8)+C27</f>
        <v>26671.881663184056</v>
      </c>
      <c r="E27" s="11">
        <f>(D27*'1. Inputs'!$C$8)+D27</f>
        <v>27151.975533121371</v>
      </c>
      <c r="F27" s="11">
        <f>(E27*'1. Inputs'!$C$8)+E27</f>
        <v>27640.711092717556</v>
      </c>
      <c r="G27" s="11">
        <f>(F27*'1. Inputs'!$C$8)+F27</f>
        <v>28138.243892386472</v>
      </c>
      <c r="H27" s="11">
        <f>(G27*'1. Inputs'!$C$8)+G27</f>
        <v>28644.732282449429</v>
      </c>
      <c r="I27" s="11">
        <f>(H27*'1. Inputs'!$C$8)+H27</f>
        <v>29160.33746353352</v>
      </c>
      <c r="J27" s="11">
        <f>(I27*'1. Inputs'!$C$8)+I27</f>
        <v>29685.223537877122</v>
      </c>
      <c r="K27" s="11">
        <f>(J27*'1. Inputs'!$C$8)+J27</f>
        <v>30219.557561558911</v>
      </c>
      <c r="L27" s="11">
        <f>(K27*'1. Inputs'!$C$8)+K27</f>
        <v>30763.509597666973</v>
      </c>
      <c r="M27" s="11">
        <f>(L27*'1. Inputs'!$C$8)+L27</f>
        <v>31317.252770424977</v>
      </c>
    </row>
    <row r="28" spans="2:13" x14ac:dyDescent="0.35">
      <c r="B28" s="10" t="str">
        <f>PROPER(nso_9to14_by_province_2021!A23)</f>
        <v>West Sepik</v>
      </c>
      <c r="C28" s="11">
        <f>('1. Inputs'!C35*'1. Inputs'!$C$8)+'1. Inputs'!C35</f>
        <v>30197.058698892</v>
      </c>
      <c r="D28" s="11">
        <f>(C28*'1. Inputs'!$C$8)+C28</f>
        <v>30740.605755472057</v>
      </c>
      <c r="E28" s="11">
        <f>(D28*'1. Inputs'!$C$8)+D28</f>
        <v>31293.936659070554</v>
      </c>
      <c r="F28" s="11">
        <f>(E28*'1. Inputs'!$C$8)+E28</f>
        <v>31857.227518933825</v>
      </c>
      <c r="G28" s="11">
        <f>(F28*'1. Inputs'!$C$8)+F28</f>
        <v>32430.657614274634</v>
      </c>
      <c r="H28" s="11">
        <f>(G28*'1. Inputs'!$C$8)+G28</f>
        <v>33014.409451331579</v>
      </c>
      <c r="I28" s="11">
        <f>(H28*'1. Inputs'!$C$8)+H28</f>
        <v>33608.668821455547</v>
      </c>
      <c r="J28" s="11">
        <f>(I28*'1. Inputs'!$C$8)+I28</f>
        <v>34213.624860241747</v>
      </c>
      <c r="K28" s="11">
        <f>(J28*'1. Inputs'!$C$8)+J28</f>
        <v>34829.470107726098</v>
      </c>
      <c r="L28" s="11">
        <f>(K28*'1. Inputs'!$C$8)+K28</f>
        <v>35456.400569665166</v>
      </c>
      <c r="M28" s="11">
        <f>(L28*'1. Inputs'!$C$8)+L28</f>
        <v>36094.615779919135</v>
      </c>
    </row>
    <row r="29" spans="2:13" x14ac:dyDescent="0.35">
      <c r="B29" s="10" t="str">
        <f>PROPER(nso_9to14_by_province_2021!A24)</f>
        <v>Western</v>
      </c>
      <c r="C29" s="11">
        <f>('1. Inputs'!C36*'1. Inputs'!$C$8)+'1. Inputs'!C36</f>
        <v>23298.468711071997</v>
      </c>
      <c r="D29" s="11">
        <f>(C29*'1. Inputs'!$C$8)+C29</f>
        <v>23717.841147871291</v>
      </c>
      <c r="E29" s="11">
        <f>(D29*'1. Inputs'!$C$8)+D29</f>
        <v>24144.762288532977</v>
      </c>
      <c r="F29" s="11">
        <f>(E29*'1. Inputs'!$C$8)+E29</f>
        <v>24579.368009726571</v>
      </c>
      <c r="G29" s="11">
        <f>(F29*'1. Inputs'!$C$8)+F29</f>
        <v>25021.796633901649</v>
      </c>
      <c r="H29" s="11">
        <f>(G29*'1. Inputs'!$C$8)+G29</f>
        <v>25472.188973311881</v>
      </c>
      <c r="I29" s="11">
        <f>(H29*'1. Inputs'!$C$8)+H29</f>
        <v>25930.688374831494</v>
      </c>
      <c r="J29" s="11">
        <f>(I29*'1. Inputs'!$C$8)+I29</f>
        <v>26397.44076557846</v>
      </c>
      <c r="K29" s="11">
        <f>(J29*'1. Inputs'!$C$8)+J29</f>
        <v>26872.594699358873</v>
      </c>
      <c r="L29" s="11">
        <f>(K29*'1. Inputs'!$C$8)+K29</f>
        <v>27356.301403947335</v>
      </c>
      <c r="M29" s="11">
        <f>(L29*'1. Inputs'!$C$8)+L29</f>
        <v>27848.714829218388</v>
      </c>
    </row>
    <row r="30" spans="2:13" x14ac:dyDescent="0.35">
      <c r="B30" s="10" t="str">
        <f>PROPER(nso_9to14_by_province_2021!A25)</f>
        <v>Western Highlands</v>
      </c>
      <c r="C30" s="11">
        <f>('1. Inputs'!C37*'1. Inputs'!$C$8)+'1. Inputs'!C37</f>
        <v>35838.864764131999</v>
      </c>
      <c r="D30" s="11">
        <f>(C30*'1. Inputs'!$C$8)+C30</f>
        <v>36483.964329886374</v>
      </c>
      <c r="E30" s="11">
        <f>(D30*'1. Inputs'!$C$8)+D30</f>
        <v>37140.675687824325</v>
      </c>
      <c r="F30" s="11">
        <f>(E30*'1. Inputs'!$C$8)+E30</f>
        <v>37809.207850205166</v>
      </c>
      <c r="G30" s="11">
        <f>(F30*'1. Inputs'!$C$8)+F30</f>
        <v>38489.773591508856</v>
      </c>
      <c r="H30" s="11">
        <f>(G30*'1. Inputs'!$C$8)+G30</f>
        <v>39182.589516156018</v>
      </c>
      <c r="I30" s="11">
        <f>(H30*'1. Inputs'!$C$8)+H30</f>
        <v>39887.876127446827</v>
      </c>
      <c r="J30" s="11">
        <f>(I30*'1. Inputs'!$C$8)+I30</f>
        <v>40605.857897740869</v>
      </c>
      <c r="K30" s="11">
        <f>(J30*'1. Inputs'!$C$8)+J30</f>
        <v>41336.763339900208</v>
      </c>
      <c r="L30" s="11">
        <f>(K30*'1. Inputs'!$C$8)+K30</f>
        <v>42080.825080018411</v>
      </c>
      <c r="M30" s="11">
        <f>(L30*'1. Inputs'!$C$8)+L30</f>
        <v>42838.279931458739</v>
      </c>
    </row>
    <row r="31" spans="2:13" x14ac:dyDescent="0.35">
      <c r="C31" s="30" t="s">
        <v>58</v>
      </c>
      <c r="D31" s="30"/>
      <c r="E31" s="30"/>
      <c r="F31" s="30"/>
      <c r="G31" s="30"/>
      <c r="H31" s="30"/>
      <c r="I31" s="30"/>
      <c r="J31" s="30"/>
      <c r="K31" s="30"/>
      <c r="L31" s="30"/>
    </row>
  </sheetData>
  <mergeCells count="1">
    <mergeCell ref="C31:L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5C09-48C2-49E8-AD31-94CC922169DE}">
  <sheetPr>
    <tabColor rgb="FF0070C0"/>
  </sheetPr>
  <dimension ref="A1:G26"/>
  <sheetViews>
    <sheetView showGridLines="0" zoomScale="70" zoomScaleNormal="70" workbookViewId="0">
      <selection activeCell="D12" sqref="D12"/>
    </sheetView>
  </sheetViews>
  <sheetFormatPr defaultColWidth="0" defaultRowHeight="14.5" zeroHeight="1" x14ac:dyDescent="0.35"/>
  <cols>
    <col min="1" max="3" width="8.7265625" customWidth="1"/>
    <col min="4" max="4" width="49.08984375" customWidth="1"/>
    <col min="5" max="7" width="8.7265625" customWidth="1"/>
    <col min="8" max="16384" width="8.7265625" hidden="1"/>
  </cols>
  <sheetData>
    <row r="1" spans="1:7" ht="18.5" x14ac:dyDescent="0.45">
      <c r="A1" s="4" t="s">
        <v>47</v>
      </c>
      <c r="B1" s="13"/>
      <c r="C1" s="13"/>
      <c r="D1" s="13"/>
      <c r="E1" s="13"/>
      <c r="F1" s="13"/>
      <c r="G1" s="13"/>
    </row>
    <row r="2" spans="1:7" x14ac:dyDescent="0.35">
      <c r="A2" s="6" t="s">
        <v>52</v>
      </c>
      <c r="B2" s="13"/>
      <c r="C2" s="13"/>
      <c r="D2" s="13"/>
      <c r="E2" s="13"/>
      <c r="F2" s="13"/>
      <c r="G2" s="13"/>
    </row>
    <row r="3" spans="1:7" x14ac:dyDescent="0.35"/>
    <row r="4" spans="1:7" x14ac:dyDescent="0.35"/>
    <row r="5" spans="1:7" x14ac:dyDescent="0.35"/>
    <row r="6" spans="1:7" x14ac:dyDescent="0.35"/>
    <row r="7" spans="1:7" ht="26" x14ac:dyDescent="0.6">
      <c r="A7" s="14"/>
      <c r="D7" s="19" t="s">
        <v>49</v>
      </c>
      <c r="E7" s="20"/>
    </row>
    <row r="8" spans="1:7" x14ac:dyDescent="0.35">
      <c r="D8" s="15" t="s">
        <v>51</v>
      </c>
      <c r="E8" s="16" t="s">
        <v>50</v>
      </c>
    </row>
    <row r="9" spans="1:7" x14ac:dyDescent="0.35">
      <c r="D9" s="15"/>
    </row>
    <row r="10" spans="1:7" x14ac:dyDescent="0.35">
      <c r="D10" s="15"/>
    </row>
    <row r="11" spans="1:7" x14ac:dyDescent="0.35">
      <c r="D11" s="15"/>
      <c r="E11" s="12"/>
    </row>
    <row r="12" spans="1:7" x14ac:dyDescent="0.35">
      <c r="D12" s="15"/>
      <c r="E12" s="12"/>
    </row>
    <row r="13" spans="1:7" x14ac:dyDescent="0.35"/>
    <row r="14" spans="1:7" x14ac:dyDescent="0.35"/>
    <row r="15" spans="1:7" x14ac:dyDescent="0.35"/>
    <row r="16" spans="1:7" x14ac:dyDescent="0.35"/>
    <row r="17" customFormat="1" x14ac:dyDescent="0.35"/>
    <row r="18" customFormat="1" x14ac:dyDescent="0.35"/>
    <row r="19" customFormat="1" x14ac:dyDescent="0.35"/>
    <row r="20" customFormat="1" x14ac:dyDescent="0.35"/>
    <row r="21" customFormat="1" hidden="1" x14ac:dyDescent="0.35"/>
    <row r="22" customFormat="1" hidden="1" x14ac:dyDescent="0.35"/>
    <row r="23" customFormat="1" hidden="1" x14ac:dyDescent="0.35"/>
    <row r="24" customFormat="1" hidden="1" x14ac:dyDescent="0.35"/>
    <row r="25" customFormat="1" hidden="1" x14ac:dyDescent="0.35"/>
    <row r="26" customFormat="1" hidden="1" x14ac:dyDescent="0.35"/>
  </sheetData>
  <hyperlinks>
    <hyperlink ref="E8" location="'3.1 Summary'!A1" display="&gt;&gt;" xr:uid="{E23FB158-9DA4-454A-93A0-8AFE7254C2B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C38F-E27A-4724-A94C-D77C3F7DB059}">
  <sheetPr>
    <tabColor rgb="FF0070C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579-95C5-44FE-8FE6-91373F55376E}">
  <sheetPr>
    <tabColor rgb="FF00B050"/>
  </sheetPr>
  <dimension ref="A1"/>
  <sheetViews>
    <sheetView workbookViewId="0">
      <selection activeCell="D11" sqref="D11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F929-F193-4CD7-B911-2A26242469E3}">
  <sheetPr>
    <tabColor rgb="FF00B050"/>
  </sheetPr>
  <dimension ref="A1:H26"/>
  <sheetViews>
    <sheetView workbookViewId="0">
      <selection activeCell="F12" sqref="F12"/>
    </sheetView>
  </sheetViews>
  <sheetFormatPr defaultRowHeight="14.5" x14ac:dyDescent="0.35"/>
  <cols>
    <col min="1" max="1" width="24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 t="s">
        <v>4</v>
      </c>
      <c r="B2">
        <v>26242.992382</v>
      </c>
      <c r="C2">
        <v>22646.470548000001</v>
      </c>
      <c r="D2">
        <v>30631.069218000001</v>
      </c>
    </row>
    <row r="3" spans="1:8" x14ac:dyDescent="0.35">
      <c r="A3" t="s">
        <v>5</v>
      </c>
      <c r="B3">
        <v>14963.912612</v>
      </c>
      <c r="C3">
        <v>11345.395033999999</v>
      </c>
      <c r="D3">
        <v>18919.505260000002</v>
      </c>
    </row>
    <row r="4" spans="1:8" x14ac:dyDescent="0.35">
      <c r="A4" t="s">
        <v>6</v>
      </c>
      <c r="B4">
        <v>36395.819065999996</v>
      </c>
      <c r="C4">
        <v>34500.985247999997</v>
      </c>
      <c r="D4">
        <v>38352.406373999998</v>
      </c>
      <c r="G4" s="10" t="s">
        <v>44</v>
      </c>
      <c r="H4" s="12" t="s">
        <v>45</v>
      </c>
    </row>
    <row r="5" spans="1:8" x14ac:dyDescent="0.35">
      <c r="A5" t="s">
        <v>7</v>
      </c>
      <c r="B5">
        <v>31111.617893999999</v>
      </c>
      <c r="C5">
        <v>25974.562912000001</v>
      </c>
      <c r="D5">
        <v>36889.485796000001</v>
      </c>
    </row>
    <row r="6" spans="1:8" x14ac:dyDescent="0.35">
      <c r="A6" t="s">
        <v>8</v>
      </c>
      <c r="B6">
        <v>47260.177340000002</v>
      </c>
      <c r="C6">
        <v>39841.792242000003</v>
      </c>
      <c r="D6">
        <v>57187.86159</v>
      </c>
    </row>
    <row r="7" spans="1:8" x14ac:dyDescent="0.35">
      <c r="A7" t="s">
        <v>9</v>
      </c>
      <c r="B7">
        <v>48341.099512000001</v>
      </c>
      <c r="C7">
        <v>44592.208870000002</v>
      </c>
      <c r="D7">
        <v>52393.638004</v>
      </c>
    </row>
    <row r="8" spans="1:8" x14ac:dyDescent="0.35">
      <c r="A8" t="s">
        <v>10</v>
      </c>
      <c r="B8">
        <v>36786.700568</v>
      </c>
      <c r="C8">
        <v>31415.143268</v>
      </c>
      <c r="D8">
        <v>43407.884445999996</v>
      </c>
    </row>
    <row r="9" spans="1:8" x14ac:dyDescent="0.35">
      <c r="A9" t="s">
        <v>11</v>
      </c>
      <c r="B9">
        <v>14339.07617</v>
      </c>
      <c r="C9">
        <v>12249.347576</v>
      </c>
      <c r="D9">
        <v>16751.111143999999</v>
      </c>
    </row>
    <row r="10" spans="1:8" x14ac:dyDescent="0.35">
      <c r="A10" t="s">
        <v>12</v>
      </c>
      <c r="B10">
        <v>53403.870280000003</v>
      </c>
      <c r="C10">
        <v>45707.367938000003</v>
      </c>
      <c r="D10">
        <v>62471.746312000003</v>
      </c>
    </row>
    <row r="11" spans="1:8" x14ac:dyDescent="0.35">
      <c r="A11" t="s">
        <v>13</v>
      </c>
      <c r="B11">
        <v>31188.248931999999</v>
      </c>
      <c r="C11">
        <v>28481.480304000001</v>
      </c>
      <c r="D11">
        <v>34253.574712000001</v>
      </c>
    </row>
    <row r="12" spans="1:8" x14ac:dyDescent="0.35">
      <c r="A12" t="s">
        <v>14</v>
      </c>
      <c r="B12">
        <v>56874.920720000002</v>
      </c>
      <c r="C12">
        <v>52942.680452000001</v>
      </c>
      <c r="D12">
        <v>61404.815878000001</v>
      </c>
    </row>
    <row r="13" spans="1:8" x14ac:dyDescent="0.35">
      <c r="A13" t="s">
        <v>15</v>
      </c>
      <c r="B13">
        <v>5173.6281779999999</v>
      </c>
      <c r="C13">
        <v>2829.766826</v>
      </c>
      <c r="D13">
        <v>8537.3406780000005</v>
      </c>
    </row>
    <row r="14" spans="1:8" x14ac:dyDescent="0.35">
      <c r="A14" t="s">
        <v>16</v>
      </c>
      <c r="B14">
        <v>53939.150684</v>
      </c>
      <c r="C14">
        <v>42302.632235999998</v>
      </c>
      <c r="D14">
        <v>70482.291744000002</v>
      </c>
    </row>
    <row r="15" spans="1:8" x14ac:dyDescent="0.35">
      <c r="A15" t="s">
        <v>17</v>
      </c>
      <c r="B15">
        <v>74474.026662000004</v>
      </c>
      <c r="C15">
        <v>62369.429854000002</v>
      </c>
      <c r="D15">
        <v>85292.147014000002</v>
      </c>
    </row>
    <row r="16" spans="1:8" x14ac:dyDescent="0.35">
      <c r="A16" t="s">
        <v>18</v>
      </c>
      <c r="B16">
        <v>27713.587882</v>
      </c>
      <c r="C16">
        <v>23278.364484000002</v>
      </c>
      <c r="D16">
        <v>33096.557315999999</v>
      </c>
    </row>
    <row r="17" spans="1:4" x14ac:dyDescent="0.35">
      <c r="A17" t="s">
        <v>19</v>
      </c>
      <c r="B17">
        <v>16856.780151999999</v>
      </c>
      <c r="C17">
        <v>13427.645205999999</v>
      </c>
      <c r="D17">
        <v>21036.642535999999</v>
      </c>
    </row>
    <row r="18" spans="1:4" x14ac:dyDescent="0.35">
      <c r="A18" t="s">
        <v>20</v>
      </c>
      <c r="B18">
        <v>15197.984216000001</v>
      </c>
      <c r="C18">
        <v>12863.8815</v>
      </c>
      <c r="D18">
        <v>17869.287592000001</v>
      </c>
    </row>
    <row r="19" spans="1:4" x14ac:dyDescent="0.35">
      <c r="A19" t="s">
        <v>21</v>
      </c>
      <c r="B19">
        <v>20626.937325999999</v>
      </c>
      <c r="C19">
        <v>16831.176063999999</v>
      </c>
      <c r="D19">
        <v>24912.700177999999</v>
      </c>
    </row>
    <row r="20" spans="1:4" x14ac:dyDescent="0.35">
      <c r="A20" t="s">
        <v>22</v>
      </c>
      <c r="B20">
        <v>14406.851864</v>
      </c>
      <c r="C20">
        <v>10857.842048</v>
      </c>
      <c r="D20">
        <v>18320.821582</v>
      </c>
    </row>
    <row r="21" spans="1:4" x14ac:dyDescent="0.35">
      <c r="A21" t="s">
        <v>23</v>
      </c>
      <c r="B21">
        <v>64670.784401999997</v>
      </c>
      <c r="C21">
        <v>56512.043195999999</v>
      </c>
      <c r="D21">
        <v>73134.769866000002</v>
      </c>
    </row>
    <row r="22" spans="1:4" x14ac:dyDescent="0.35">
      <c r="A22" t="s">
        <v>24</v>
      </c>
      <c r="B22">
        <v>25737.010493999998</v>
      </c>
      <c r="C22">
        <v>24517.577713999999</v>
      </c>
      <c r="D22">
        <v>27002.073039999999</v>
      </c>
    </row>
    <row r="23" spans="1:4" x14ac:dyDescent="0.35">
      <c r="A23" t="s">
        <v>25</v>
      </c>
      <c r="B23">
        <v>29663.122493999999</v>
      </c>
      <c r="C23">
        <v>26910.351011999999</v>
      </c>
      <c r="D23">
        <v>32526.970818000002</v>
      </c>
    </row>
    <row r="24" spans="1:4" x14ac:dyDescent="0.35">
      <c r="A24" t="s">
        <v>26</v>
      </c>
      <c r="B24">
        <v>22886.511503999998</v>
      </c>
      <c r="C24">
        <v>19094.724903999999</v>
      </c>
      <c r="D24">
        <v>26994.090186000001</v>
      </c>
    </row>
    <row r="25" spans="1:4" x14ac:dyDescent="0.35">
      <c r="A25" t="s">
        <v>27</v>
      </c>
      <c r="B25">
        <v>35205.171673999997</v>
      </c>
      <c r="C25">
        <v>31359.603436000001</v>
      </c>
      <c r="D25">
        <v>39488.712950000001</v>
      </c>
    </row>
    <row r="26" spans="1:4" x14ac:dyDescent="0.35">
      <c r="A26" t="s">
        <v>28</v>
      </c>
      <c r="B26">
        <v>803459.98300799995</v>
      </c>
      <c r="C26">
        <v>692852.47287199995</v>
      </c>
      <c r="D26">
        <v>931357.50423399999</v>
      </c>
    </row>
  </sheetData>
  <hyperlinks>
    <hyperlink ref="H4" r:id="rId1" xr:uid="{44C5EA66-8B9F-469C-A1D2-F9797610D5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1. Inputs</vt:lpstr>
      <vt:lpstr>2. Calculations -&gt;</vt:lpstr>
      <vt:lpstr>2.1 Pop. Proj. by Province</vt:lpstr>
      <vt:lpstr>3. Outputs -&gt;</vt:lpstr>
      <vt:lpstr>3.1 Summary</vt:lpstr>
      <vt:lpstr>RawData -&gt;</vt:lpstr>
      <vt:lpstr>nso_9to14_by_province_2021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Kuch</dc:creator>
  <cp:lastModifiedBy>Matthew Kuch</cp:lastModifiedBy>
  <dcterms:created xsi:type="dcterms:W3CDTF">2025-06-17T06:07:45Z</dcterms:created>
  <dcterms:modified xsi:type="dcterms:W3CDTF">2025-06-26T16:07:24Z</dcterms:modified>
</cp:coreProperties>
</file>