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1. Inputs" sheetId="2" r:id="rId5"/>
    <sheet state="visible" name="2. Calculations -&gt;" sheetId="3" r:id="rId6"/>
    <sheet state="visible" name="2.1 NSO Pop. Proj. by Province" sheetId="4" r:id="rId7"/>
    <sheet state="visible" name="2.2 UN WPP Proj. by Age" sheetId="5" r:id="rId8"/>
    <sheet state="visible" name="3. Outputs -&gt;" sheetId="6" r:id="rId9"/>
    <sheet state="visible" name="3.1 Summary" sheetId="7" r:id="rId10"/>
    <sheet state="visible" name="RawData -&gt;" sheetId="8" r:id="rId11"/>
    <sheet state="visible" name="nso_9to14_by_province_2021" sheetId="9" r:id="rId12"/>
    <sheet state="visible" name="nso_2025+_Projections" sheetId="10" r:id="rId13"/>
    <sheet state="visible" name="un_wpp_2020-2023_PNG" sheetId="11" r:id="rId14"/>
  </sheets>
  <definedNames/>
  <calcPr/>
  <extLst>
    <ext uri="GoogleSheetsCustomDataVersion2">
      <go:sheetsCustomData xmlns:go="http://customooxmlschemas.google.com/" r:id="rId15" roundtripDataChecksum="DBa+UOKYDjnQ1MXaUXDyl8JctaNK+fxYzeQ1E607ANQ="/>
    </ext>
  </extLst>
</workbook>
</file>

<file path=xl/sharedStrings.xml><?xml version="1.0" encoding="utf-8"?>
<sst xmlns="http://schemas.openxmlformats.org/spreadsheetml/2006/main" count="165" uniqueCount="101">
  <si>
    <t>PNG HPVv Target Population Sizing Model</t>
  </si>
  <si>
    <t>About this data model</t>
  </si>
  <si>
    <t>Purpose:</t>
  </si>
  <si>
    <t xml:space="preserve"> The purpose of this data model is to forecast the population of 9-14 year old girls in PNG from (2021-2032), by province, using 2021 offical NSO Census estimates and key assumptions</t>
  </si>
  <si>
    <t>Color Coding</t>
  </si>
  <si>
    <t>Inputs and Assumptions tabs</t>
  </si>
  <si>
    <t>Calculations tabs</t>
  </si>
  <si>
    <t>Outputs tab</t>
  </si>
  <si>
    <t>Raw data tabs</t>
  </si>
  <si>
    <t>Author:</t>
  </si>
  <si>
    <t xml:space="preserve">Matthew Kuch, kuch.matthew@gmail.com ; matt@bk-advisors.com </t>
  </si>
  <si>
    <t>Version:</t>
  </si>
  <si>
    <t>v1</t>
  </si>
  <si>
    <t>Inputs</t>
  </si>
  <si>
    <t>General Inputs &amp; Assumptions</t>
  </si>
  <si>
    <t>Source</t>
  </si>
  <si>
    <t>Estimated annual population growth</t>
  </si>
  <si>
    <t>World Bank ( https://data.worldbank.org/indicator/SP.POP.GROW?locations=PG )</t>
  </si>
  <si>
    <t>UN WPP (2020-2023 YoY growth rate)</t>
  </si>
  <si>
    <t>2021 NSO Target population inputs</t>
  </si>
  <si>
    <t>Province</t>
  </si>
  <si>
    <t>pop2021</t>
  </si>
  <si>
    <t>2021 PNG National Statistical Office/Department</t>
  </si>
  <si>
    <t>2020-2023 UN WPP Age-specific Total PNG populations</t>
  </si>
  <si>
    <t>Age</t>
  </si>
  <si>
    <t xml:space="preserve">UN WPP 2024 </t>
  </si>
  <si>
    <t>UN WPP 2025</t>
  </si>
  <si>
    <t>UN WPP 2026</t>
  </si>
  <si>
    <t>UN WPP 2027</t>
  </si>
  <si>
    <t>UN WPP 2028</t>
  </si>
  <si>
    <t>UN WPP 2029</t>
  </si>
  <si>
    <t>Total</t>
  </si>
  <si>
    <t>UN WPP 2030</t>
  </si>
  <si>
    <t>Calculations (Table of Contents)</t>
  </si>
  <si>
    <t>Table of contents</t>
  </si>
  <si>
    <t>2.1 Population Projections by Province</t>
  </si>
  <si>
    <t>&gt;&gt;</t>
  </si>
  <si>
    <t>2.2 UN WPP Population Projections by Age</t>
  </si>
  <si>
    <t>2.1 NSO Population Projections by Province</t>
  </si>
  <si>
    <t>Projections (2022-2032) based on NSO 2021 Estimates</t>
  </si>
  <si>
    <t>Source: CHAI estimations based on annual population growth rate</t>
  </si>
  <si>
    <t>Projections (2024 and 2025) by Age based on UN WPP YoY Annual Growth Rate (2020-2023)</t>
  </si>
  <si>
    <t>Outputs (Table of Contents)</t>
  </si>
  <si>
    <t>3.1 Summary</t>
  </si>
  <si>
    <t>Outputs</t>
  </si>
  <si>
    <t>Summary Outputs</t>
  </si>
  <si>
    <t>1 Estimated Total population (9-14yr olds)</t>
  </si>
  <si>
    <t>Source 1</t>
  </si>
  <si>
    <t>2025 PNG National Statistical Office (NSO) Projections</t>
  </si>
  <si>
    <t>Source 2</t>
  </si>
  <si>
    <t>2025 CHAI estimations based on World Bank annual PNG population growth rate (1.8%)</t>
  </si>
  <si>
    <t>Source 3</t>
  </si>
  <si>
    <t>2025 UN WPP Projections based on 2020-2023 annual growth rate (1.55%)</t>
  </si>
  <si>
    <t>Average</t>
  </si>
  <si>
    <t>Prov_Name</t>
  </si>
  <si>
    <t>median</t>
  </si>
  <si>
    <t>low</t>
  </si>
  <si>
    <t>high</t>
  </si>
  <si>
    <t>CENTRAL</t>
  </si>
  <si>
    <t>CENTRAL BOUGAINVILLE</t>
  </si>
  <si>
    <t>CHIMBU (SIMBU)</t>
  </si>
  <si>
    <t xml:space="preserve">Source: </t>
  </si>
  <si>
    <t xml:space="preserve">https://data.humdata.org/dataset/modelled_population_estimates-png_v1 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</si>
  <si>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</si>
  <si>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</si>
  <si>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</si>
  <si>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</si>
  <si>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</si>
  <si>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</si>
  <si>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</si>
  <si>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</si>
  <si>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</si>
  <si>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</si>
  <si>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</si>
  <si>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</si>
  <si>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</si>
  <si>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NORTH BOUGAINVILLE</t>
  </si>
  <si>
    <t>NORTHERN (ORO)</t>
  </si>
  <si>
    <t>SOUTH BOUGAINVILLE</t>
  </si>
  <si>
    <t>SOUTHERN HIGHLANDS</t>
  </si>
  <si>
    <t>WEST NEW BRITAIN</t>
  </si>
  <si>
    <t>WEST SEPIK</t>
  </si>
  <si>
    <t>WESTERN</t>
  </si>
  <si>
    <t>WESTERN HIGHLANDS</t>
  </si>
  <si>
    <t>NATIONAL TOTAL</t>
  </si>
  <si>
    <t>2025 Projected Population</t>
  </si>
  <si>
    <t>Notes</t>
  </si>
  <si>
    <t>5 to 9</t>
  </si>
  <si>
    <t>9_yr olds</t>
  </si>
  <si>
    <t>Assuming uniform distribution across ages in 5 to 9 group</t>
  </si>
  <si>
    <t>https://png.unfpa.org/en/publications/population-projections-2024-2050</t>
  </si>
  <si>
    <t>10 to 14</t>
  </si>
  <si>
    <t>country_code</t>
  </si>
  <si>
    <t>name</t>
  </si>
  <si>
    <t>year</t>
  </si>
  <si>
    <t>age</t>
  </si>
  <si>
    <t>popF</t>
  </si>
  <si>
    <t>Values</t>
  </si>
  <si>
    <t>Papua New Guinea</t>
  </si>
  <si>
    <t>Source:</t>
  </si>
  <si>
    <t>https://population.un.org/wpp/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</si>
</sst>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ptos Narrow"/>
      <scheme val="minor"/>
    </font>
    <font>
      <b/>
      <sz val="14.0"/>
      <color theme="0"/>
      <name val="Aptos Narrow"/>
    </font>
    <font>
      <sz val="12.0"/>
      <color theme="1"/>
      <name val="Inter"/>
    </font>
    <font>
      <sz val="11.0"/>
      <color theme="0"/>
      <name val="Aptos Narrow"/>
    </font>
    <font>
      <b/>
      <i/>
      <sz val="11.0"/>
      <color theme="0"/>
      <name val="Aptos Narrow"/>
    </font>
    <font>
      <b/>
      <sz val="12.0"/>
      <color theme="1"/>
      <name val="Inter"/>
    </font>
    <font>
      <b/>
      <sz val="13.0"/>
      <color rgb="FF0E2841"/>
      <name val="Aptos Narrow"/>
    </font>
    <font>
      <b/>
      <sz val="15.0"/>
      <color rgb="FF0E2841"/>
      <name val="Aptos Narrow"/>
    </font>
    <font>
      <i/>
      <sz val="11.0"/>
      <color rgb="FF7F7F7F"/>
      <name val="Aptos Narrow"/>
    </font>
    <font>
      <i/>
      <sz val="11.0"/>
      <color theme="1"/>
      <name val="Aptos Narrow"/>
    </font>
    <font>
      <sz val="11.0"/>
      <color theme="1"/>
      <name val="Aptos Narrow"/>
    </font>
    <font>
      <b/>
      <i/>
      <sz val="11.0"/>
      <color theme="1"/>
      <name val="Aptos Narrow"/>
    </font>
    <font>
      <b/>
      <sz val="11.0"/>
      <color theme="1"/>
      <name val="Aptos Narrow"/>
    </font>
    <font>
      <b/>
      <sz val="20.0"/>
      <color theme="4"/>
      <name val="Aptos Narrow"/>
    </font>
    <font>
      <b/>
      <sz val="12.0"/>
      <color theme="1"/>
      <name val="Arial"/>
    </font>
    <font>
      <u/>
      <sz val="11.0"/>
      <color theme="10"/>
      <name val="Aptos Narrow"/>
    </font>
    <font/>
    <font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A3041"/>
        <bgColor rgb="FF0A304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AE2D5"/>
        <bgColor rgb="FFFAE2D5"/>
      </patternFill>
    </fill>
    <fill>
      <patternFill patternType="solid">
        <fgColor rgb="FFCAEDFB"/>
        <bgColor rgb="FFCAEDFB"/>
      </patternFill>
    </fill>
  </fills>
  <borders count="5">
    <border/>
    <border>
      <left/>
      <right/>
      <top/>
      <bottom/>
    </border>
    <border>
      <bottom style="thick">
        <color rgb="FF64BDE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2" fontId="3" numFmtId="0" xfId="0" applyBorder="1" applyFont="1"/>
    <xf borderId="1" fillId="2" fontId="4" numFmtId="0" xfId="0" applyBorder="1" applyFont="1"/>
    <xf borderId="0" fillId="0" fontId="5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5" numFmtId="0" xfId="0" applyFont="1"/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2" fillId="0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right"/>
    </xf>
    <xf borderId="3" fillId="7" fontId="10" numFmtId="10" xfId="0" applyAlignment="1" applyBorder="1" applyFill="1" applyFont="1" applyNumberFormat="1">
      <alignment horizontal="center"/>
    </xf>
    <xf borderId="0" fillId="0" fontId="11" numFmtId="0" xfId="0" applyAlignment="1" applyFont="1">
      <alignment horizontal="right"/>
    </xf>
    <xf borderId="0" fillId="0" fontId="12" numFmtId="0" xfId="0" applyAlignment="1" applyFont="1">
      <alignment horizontal="center"/>
    </xf>
    <xf borderId="3" fillId="7" fontId="10" numFmtId="37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horizontal="right"/>
    </xf>
    <xf borderId="3" fillId="7" fontId="12" numFmtId="37" xfId="0" applyAlignment="1" applyBorder="1" applyFont="1" applyNumberFormat="1">
      <alignment horizontal="center"/>
    </xf>
    <xf borderId="1" fillId="2" fontId="10" numFmtId="0" xfId="0" applyBorder="1" applyFont="1"/>
    <xf borderId="0" fillId="0" fontId="13" numFmtId="0" xfId="0" applyFont="1"/>
    <xf borderId="1" fillId="4" fontId="14" numFmtId="0" xfId="0" applyAlignment="1" applyBorder="1" applyFont="1">
      <alignment horizontal="center" vertical="center"/>
    </xf>
    <xf borderId="1" fillId="4" fontId="10" numFmtId="0" xfId="0" applyBorder="1" applyFont="1"/>
    <xf borderId="0" fillId="0" fontId="10" numFmtId="0" xfId="0" applyAlignment="1" applyFont="1">
      <alignment horizontal="left"/>
    </xf>
    <xf borderId="0" fillId="0" fontId="15" numFmtId="0" xfId="0" applyFont="1"/>
    <xf borderId="3" fillId="8" fontId="10" numFmtId="37" xfId="0" applyAlignment="1" applyBorder="1" applyFill="1" applyFont="1" applyNumberFormat="1">
      <alignment horizontal="center"/>
    </xf>
    <xf borderId="4" fillId="0" fontId="8" numFmtId="0" xfId="0" applyAlignment="1" applyBorder="1" applyFont="1">
      <alignment horizontal="center"/>
    </xf>
    <xf borderId="4" fillId="0" fontId="16" numFmtId="0" xfId="0" applyBorder="1" applyFont="1"/>
    <xf borderId="3" fillId="8" fontId="12" numFmtId="37" xfId="0" applyAlignment="1" applyBorder="1" applyFont="1" applyNumberFormat="1">
      <alignment horizontal="center"/>
    </xf>
    <xf borderId="1" fillId="5" fontId="14" numFmtId="0" xfId="0" applyAlignment="1" applyBorder="1" applyFont="1">
      <alignment horizontal="center" vertical="center"/>
    </xf>
    <xf borderId="1" fillId="5" fontId="10" numFmtId="0" xfId="0" applyBorder="1" applyFont="1"/>
    <xf borderId="0" fillId="0" fontId="10" numFmtId="0" xfId="0" applyFont="1"/>
    <xf borderId="0" fillId="0" fontId="10" numFmtId="16" xfId="0" applyFont="1" applyNumberFormat="1"/>
    <xf borderId="0" fillId="0" fontId="17" numFmtId="0" xfId="0" applyFont="1"/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5</xdr:row>
      <xdr:rowOff>76200</xdr:rowOff>
    </xdr:from>
    <xdr:ext cx="4095750" cy="458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0</xdr:rowOff>
    </xdr:from>
    <xdr:ext cx="5467350" cy="3476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png.unfpa.org/en/publications/population-projections-2024-2050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humdata.org/dataset/modelled_population_estimates-png_v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7474"/>
    <pageSetUpPr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2" width="10.88"/>
    <col customWidth="1" min="3" max="3" width="33.0"/>
    <col customWidth="1" min="4" max="4" width="27.13"/>
    <col customWidth="1" min="5" max="5" width="22.75"/>
    <col customWidth="1" min="6" max="6" width="37.88"/>
    <col customWidth="1" min="7" max="7" width="30.63"/>
    <col customWidth="1" min="8" max="8" width="27.38"/>
    <col customWidth="1" min="9" max="9" width="17.88"/>
    <col customWidth="1" min="10" max="10" width="23.13"/>
    <col customWidth="1" min="11" max="11" width="17.63"/>
    <col customWidth="1" min="12" max="13" width="17.88"/>
    <col customWidth="1" min="14" max="23" width="8.75"/>
    <col customWidth="1" min="24" max="26" width="8.63"/>
  </cols>
  <sheetData>
    <row r="1" ht="19.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5" t="s">
        <v>2</v>
      </c>
      <c r="B4" s="6" t="s">
        <v>3</v>
      </c>
      <c r="X4" s="6"/>
      <c r="Y4" s="6"/>
      <c r="Z4" s="6"/>
    </row>
    <row r="5" ht="19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7" t="s">
        <v>4</v>
      </c>
      <c r="B7" s="8">
        <v>1.0</v>
      </c>
      <c r="C7" s="2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7"/>
      <c r="B8" s="9">
        <v>2.0</v>
      </c>
      <c r="C8" s="2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2"/>
      <c r="B9" s="10">
        <v>3.0</v>
      </c>
      <c r="C9" s="2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2"/>
      <c r="B10" s="11">
        <v>4.0</v>
      </c>
      <c r="C10" s="2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7" t="s">
        <v>9</v>
      </c>
      <c r="B12" s="2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7" t="s">
        <v>11</v>
      </c>
      <c r="B15" s="2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4:W4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2.25"/>
    <col customWidth="1" min="4" max="26" width="8.63"/>
  </cols>
  <sheetData>
    <row r="1" ht="14.25" customHeight="1"/>
    <row r="2" ht="14.25" customHeight="1"/>
    <row r="3" ht="14.25" customHeight="1">
      <c r="B3" s="35" t="s">
        <v>24</v>
      </c>
      <c r="C3" s="35" t="s">
        <v>85</v>
      </c>
      <c r="D3" s="35" t="s">
        <v>86</v>
      </c>
    </row>
    <row r="4" ht="14.25" customHeight="1">
      <c r="B4" s="36" t="s">
        <v>87</v>
      </c>
      <c r="C4" s="37">
        <v>762120.0</v>
      </c>
    </row>
    <row r="5" ht="14.25" customHeight="1">
      <c r="B5" s="36" t="s">
        <v>88</v>
      </c>
      <c r="C5" s="37">
        <f>C4/5</f>
        <v>152424</v>
      </c>
      <c r="D5" s="35" t="s">
        <v>89</v>
      </c>
      <c r="O5" s="15" t="s">
        <v>61</v>
      </c>
      <c r="P5" s="28" t="s">
        <v>90</v>
      </c>
    </row>
    <row r="6" ht="14.25" customHeight="1">
      <c r="B6" s="35" t="s">
        <v>91</v>
      </c>
      <c r="C6" s="37">
        <v>726385.0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P5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38"/>
    <col customWidth="1" min="7" max="26" width="8.63"/>
  </cols>
  <sheetData>
    <row r="1" ht="14.25" customHeight="1">
      <c r="A1" s="37" t="s">
        <v>92</v>
      </c>
      <c r="B1" s="37" t="s">
        <v>93</v>
      </c>
      <c r="C1" s="37" t="s">
        <v>94</v>
      </c>
      <c r="D1" s="37" t="s">
        <v>95</v>
      </c>
      <c r="E1" s="37" t="s">
        <v>96</v>
      </c>
      <c r="F1" s="35" t="s">
        <v>97</v>
      </c>
    </row>
    <row r="2" ht="14.25" customHeight="1">
      <c r="A2" s="37">
        <v>598.0</v>
      </c>
      <c r="B2" s="37" t="s">
        <v>98</v>
      </c>
      <c r="C2" s="37">
        <v>2020.0</v>
      </c>
      <c r="D2" s="37">
        <v>9.0</v>
      </c>
      <c r="E2" s="37">
        <v>107.127</v>
      </c>
      <c r="F2" s="38">
        <v>107127.0</v>
      </c>
    </row>
    <row r="3" ht="14.25" customHeight="1">
      <c r="A3" s="37">
        <v>598.0</v>
      </c>
      <c r="B3" s="37" t="s">
        <v>98</v>
      </c>
      <c r="C3" s="37">
        <v>2020.0</v>
      </c>
      <c r="D3" s="37">
        <v>10.0</v>
      </c>
      <c r="E3" s="37">
        <v>105.481</v>
      </c>
      <c r="F3" s="38">
        <v>105481.0</v>
      </c>
    </row>
    <row r="4" ht="14.25" customHeight="1">
      <c r="A4" s="37">
        <v>598.0</v>
      </c>
      <c r="B4" s="37" t="s">
        <v>98</v>
      </c>
      <c r="C4" s="37">
        <v>2020.0</v>
      </c>
      <c r="D4" s="37">
        <v>11.0</v>
      </c>
      <c r="E4" s="37">
        <v>103.225</v>
      </c>
      <c r="F4" s="38">
        <v>103225.0</v>
      </c>
      <c r="M4" s="35" t="s">
        <v>99</v>
      </c>
      <c r="N4" s="37" t="s">
        <v>100</v>
      </c>
    </row>
    <row r="5" ht="14.25" customHeight="1">
      <c r="A5" s="37">
        <v>598.0</v>
      </c>
      <c r="B5" s="37" t="s">
        <v>98</v>
      </c>
      <c r="C5" s="37">
        <v>2020.0</v>
      </c>
      <c r="D5" s="37">
        <v>12.0</v>
      </c>
      <c r="E5" s="37">
        <v>101.693</v>
      </c>
      <c r="F5" s="38">
        <v>101693.0</v>
      </c>
    </row>
    <row r="6" ht="14.25" customHeight="1">
      <c r="A6" s="37">
        <v>598.0</v>
      </c>
      <c r="B6" s="37" t="s">
        <v>98</v>
      </c>
      <c r="C6" s="37">
        <v>2020.0</v>
      </c>
      <c r="D6" s="37">
        <v>13.0</v>
      </c>
      <c r="E6" s="37">
        <v>99.983</v>
      </c>
      <c r="F6" s="38">
        <v>99983.0</v>
      </c>
    </row>
    <row r="7" ht="14.25" customHeight="1">
      <c r="A7" s="37">
        <v>598.0</v>
      </c>
      <c r="B7" s="37" t="s">
        <v>98</v>
      </c>
      <c r="C7" s="37">
        <v>2020.0</v>
      </c>
      <c r="D7" s="37">
        <v>14.0</v>
      </c>
      <c r="E7" s="37">
        <v>98.57</v>
      </c>
      <c r="F7" s="38">
        <v>98570.0</v>
      </c>
    </row>
    <row r="8" ht="14.25" customHeight="1">
      <c r="A8" s="37">
        <v>598.0</v>
      </c>
      <c r="B8" s="37" t="s">
        <v>98</v>
      </c>
      <c r="C8" s="37">
        <v>2021.0</v>
      </c>
      <c r="D8" s="37">
        <v>9.0</v>
      </c>
      <c r="E8" s="37">
        <v>108.525</v>
      </c>
      <c r="F8" s="38">
        <v>108525.0</v>
      </c>
    </row>
    <row r="9" ht="14.25" customHeight="1">
      <c r="A9" s="37">
        <v>598.0</v>
      </c>
      <c r="B9" s="37" t="s">
        <v>98</v>
      </c>
      <c r="C9" s="37">
        <v>2021.0</v>
      </c>
      <c r="D9" s="37">
        <v>10.0</v>
      </c>
      <c r="E9" s="37">
        <v>107.186</v>
      </c>
      <c r="F9" s="38">
        <v>107186.0</v>
      </c>
    </row>
    <row r="10" ht="14.25" customHeight="1">
      <c r="A10" s="37">
        <v>598.0</v>
      </c>
      <c r="B10" s="37" t="s">
        <v>98</v>
      </c>
      <c r="C10" s="37">
        <v>2021.0</v>
      </c>
      <c r="D10" s="37">
        <v>11.0</v>
      </c>
      <c r="E10" s="37">
        <v>105.57</v>
      </c>
      <c r="F10" s="38">
        <v>105570.0</v>
      </c>
    </row>
    <row r="11" ht="14.25" customHeight="1">
      <c r="A11" s="37">
        <v>598.0</v>
      </c>
      <c r="B11" s="37" t="s">
        <v>98</v>
      </c>
      <c r="C11" s="37">
        <v>2021.0</v>
      </c>
      <c r="D11" s="37">
        <v>12.0</v>
      </c>
      <c r="E11" s="37">
        <v>103.341</v>
      </c>
      <c r="F11" s="38">
        <v>103341.0</v>
      </c>
    </row>
    <row r="12" ht="14.25" customHeight="1">
      <c r="A12" s="37">
        <v>598.0</v>
      </c>
      <c r="B12" s="37" t="s">
        <v>98</v>
      </c>
      <c r="C12" s="37">
        <v>2021.0</v>
      </c>
      <c r="D12" s="37">
        <v>13.0</v>
      </c>
      <c r="E12" s="37">
        <v>101.839</v>
      </c>
      <c r="F12" s="38">
        <v>101839.0</v>
      </c>
    </row>
    <row r="13" ht="14.25" customHeight="1">
      <c r="A13" s="37">
        <v>598.0</v>
      </c>
      <c r="B13" s="37" t="s">
        <v>98</v>
      </c>
      <c r="C13" s="37">
        <v>2021.0</v>
      </c>
      <c r="D13" s="37">
        <v>14.0</v>
      </c>
      <c r="E13" s="37">
        <v>100.151</v>
      </c>
      <c r="F13" s="38">
        <v>100151.0</v>
      </c>
    </row>
    <row r="14" ht="14.25" customHeight="1">
      <c r="A14" s="37">
        <v>598.0</v>
      </c>
      <c r="B14" s="37" t="s">
        <v>98</v>
      </c>
      <c r="C14" s="37">
        <v>2022.0</v>
      </c>
      <c r="D14" s="37">
        <v>9.0</v>
      </c>
      <c r="E14" s="37">
        <v>109.945</v>
      </c>
      <c r="F14" s="38">
        <v>109945.0</v>
      </c>
    </row>
    <row r="15" ht="14.25" customHeight="1">
      <c r="A15" s="37">
        <v>598.0</v>
      </c>
      <c r="B15" s="37" t="s">
        <v>98</v>
      </c>
      <c r="C15" s="37">
        <v>2022.0</v>
      </c>
      <c r="D15" s="37">
        <v>10.0</v>
      </c>
      <c r="E15" s="37">
        <v>108.453</v>
      </c>
      <c r="F15" s="38">
        <v>108453.0</v>
      </c>
    </row>
    <row r="16" ht="14.25" customHeight="1">
      <c r="A16" s="37">
        <v>598.0</v>
      </c>
      <c r="B16" s="37" t="s">
        <v>98</v>
      </c>
      <c r="C16" s="37">
        <v>2022.0</v>
      </c>
      <c r="D16" s="37">
        <v>11.0</v>
      </c>
      <c r="E16" s="37">
        <v>107.116</v>
      </c>
      <c r="F16" s="38">
        <v>107116.0</v>
      </c>
    </row>
    <row r="17" ht="14.25" customHeight="1">
      <c r="A17" s="37">
        <v>598.0</v>
      </c>
      <c r="B17" s="37" t="s">
        <v>98</v>
      </c>
      <c r="C17" s="37">
        <v>2022.0</v>
      </c>
      <c r="D17" s="37">
        <v>12.0</v>
      </c>
      <c r="E17" s="37">
        <v>105.497</v>
      </c>
      <c r="F17" s="38">
        <v>105497.0</v>
      </c>
    </row>
    <row r="18" ht="14.25" customHeight="1">
      <c r="A18" s="37">
        <v>598.0</v>
      </c>
      <c r="B18" s="37" t="s">
        <v>98</v>
      </c>
      <c r="C18" s="37">
        <v>2022.0</v>
      </c>
      <c r="D18" s="37">
        <v>13.0</v>
      </c>
      <c r="E18" s="37">
        <v>103.265</v>
      </c>
      <c r="F18" s="38">
        <v>103265.0</v>
      </c>
    </row>
    <row r="19" ht="14.25" customHeight="1">
      <c r="A19" s="37">
        <v>598.0</v>
      </c>
      <c r="B19" s="37" t="s">
        <v>98</v>
      </c>
      <c r="C19" s="37">
        <v>2022.0</v>
      </c>
      <c r="D19" s="37">
        <v>14.0</v>
      </c>
      <c r="E19" s="37">
        <v>101.752</v>
      </c>
      <c r="F19" s="38">
        <v>101752.0</v>
      </c>
    </row>
    <row r="20" ht="14.25" customHeight="1">
      <c r="A20" s="37">
        <v>598.0</v>
      </c>
      <c r="B20" s="37" t="s">
        <v>98</v>
      </c>
      <c r="C20" s="37">
        <v>2023.0</v>
      </c>
      <c r="D20" s="37">
        <v>9.0</v>
      </c>
      <c r="E20" s="37">
        <v>111.311</v>
      </c>
      <c r="F20" s="38">
        <v>111311.0</v>
      </c>
    </row>
    <row r="21" ht="14.25" customHeight="1">
      <c r="A21" s="37">
        <v>598.0</v>
      </c>
      <c r="B21" s="37" t="s">
        <v>98</v>
      </c>
      <c r="C21" s="37">
        <v>2023.0</v>
      </c>
      <c r="D21" s="37">
        <v>10.0</v>
      </c>
      <c r="E21" s="37">
        <v>109.873</v>
      </c>
      <c r="F21" s="38">
        <v>109873.0</v>
      </c>
    </row>
    <row r="22" ht="14.25" customHeight="1">
      <c r="A22" s="37">
        <v>598.0</v>
      </c>
      <c r="B22" s="37" t="s">
        <v>98</v>
      </c>
      <c r="C22" s="37">
        <v>2023.0</v>
      </c>
      <c r="D22" s="37">
        <v>11.0</v>
      </c>
      <c r="E22" s="37">
        <v>108.383</v>
      </c>
      <c r="F22" s="38">
        <v>108383.0</v>
      </c>
    </row>
    <row r="23" ht="14.25" customHeight="1">
      <c r="A23" s="37">
        <v>598.0</v>
      </c>
      <c r="B23" s="37" t="s">
        <v>98</v>
      </c>
      <c r="C23" s="37">
        <v>2023.0</v>
      </c>
      <c r="D23" s="37">
        <v>12.0</v>
      </c>
      <c r="E23" s="37">
        <v>107.043</v>
      </c>
      <c r="F23" s="38">
        <v>107043.0</v>
      </c>
    </row>
    <row r="24" ht="14.25" customHeight="1">
      <c r="A24" s="37">
        <v>598.0</v>
      </c>
      <c r="B24" s="37" t="s">
        <v>98</v>
      </c>
      <c r="C24" s="37">
        <v>2023.0</v>
      </c>
      <c r="D24" s="37">
        <v>13.0</v>
      </c>
      <c r="E24" s="37">
        <v>105.42</v>
      </c>
      <c r="F24" s="38">
        <v>105420.0</v>
      </c>
    </row>
    <row r="25" ht="14.25" customHeight="1">
      <c r="A25" s="37">
        <v>598.0</v>
      </c>
      <c r="B25" s="37" t="s">
        <v>98</v>
      </c>
      <c r="C25" s="37">
        <v>2023.0</v>
      </c>
      <c r="D25" s="37">
        <v>14.0</v>
      </c>
      <c r="E25" s="37">
        <v>103.178</v>
      </c>
      <c r="F25" s="38">
        <v>103178.0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3.0"/>
    <col customWidth="1" min="3" max="3" width="29.88"/>
    <col customWidth="1" min="4" max="4" width="41.0"/>
    <col customWidth="1" min="5" max="5" width="37.88"/>
    <col customWidth="1" min="6" max="6" width="30.63"/>
    <col customWidth="1" min="7" max="7" width="27.38"/>
    <col customWidth="1" min="8" max="8" width="17.88"/>
    <col customWidth="1" min="9" max="9" width="23.13"/>
    <col customWidth="1" min="10" max="10" width="17.63"/>
    <col customWidth="1" min="11" max="12" width="17.88"/>
    <col customWidth="1" min="13" max="26" width="8.63"/>
  </cols>
  <sheetData>
    <row r="1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3"/>
      <c r="B2" s="4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/>
    <row r="4" ht="14.25" customHeight="1">
      <c r="B4" s="12" t="s">
        <v>14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4.25" customHeight="1">
      <c r="D6" s="14" t="s">
        <v>15</v>
      </c>
    </row>
    <row r="7" ht="14.25" customHeight="1">
      <c r="B7" s="15" t="s">
        <v>16</v>
      </c>
      <c r="C7" s="16">
        <v>0.018</v>
      </c>
      <c r="D7" s="14" t="s">
        <v>17</v>
      </c>
    </row>
    <row r="8" ht="14.25" customHeight="1">
      <c r="C8" s="16">
        <v>0.0155</v>
      </c>
      <c r="D8" s="14" t="s">
        <v>18</v>
      </c>
    </row>
    <row r="9" ht="14.25" customHeight="1"/>
    <row r="10" ht="14.25" customHeight="1">
      <c r="B10" s="12" t="s">
        <v>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ht="14.25" customHeight="1">
      <c r="C11" s="15"/>
      <c r="D11" s="15"/>
      <c r="E11" s="15"/>
      <c r="F11" s="14"/>
    </row>
    <row r="12" ht="14.25" customHeight="1">
      <c r="B12" s="17" t="s">
        <v>20</v>
      </c>
      <c r="C12" s="18" t="s">
        <v>21</v>
      </c>
      <c r="D12" s="14" t="s">
        <v>15</v>
      </c>
      <c r="E12" s="18"/>
      <c r="F12" s="18"/>
      <c r="G12" s="18"/>
      <c r="H12" s="18"/>
      <c r="I12" s="18"/>
      <c r="J12" s="18"/>
      <c r="K12" s="18"/>
      <c r="L12" s="18"/>
      <c r="M12" s="18"/>
    </row>
    <row r="13" ht="14.25" customHeight="1">
      <c r="B13" s="15" t="str">
        <f>PROPER(nso_9to14_by_province_2021!A2)</f>
        <v>Central</v>
      </c>
      <c r="C13" s="19">
        <f>VLOOKUP(B13,nso_9to14_by_province_2021!$A$2:$B$25,2,FALSE)</f>
        <v>26242.99238</v>
      </c>
      <c r="D13" s="14" t="s">
        <v>22</v>
      </c>
    </row>
    <row r="14" ht="14.25" customHeight="1">
      <c r="B14" s="15" t="str">
        <f>PROPER(nso_9to14_by_province_2021!A3)</f>
        <v>Central Bougainville</v>
      </c>
      <c r="C14" s="19">
        <f>VLOOKUP(B14,nso_9to14_by_province_2021!$A$2:$B$25,2,FALSE)</f>
        <v>14963.91261</v>
      </c>
      <c r="D14" s="14" t="s">
        <v>22</v>
      </c>
    </row>
    <row r="15" ht="14.25" customHeight="1">
      <c r="B15" s="15" t="str">
        <f>PROPER(nso_9to14_by_province_2021!A4)</f>
        <v>Chimbu (Simbu)</v>
      </c>
      <c r="C15" s="19">
        <f>VLOOKUP(B15,nso_9to14_by_province_2021!$A$2:$B$25,2,FALSE)</f>
        <v>36395.81907</v>
      </c>
      <c r="D15" s="14" t="s">
        <v>22</v>
      </c>
    </row>
    <row r="16" ht="14.25" customHeight="1">
      <c r="B16" s="15" t="str">
        <f>PROPER(nso_9to14_by_province_2021!A5)</f>
        <v>East New Britain</v>
      </c>
      <c r="C16" s="19">
        <f>VLOOKUP(B16,nso_9to14_by_province_2021!$A$2:$B$25,2,FALSE)</f>
        <v>31111.61789</v>
      </c>
      <c r="D16" s="14" t="s">
        <v>22</v>
      </c>
    </row>
    <row r="17" ht="14.25" customHeight="1">
      <c r="B17" s="15" t="str">
        <f>PROPER(nso_9to14_by_province_2021!A6)</f>
        <v>East Sepik</v>
      </c>
      <c r="C17" s="19">
        <f>VLOOKUP(B17,nso_9to14_by_province_2021!$A$2:$B$25,2,FALSE)</f>
        <v>47260.17734</v>
      </c>
      <c r="D17" s="14" t="s">
        <v>22</v>
      </c>
    </row>
    <row r="18" ht="14.25" customHeight="1">
      <c r="B18" s="15" t="str">
        <f>PROPER(nso_9to14_by_province_2021!A7)</f>
        <v>Eastern Highlands</v>
      </c>
      <c r="C18" s="19">
        <f>VLOOKUP(B18,nso_9to14_by_province_2021!$A$2:$B$25,2,FALSE)</f>
        <v>48341.09951</v>
      </c>
      <c r="D18" s="14" t="s">
        <v>22</v>
      </c>
    </row>
    <row r="19" ht="14.25" customHeight="1">
      <c r="B19" s="15" t="str">
        <f>PROPER(nso_9to14_by_province_2021!A8)</f>
        <v>Enga</v>
      </c>
      <c r="C19" s="19">
        <f>VLOOKUP(B19,nso_9to14_by_province_2021!$A$2:$B$25,2,FALSE)</f>
        <v>36786.70057</v>
      </c>
      <c r="D19" s="14" t="s">
        <v>22</v>
      </c>
    </row>
    <row r="20" ht="14.25" customHeight="1">
      <c r="B20" s="15" t="str">
        <f>PROPER(nso_9to14_by_province_2021!A9)</f>
        <v>Gulf</v>
      </c>
      <c r="C20" s="19">
        <f>VLOOKUP(B20,nso_9to14_by_province_2021!$A$2:$B$25,2,FALSE)</f>
        <v>14339.07617</v>
      </c>
      <c r="D20" s="14" t="s">
        <v>22</v>
      </c>
    </row>
    <row r="21" ht="14.25" customHeight="1">
      <c r="B21" s="15" t="str">
        <f>PROPER(nso_9to14_by_province_2021!A10)</f>
        <v>Hela</v>
      </c>
      <c r="C21" s="19">
        <f>VLOOKUP(B21,nso_9to14_by_province_2021!$A$2:$B$25,2,FALSE)</f>
        <v>53403.87028</v>
      </c>
      <c r="D21" s="14" t="s">
        <v>22</v>
      </c>
    </row>
    <row r="22" ht="14.25" customHeight="1">
      <c r="B22" s="15" t="str">
        <f>PROPER(nso_9to14_by_province_2021!A11)</f>
        <v>Jiwaka</v>
      </c>
      <c r="C22" s="19">
        <f>VLOOKUP(B22,nso_9to14_by_province_2021!$A$2:$B$25,2,FALSE)</f>
        <v>31188.24893</v>
      </c>
      <c r="D22" s="14" t="s">
        <v>22</v>
      </c>
    </row>
    <row r="23" ht="14.25" customHeight="1">
      <c r="B23" s="15" t="str">
        <f>PROPER(nso_9to14_by_province_2021!A12)</f>
        <v>Madang</v>
      </c>
      <c r="C23" s="19">
        <f>VLOOKUP(B23,nso_9to14_by_province_2021!$A$2:$B$25,2,FALSE)</f>
        <v>56874.92072</v>
      </c>
      <c r="D23" s="14" t="s">
        <v>22</v>
      </c>
    </row>
    <row r="24" ht="14.25" customHeight="1">
      <c r="B24" s="15" t="str">
        <f>PROPER(nso_9to14_by_province_2021!A13)</f>
        <v>Manus</v>
      </c>
      <c r="C24" s="19">
        <f>VLOOKUP(B24,nso_9to14_by_province_2021!$A$2:$B$25,2,FALSE)</f>
        <v>5173.628178</v>
      </c>
      <c r="D24" s="14" t="s">
        <v>22</v>
      </c>
    </row>
    <row r="25" ht="14.25" customHeight="1">
      <c r="B25" s="15" t="str">
        <f>PROPER(nso_9to14_by_province_2021!A14)</f>
        <v>Milne Bay</v>
      </c>
      <c r="C25" s="19">
        <f>VLOOKUP(B25,nso_9to14_by_province_2021!$A$2:$B$25,2,FALSE)</f>
        <v>53939.15068</v>
      </c>
      <c r="D25" s="14" t="s">
        <v>22</v>
      </c>
    </row>
    <row r="26" ht="14.25" customHeight="1">
      <c r="B26" s="15" t="str">
        <f>PROPER(nso_9to14_by_province_2021!A15)</f>
        <v>Morobe</v>
      </c>
      <c r="C26" s="19">
        <f>VLOOKUP(B26,nso_9to14_by_province_2021!$A$2:$B$25,2,FALSE)</f>
        <v>74474.02666</v>
      </c>
      <c r="D26" s="14" t="s">
        <v>22</v>
      </c>
    </row>
    <row r="27" ht="14.25" customHeight="1">
      <c r="B27" s="15" t="str">
        <f>PROPER(nso_9to14_by_province_2021!A16)</f>
        <v>National Capital District</v>
      </c>
      <c r="C27" s="19">
        <f>VLOOKUP(B27,nso_9to14_by_province_2021!$A$2:$B$25,2,FALSE)</f>
        <v>27713.58788</v>
      </c>
      <c r="D27" s="14" t="s">
        <v>22</v>
      </c>
    </row>
    <row r="28" ht="14.25" customHeight="1">
      <c r="B28" s="15" t="str">
        <f>PROPER(nso_9to14_by_province_2021!A17)</f>
        <v>New Ireland</v>
      </c>
      <c r="C28" s="19">
        <f>VLOOKUP(B28,nso_9to14_by_province_2021!$A$2:$B$25,2,FALSE)</f>
        <v>16856.78015</v>
      </c>
      <c r="D28" s="14" t="s">
        <v>22</v>
      </c>
    </row>
    <row r="29" ht="14.25" customHeight="1">
      <c r="B29" s="15" t="str">
        <f>PROPER(nso_9to14_by_province_2021!A18)</f>
        <v>North Bougainville</v>
      </c>
      <c r="C29" s="19">
        <f>VLOOKUP(B29,nso_9to14_by_province_2021!$A$2:$B$25,2,FALSE)</f>
        <v>15197.98422</v>
      </c>
      <c r="D29" s="14" t="s">
        <v>22</v>
      </c>
    </row>
    <row r="30" ht="14.25" customHeight="1">
      <c r="B30" s="15" t="str">
        <f>PROPER(nso_9to14_by_province_2021!A19)</f>
        <v>Northern (Oro)</v>
      </c>
      <c r="C30" s="19">
        <f>VLOOKUP(B30,nso_9to14_by_province_2021!$A$2:$B$25,2,FALSE)</f>
        <v>20626.93733</v>
      </c>
      <c r="D30" s="14" t="s">
        <v>22</v>
      </c>
    </row>
    <row r="31" ht="14.25" customHeight="1">
      <c r="B31" s="15" t="str">
        <f>PROPER(nso_9to14_by_province_2021!A20)</f>
        <v>South Bougainville</v>
      </c>
      <c r="C31" s="19">
        <f>VLOOKUP(B31,nso_9to14_by_province_2021!$A$2:$B$25,2,FALSE)</f>
        <v>14406.85186</v>
      </c>
      <c r="D31" s="14" t="s">
        <v>22</v>
      </c>
    </row>
    <row r="32" ht="14.25" customHeight="1">
      <c r="B32" s="15" t="str">
        <f>PROPER(nso_9to14_by_province_2021!A21)</f>
        <v>Southern Highlands</v>
      </c>
      <c r="C32" s="19">
        <f>VLOOKUP(B32,nso_9to14_by_province_2021!$A$2:$B$25,2,FALSE)</f>
        <v>64670.7844</v>
      </c>
      <c r="D32" s="14" t="s">
        <v>22</v>
      </c>
    </row>
    <row r="33" ht="14.25" customHeight="1">
      <c r="B33" s="15" t="str">
        <f>PROPER(nso_9to14_by_province_2021!A22)</f>
        <v>West New Britain</v>
      </c>
      <c r="C33" s="19">
        <f>VLOOKUP(B33,nso_9to14_by_province_2021!$A$2:$B$25,2,FALSE)</f>
        <v>25737.01049</v>
      </c>
      <c r="D33" s="14" t="s">
        <v>22</v>
      </c>
    </row>
    <row r="34" ht="14.25" customHeight="1">
      <c r="B34" s="15" t="str">
        <f>PROPER(nso_9to14_by_province_2021!A23)</f>
        <v>West Sepik</v>
      </c>
      <c r="C34" s="19">
        <f>VLOOKUP(B34,nso_9to14_by_province_2021!$A$2:$B$25,2,FALSE)</f>
        <v>29663.12249</v>
      </c>
      <c r="D34" s="14" t="s">
        <v>22</v>
      </c>
    </row>
    <row r="35" ht="14.25" customHeight="1">
      <c r="B35" s="15" t="str">
        <f>PROPER(nso_9to14_by_province_2021!A24)</f>
        <v>Western</v>
      </c>
      <c r="C35" s="19">
        <f>VLOOKUP(B35,nso_9to14_by_province_2021!$A$2:$B$25,2,FALSE)</f>
        <v>22886.5115</v>
      </c>
      <c r="D35" s="14" t="s">
        <v>22</v>
      </c>
    </row>
    <row r="36" ht="14.25" customHeight="1">
      <c r="B36" s="15" t="str">
        <f>PROPER(nso_9to14_by_province_2021!A25)</f>
        <v>Western Highlands</v>
      </c>
      <c r="C36" s="19">
        <f>VLOOKUP(B36,nso_9to14_by_province_2021!$A$2:$B$25,2,FALSE)</f>
        <v>35205.17167</v>
      </c>
      <c r="D36" s="14" t="s">
        <v>22</v>
      </c>
    </row>
    <row r="37" ht="14.25" customHeight="1">
      <c r="C37" s="14"/>
    </row>
    <row r="38" ht="14.25" customHeight="1"/>
    <row r="39" ht="14.25" customHeight="1">
      <c r="B39" s="12" t="s">
        <v>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ht="14.25" customHeight="1">
      <c r="C40" s="15"/>
      <c r="D40" s="15"/>
      <c r="E40" s="15"/>
      <c r="F40" s="14"/>
    </row>
    <row r="41" ht="14.25" customHeight="1">
      <c r="B41" s="18" t="s">
        <v>24</v>
      </c>
      <c r="C41" s="18">
        <v>2020.0</v>
      </c>
      <c r="D41" s="18">
        <v>2021.0</v>
      </c>
      <c r="E41" s="18">
        <v>2022.0</v>
      </c>
      <c r="F41" s="18">
        <v>2023.0</v>
      </c>
      <c r="G41" s="14" t="s">
        <v>15</v>
      </c>
    </row>
    <row r="42" ht="14.25" customHeight="1">
      <c r="B42" s="20">
        <v>9.0</v>
      </c>
      <c r="C42" s="19">
        <f>'un_wpp_2020-2023_PNG'!F2</f>
        <v>107127</v>
      </c>
      <c r="D42" s="19">
        <f>'un_wpp_2020-2023_PNG'!F8</f>
        <v>108525</v>
      </c>
      <c r="E42" s="19">
        <f>'un_wpp_2020-2023_PNG'!F14</f>
        <v>109945</v>
      </c>
      <c r="F42" s="19">
        <f>'un_wpp_2020-2023_PNG'!F20</f>
        <v>111311</v>
      </c>
      <c r="G42" s="14" t="s">
        <v>25</v>
      </c>
    </row>
    <row r="43" ht="14.25" customHeight="1">
      <c r="B43" s="20">
        <v>10.0</v>
      </c>
      <c r="C43" s="19">
        <f>'un_wpp_2020-2023_PNG'!F3</f>
        <v>105481</v>
      </c>
      <c r="D43" s="19">
        <f>'un_wpp_2020-2023_PNG'!F9</f>
        <v>107186</v>
      </c>
      <c r="E43" s="19">
        <f>'un_wpp_2020-2023_PNG'!F15</f>
        <v>108453</v>
      </c>
      <c r="F43" s="19">
        <f>'un_wpp_2020-2023_PNG'!F21</f>
        <v>109873</v>
      </c>
      <c r="G43" s="14" t="s">
        <v>26</v>
      </c>
    </row>
    <row r="44" ht="14.25" customHeight="1">
      <c r="B44" s="20">
        <v>11.0</v>
      </c>
      <c r="C44" s="19">
        <f>'un_wpp_2020-2023_PNG'!F4</f>
        <v>103225</v>
      </c>
      <c r="D44" s="19">
        <f>'un_wpp_2020-2023_PNG'!F10</f>
        <v>105570</v>
      </c>
      <c r="E44" s="19">
        <f>'un_wpp_2020-2023_PNG'!F16</f>
        <v>107116</v>
      </c>
      <c r="F44" s="19">
        <f>'un_wpp_2020-2023_PNG'!F22</f>
        <v>108383</v>
      </c>
      <c r="G44" s="14" t="s">
        <v>27</v>
      </c>
    </row>
    <row r="45" ht="14.25" customHeight="1">
      <c r="B45" s="20">
        <v>12.0</v>
      </c>
      <c r="C45" s="19">
        <f>'un_wpp_2020-2023_PNG'!F5</f>
        <v>101693</v>
      </c>
      <c r="D45" s="19">
        <f>'un_wpp_2020-2023_PNG'!F11</f>
        <v>103341</v>
      </c>
      <c r="E45" s="19">
        <f>'un_wpp_2020-2023_PNG'!F17</f>
        <v>105497</v>
      </c>
      <c r="F45" s="19">
        <f>'un_wpp_2020-2023_PNG'!F23</f>
        <v>107043</v>
      </c>
      <c r="G45" s="14" t="s">
        <v>28</v>
      </c>
    </row>
    <row r="46" ht="14.25" customHeight="1">
      <c r="B46" s="20">
        <v>13.0</v>
      </c>
      <c r="C46" s="19">
        <f>'un_wpp_2020-2023_PNG'!F6</f>
        <v>99983</v>
      </c>
      <c r="D46" s="19">
        <f>'un_wpp_2020-2023_PNG'!F12</f>
        <v>101839</v>
      </c>
      <c r="E46" s="19">
        <f>'un_wpp_2020-2023_PNG'!F18</f>
        <v>103265</v>
      </c>
      <c r="F46" s="19">
        <f>'un_wpp_2020-2023_PNG'!F24</f>
        <v>105420</v>
      </c>
      <c r="G46" s="14" t="s">
        <v>29</v>
      </c>
    </row>
    <row r="47" ht="14.25" customHeight="1">
      <c r="B47" s="20">
        <v>14.0</v>
      </c>
      <c r="C47" s="19">
        <f>'un_wpp_2020-2023_PNG'!F7</f>
        <v>98570</v>
      </c>
      <c r="D47" s="19">
        <f>'un_wpp_2020-2023_PNG'!F13</f>
        <v>100151</v>
      </c>
      <c r="E47" s="19">
        <f>'un_wpp_2020-2023_PNG'!F19</f>
        <v>101752</v>
      </c>
      <c r="F47" s="19">
        <f>'un_wpp_2020-2023_PNG'!F25</f>
        <v>103178</v>
      </c>
      <c r="G47" s="14" t="s">
        <v>30</v>
      </c>
    </row>
    <row r="48" ht="14.25" customHeight="1">
      <c r="B48" s="21" t="s">
        <v>31</v>
      </c>
      <c r="C48" s="22">
        <f t="shared" ref="C48:F48" si="1">SUM(C42:C47)</f>
        <v>616079</v>
      </c>
      <c r="D48" s="22">
        <f t="shared" si="1"/>
        <v>626612</v>
      </c>
      <c r="E48" s="22">
        <f t="shared" si="1"/>
        <v>636028</v>
      </c>
      <c r="F48" s="22">
        <f t="shared" si="1"/>
        <v>645208</v>
      </c>
      <c r="G48" s="14" t="s">
        <v>32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2.63" defaultRowHeight="15.0"/>
  <cols>
    <col customWidth="1" min="1" max="3" width="8.75"/>
    <col customWidth="1" min="4" max="4" width="49.13"/>
    <col customWidth="1" min="5" max="7" width="8.75"/>
    <col customWidth="1" min="8" max="26" width="8.63"/>
  </cols>
  <sheetData>
    <row r="1" ht="14.25" customHeight="1">
      <c r="A1" s="1" t="s">
        <v>0</v>
      </c>
      <c r="B1" s="23"/>
      <c r="C1" s="23"/>
      <c r="D1" s="23"/>
      <c r="E1" s="23"/>
      <c r="F1" s="23"/>
      <c r="G1" s="23"/>
    </row>
    <row r="2" ht="14.25" customHeight="1">
      <c r="A2" s="4" t="s">
        <v>33</v>
      </c>
      <c r="B2" s="23"/>
      <c r="C2" s="23"/>
      <c r="D2" s="23"/>
      <c r="E2" s="23"/>
      <c r="F2" s="23"/>
      <c r="G2" s="23"/>
    </row>
    <row r="3" ht="14.25" customHeight="1"/>
    <row r="4" ht="14.25" customHeight="1"/>
    <row r="5" ht="14.25" customHeight="1"/>
    <row r="6" ht="14.25" customHeight="1"/>
    <row r="7" ht="14.25" customHeight="1">
      <c r="A7" s="24"/>
      <c r="D7" s="25" t="s">
        <v>34</v>
      </c>
      <c r="E7" s="26"/>
    </row>
    <row r="8" ht="14.25" customHeight="1">
      <c r="D8" s="27" t="s">
        <v>35</v>
      </c>
      <c r="E8" s="28" t="s">
        <v>36</v>
      </c>
    </row>
    <row r="9" ht="14.25" customHeight="1">
      <c r="D9" s="27" t="s">
        <v>37</v>
      </c>
      <c r="E9" s="28" t="s">
        <v>36</v>
      </c>
    </row>
    <row r="10" ht="14.25" customHeight="1">
      <c r="D10" s="27"/>
    </row>
    <row r="11" ht="14.25" customHeight="1">
      <c r="D11" s="27"/>
      <c r="E11" s="28"/>
    </row>
    <row r="12" ht="14.25" customHeight="1">
      <c r="D12" s="27"/>
      <c r="E12" s="2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&gt;&gt;" location="null!A1" ref="E8"/>
    <hyperlink display="&gt;&gt;" location="'2.2 UN WPP Proj. by Age'!A1" ref="E9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3.0"/>
    <col customWidth="1" min="3" max="3" width="25.13"/>
    <col customWidth="1" min="4" max="4" width="22.75"/>
    <col customWidth="1" min="5" max="5" width="26.5"/>
    <col customWidth="1" min="6" max="6" width="22.38"/>
    <col customWidth="1" min="7" max="7" width="19.5"/>
    <col customWidth="1" min="8" max="8" width="17.88"/>
    <col customWidth="1" min="9" max="9" width="23.13"/>
    <col customWidth="1" min="10" max="10" width="17.63"/>
    <col customWidth="1" min="11" max="12" width="17.88"/>
    <col customWidth="1" min="13" max="13" width="17.63"/>
    <col customWidth="1" min="14" max="26" width="8.63"/>
  </cols>
  <sheetData>
    <row r="1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3"/>
      <c r="B2" s="4" t="s">
        <v>38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/>
    <row r="4" ht="14.25" customHeight="1">
      <c r="B4" s="12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4.25" customHeight="1">
      <c r="B6" s="17" t="s">
        <v>20</v>
      </c>
      <c r="C6" s="18">
        <v>2022.0</v>
      </c>
      <c r="D6" s="18">
        <v>2023.0</v>
      </c>
      <c r="E6" s="18">
        <v>2024.0</v>
      </c>
      <c r="F6" s="18">
        <v>2025.0</v>
      </c>
      <c r="G6" s="18">
        <v>2026.0</v>
      </c>
      <c r="H6" s="18">
        <v>2027.0</v>
      </c>
      <c r="I6" s="18">
        <v>2028.0</v>
      </c>
      <c r="J6" s="18">
        <v>2029.0</v>
      </c>
      <c r="K6" s="18">
        <v>2030.0</v>
      </c>
      <c r="L6" s="18">
        <v>2031.0</v>
      </c>
      <c r="M6" s="18">
        <v>2032.0</v>
      </c>
    </row>
    <row r="7" ht="14.25" customHeight="1">
      <c r="B7" s="15" t="str">
        <f>PROPER(nso_9to14_by_province_2021!A2)</f>
        <v>Central</v>
      </c>
      <c r="C7" s="29">
        <f>('1. Inputs'!C13*'1. Inputs'!$C$7)+'1. Inputs'!C13</f>
        <v>26715.36624</v>
      </c>
      <c r="D7" s="29">
        <f>(C7*'1. Inputs'!$C$7)+C7</f>
        <v>27196.24284</v>
      </c>
      <c r="E7" s="29">
        <f>(D7*'1. Inputs'!$C$7)+D7</f>
        <v>27685.77521</v>
      </c>
      <c r="F7" s="29">
        <f>(E7*'1. Inputs'!$C$7)+E7</f>
        <v>28184.11916</v>
      </c>
      <c r="G7" s="29">
        <f>(F7*'1. Inputs'!$C$7)+F7</f>
        <v>28691.43331</v>
      </c>
      <c r="H7" s="29">
        <f>(G7*'1. Inputs'!$C$7)+G7</f>
        <v>29207.87911</v>
      </c>
      <c r="I7" s="29">
        <f>(H7*'1. Inputs'!$C$7)+H7</f>
        <v>29733.62093</v>
      </c>
      <c r="J7" s="29">
        <f>(I7*'1. Inputs'!$C$7)+I7</f>
        <v>30268.82611</v>
      </c>
      <c r="K7" s="29">
        <f>(J7*'1. Inputs'!$C$7)+J7</f>
        <v>30813.66498</v>
      </c>
      <c r="L7" s="29">
        <f>(K7*'1. Inputs'!$C$7)+K7</f>
        <v>31368.31095</v>
      </c>
      <c r="M7" s="29">
        <f>(L7*'1. Inputs'!$C$7)+L7</f>
        <v>31932.94054</v>
      </c>
    </row>
    <row r="8" ht="14.25" customHeight="1">
      <c r="B8" s="15" t="str">
        <f>PROPER(nso_9to14_by_province_2021!A3)</f>
        <v>Central Bougainville</v>
      </c>
      <c r="C8" s="29">
        <f>('1. Inputs'!C14*'1. Inputs'!$C$7)+'1. Inputs'!C14</f>
        <v>15233.26304</v>
      </c>
      <c r="D8" s="29">
        <f>(C8*'1. Inputs'!$C$7)+C8</f>
        <v>15507.46177</v>
      </c>
      <c r="E8" s="29">
        <f>(D8*'1. Inputs'!$C$7)+D8</f>
        <v>15786.59609</v>
      </c>
      <c r="F8" s="29">
        <f>(E8*'1. Inputs'!$C$7)+E8</f>
        <v>16070.75482</v>
      </c>
      <c r="G8" s="29">
        <f>(F8*'1. Inputs'!$C$7)+F8</f>
        <v>16360.0284</v>
      </c>
      <c r="H8" s="29">
        <f>(G8*'1. Inputs'!$C$7)+G8</f>
        <v>16654.50891</v>
      </c>
      <c r="I8" s="29">
        <f>(H8*'1. Inputs'!$C$7)+H8</f>
        <v>16954.29007</v>
      </c>
      <c r="J8" s="29">
        <f>(I8*'1. Inputs'!$C$7)+I8</f>
        <v>17259.46729</v>
      </c>
      <c r="K8" s="29">
        <f>(J8*'1. Inputs'!$C$7)+J8</f>
        <v>17570.13771</v>
      </c>
      <c r="L8" s="29">
        <f>(K8*'1. Inputs'!$C$7)+K8</f>
        <v>17886.40018</v>
      </c>
      <c r="M8" s="29">
        <f>(L8*'1. Inputs'!$C$7)+L8</f>
        <v>18208.35539</v>
      </c>
    </row>
    <row r="9" ht="14.25" customHeight="1">
      <c r="B9" s="15" t="str">
        <f>PROPER(nso_9to14_by_province_2021!A4)</f>
        <v>Chimbu (Simbu)</v>
      </c>
      <c r="C9" s="29">
        <f>('1. Inputs'!C15*'1. Inputs'!$C$7)+'1. Inputs'!C15</f>
        <v>37050.94381</v>
      </c>
      <c r="D9" s="29">
        <f>(C9*'1. Inputs'!$C$7)+C9</f>
        <v>37717.8608</v>
      </c>
      <c r="E9" s="29">
        <f>(D9*'1. Inputs'!$C$7)+D9</f>
        <v>38396.78229</v>
      </c>
      <c r="F9" s="29">
        <f>(E9*'1. Inputs'!$C$7)+E9</f>
        <v>39087.92437</v>
      </c>
      <c r="G9" s="29">
        <f>(F9*'1. Inputs'!$C$7)+F9</f>
        <v>39791.50701</v>
      </c>
      <c r="H9" s="29">
        <f>(G9*'1. Inputs'!$C$7)+G9</f>
        <v>40507.75414</v>
      </c>
      <c r="I9" s="29">
        <f>(H9*'1. Inputs'!$C$7)+H9</f>
        <v>41236.89371</v>
      </c>
      <c r="J9" s="29">
        <f>(I9*'1. Inputs'!$C$7)+I9</f>
        <v>41979.1578</v>
      </c>
      <c r="K9" s="29">
        <f>(J9*'1. Inputs'!$C$7)+J9</f>
        <v>42734.78264</v>
      </c>
      <c r="L9" s="29">
        <f>(K9*'1. Inputs'!$C$7)+K9</f>
        <v>43504.00873</v>
      </c>
      <c r="M9" s="29">
        <f>(L9*'1. Inputs'!$C$7)+L9</f>
        <v>44287.08088</v>
      </c>
    </row>
    <row r="10" ht="14.25" customHeight="1">
      <c r="B10" s="15" t="str">
        <f>PROPER(nso_9to14_by_province_2021!A5)</f>
        <v>East New Britain</v>
      </c>
      <c r="C10" s="29">
        <f>('1. Inputs'!C16*'1. Inputs'!$C$7)+'1. Inputs'!C16</f>
        <v>31671.62702</v>
      </c>
      <c r="D10" s="29">
        <f>(C10*'1. Inputs'!$C$7)+C10</f>
        <v>32241.7163</v>
      </c>
      <c r="E10" s="29">
        <f>(D10*'1. Inputs'!$C$7)+D10</f>
        <v>32822.0672</v>
      </c>
      <c r="F10" s="29">
        <f>(E10*'1. Inputs'!$C$7)+E10</f>
        <v>33412.86441</v>
      </c>
      <c r="G10" s="29">
        <f>(F10*'1. Inputs'!$C$7)+F10</f>
        <v>34014.29596</v>
      </c>
      <c r="H10" s="29">
        <f>(G10*'1. Inputs'!$C$7)+G10</f>
        <v>34626.55329</v>
      </c>
      <c r="I10" s="29">
        <f>(H10*'1. Inputs'!$C$7)+H10</f>
        <v>35249.83125</v>
      </c>
      <c r="J10" s="29">
        <f>(I10*'1. Inputs'!$C$7)+I10</f>
        <v>35884.32821</v>
      </c>
      <c r="K10" s="29">
        <f>(J10*'1. Inputs'!$C$7)+J10</f>
        <v>36530.24612</v>
      </c>
      <c r="L10" s="29">
        <f>(K10*'1. Inputs'!$C$7)+K10</f>
        <v>37187.79055</v>
      </c>
      <c r="M10" s="29">
        <f>(L10*'1. Inputs'!$C$7)+L10</f>
        <v>37857.17078</v>
      </c>
    </row>
    <row r="11" ht="14.25" customHeight="1">
      <c r="B11" s="15" t="str">
        <f>PROPER(nso_9to14_by_province_2021!A6)</f>
        <v>East Sepik</v>
      </c>
      <c r="C11" s="29">
        <f>('1. Inputs'!C17*'1. Inputs'!$C$7)+'1. Inputs'!C17</f>
        <v>48110.86053</v>
      </c>
      <c r="D11" s="29">
        <f>(C11*'1. Inputs'!$C$7)+C11</f>
        <v>48976.85602</v>
      </c>
      <c r="E11" s="29">
        <f>(D11*'1. Inputs'!$C$7)+D11</f>
        <v>49858.43943</v>
      </c>
      <c r="F11" s="29">
        <f>(E11*'1. Inputs'!$C$7)+E11</f>
        <v>50755.89134</v>
      </c>
      <c r="G11" s="29">
        <f>(F11*'1. Inputs'!$C$7)+F11</f>
        <v>51669.49738</v>
      </c>
      <c r="H11" s="29">
        <f>(G11*'1. Inputs'!$C$7)+G11</f>
        <v>52599.54834</v>
      </c>
      <c r="I11" s="29">
        <f>(H11*'1. Inputs'!$C$7)+H11</f>
        <v>53546.34021</v>
      </c>
      <c r="J11" s="29">
        <f>(I11*'1. Inputs'!$C$7)+I11</f>
        <v>54510.17433</v>
      </c>
      <c r="K11" s="29">
        <f>(J11*'1. Inputs'!$C$7)+J11</f>
        <v>55491.35747</v>
      </c>
      <c r="L11" s="29">
        <f>(K11*'1. Inputs'!$C$7)+K11</f>
        <v>56490.2019</v>
      </c>
      <c r="M11" s="29">
        <f>(L11*'1. Inputs'!$C$7)+L11</f>
        <v>57507.02554</v>
      </c>
    </row>
    <row r="12" ht="14.25" customHeight="1">
      <c r="B12" s="15" t="str">
        <f>PROPER(nso_9to14_by_province_2021!A7)</f>
        <v>Eastern Highlands</v>
      </c>
      <c r="C12" s="29">
        <f>('1. Inputs'!C18*'1. Inputs'!$C$7)+'1. Inputs'!C18</f>
        <v>49211.2393</v>
      </c>
      <c r="D12" s="29">
        <f>(C12*'1. Inputs'!$C$7)+C12</f>
        <v>50097.04161</v>
      </c>
      <c r="E12" s="29">
        <f>(D12*'1. Inputs'!$C$7)+D12</f>
        <v>50998.78836</v>
      </c>
      <c r="F12" s="29">
        <f>(E12*'1. Inputs'!$C$7)+E12</f>
        <v>51916.76655</v>
      </c>
      <c r="G12" s="29">
        <f>(F12*'1. Inputs'!$C$7)+F12</f>
        <v>52851.26835</v>
      </c>
      <c r="H12" s="29">
        <f>(G12*'1. Inputs'!$C$7)+G12</f>
        <v>53802.59118</v>
      </c>
      <c r="I12" s="29">
        <f>(H12*'1. Inputs'!$C$7)+H12</f>
        <v>54771.03782</v>
      </c>
      <c r="J12" s="29">
        <f>(I12*'1. Inputs'!$C$7)+I12</f>
        <v>55756.9165</v>
      </c>
      <c r="K12" s="29">
        <f>(J12*'1. Inputs'!$C$7)+J12</f>
        <v>56760.541</v>
      </c>
      <c r="L12" s="29">
        <f>(K12*'1. Inputs'!$C$7)+K12</f>
        <v>57782.23074</v>
      </c>
      <c r="M12" s="29">
        <f>(L12*'1. Inputs'!$C$7)+L12</f>
        <v>58822.31089</v>
      </c>
    </row>
    <row r="13" ht="14.25" customHeight="1">
      <c r="B13" s="15" t="str">
        <f>PROPER(nso_9to14_by_province_2021!A8)</f>
        <v>Enga</v>
      </c>
      <c r="C13" s="29">
        <f>('1. Inputs'!C19*'1. Inputs'!$C$7)+'1. Inputs'!C19</f>
        <v>37448.86118</v>
      </c>
      <c r="D13" s="29">
        <f>(C13*'1. Inputs'!$C$7)+C13</f>
        <v>38122.94068</v>
      </c>
      <c r="E13" s="29">
        <f>(D13*'1. Inputs'!$C$7)+D13</f>
        <v>38809.15361</v>
      </c>
      <c r="F13" s="29">
        <f>(E13*'1. Inputs'!$C$7)+E13</f>
        <v>39507.71838</v>
      </c>
      <c r="G13" s="29">
        <f>(F13*'1. Inputs'!$C$7)+F13</f>
        <v>40218.85731</v>
      </c>
      <c r="H13" s="29">
        <f>(G13*'1. Inputs'!$C$7)+G13</f>
        <v>40942.79674</v>
      </c>
      <c r="I13" s="29">
        <f>(H13*'1. Inputs'!$C$7)+H13</f>
        <v>41679.76708</v>
      </c>
      <c r="J13" s="29">
        <f>(I13*'1. Inputs'!$C$7)+I13</f>
        <v>42430.00289</v>
      </c>
      <c r="K13" s="29">
        <f>(J13*'1. Inputs'!$C$7)+J13</f>
        <v>43193.74294</v>
      </c>
      <c r="L13" s="29">
        <f>(K13*'1. Inputs'!$C$7)+K13</f>
        <v>43971.23031</v>
      </c>
      <c r="M13" s="29">
        <f>(L13*'1. Inputs'!$C$7)+L13</f>
        <v>44762.71246</v>
      </c>
    </row>
    <row r="14" ht="14.25" customHeight="1">
      <c r="B14" s="15" t="str">
        <f>PROPER(nso_9to14_by_province_2021!A9)</f>
        <v>Gulf</v>
      </c>
      <c r="C14" s="29">
        <f>('1. Inputs'!C20*'1. Inputs'!$C$7)+'1. Inputs'!C20</f>
        <v>14597.17954</v>
      </c>
      <c r="D14" s="29">
        <f>(C14*'1. Inputs'!$C$7)+C14</f>
        <v>14859.92877</v>
      </c>
      <c r="E14" s="29">
        <f>(D14*'1. Inputs'!$C$7)+D14</f>
        <v>15127.40749</v>
      </c>
      <c r="F14" s="29">
        <f>(E14*'1. Inputs'!$C$7)+E14</f>
        <v>15399.70083</v>
      </c>
      <c r="G14" s="29">
        <f>(F14*'1. Inputs'!$C$7)+F14</f>
        <v>15676.89544</v>
      </c>
      <c r="H14" s="29">
        <f>(G14*'1. Inputs'!$C$7)+G14</f>
        <v>15959.07956</v>
      </c>
      <c r="I14" s="29">
        <f>(H14*'1. Inputs'!$C$7)+H14</f>
        <v>16246.34299</v>
      </c>
      <c r="J14" s="29">
        <f>(I14*'1. Inputs'!$C$7)+I14</f>
        <v>16538.77716</v>
      </c>
      <c r="K14" s="29">
        <f>(J14*'1. Inputs'!$C$7)+J14</f>
        <v>16836.47515</v>
      </c>
      <c r="L14" s="29">
        <f>(K14*'1. Inputs'!$C$7)+K14</f>
        <v>17139.53171</v>
      </c>
      <c r="M14" s="29">
        <f>(L14*'1. Inputs'!$C$7)+L14</f>
        <v>17448.04328</v>
      </c>
    </row>
    <row r="15" ht="14.25" customHeight="1">
      <c r="B15" s="15" t="str">
        <f>PROPER(nso_9to14_by_province_2021!A10)</f>
        <v>Hela</v>
      </c>
      <c r="C15" s="29">
        <f>('1. Inputs'!C21*'1. Inputs'!$C$7)+'1. Inputs'!C21</f>
        <v>54365.13995</v>
      </c>
      <c r="D15" s="29">
        <f>(C15*'1. Inputs'!$C$7)+C15</f>
        <v>55343.71246</v>
      </c>
      <c r="E15" s="29">
        <f>(D15*'1. Inputs'!$C$7)+D15</f>
        <v>56339.89929</v>
      </c>
      <c r="F15" s="29">
        <f>(E15*'1. Inputs'!$C$7)+E15</f>
        <v>57354.01748</v>
      </c>
      <c r="G15" s="29">
        <f>(F15*'1. Inputs'!$C$7)+F15</f>
        <v>58386.38979</v>
      </c>
      <c r="H15" s="29">
        <f>(G15*'1. Inputs'!$C$7)+G15</f>
        <v>59437.34481</v>
      </c>
      <c r="I15" s="29">
        <f>(H15*'1. Inputs'!$C$7)+H15</f>
        <v>60507.21701</v>
      </c>
      <c r="J15" s="29">
        <f>(I15*'1. Inputs'!$C$7)+I15</f>
        <v>61596.34692</v>
      </c>
      <c r="K15" s="29">
        <f>(J15*'1. Inputs'!$C$7)+J15</f>
        <v>62705.08116</v>
      </c>
      <c r="L15" s="29">
        <f>(K15*'1. Inputs'!$C$7)+K15</f>
        <v>63833.77262</v>
      </c>
      <c r="M15" s="29">
        <f>(L15*'1. Inputs'!$C$7)+L15</f>
        <v>64982.78053</v>
      </c>
    </row>
    <row r="16" ht="14.25" customHeight="1">
      <c r="B16" s="15" t="str">
        <f>PROPER(nso_9to14_by_province_2021!A11)</f>
        <v>Jiwaka</v>
      </c>
      <c r="C16" s="29">
        <f>('1. Inputs'!C22*'1. Inputs'!$C$7)+'1. Inputs'!C22</f>
        <v>31749.63741</v>
      </c>
      <c r="D16" s="29">
        <f>(C16*'1. Inputs'!$C$7)+C16</f>
        <v>32321.13089</v>
      </c>
      <c r="E16" s="29">
        <f>(D16*'1. Inputs'!$C$7)+D16</f>
        <v>32902.91124</v>
      </c>
      <c r="F16" s="29">
        <f>(E16*'1. Inputs'!$C$7)+E16</f>
        <v>33495.16364</v>
      </c>
      <c r="G16" s="29">
        <f>(F16*'1. Inputs'!$C$7)+F16</f>
        <v>34098.07659</v>
      </c>
      <c r="H16" s="29">
        <f>(G16*'1. Inputs'!$C$7)+G16</f>
        <v>34711.84197</v>
      </c>
      <c r="I16" s="29">
        <f>(H16*'1. Inputs'!$C$7)+H16</f>
        <v>35336.65512</v>
      </c>
      <c r="J16" s="29">
        <f>(I16*'1. Inputs'!$C$7)+I16</f>
        <v>35972.71492</v>
      </c>
      <c r="K16" s="29">
        <f>(J16*'1. Inputs'!$C$7)+J16</f>
        <v>36620.22378</v>
      </c>
      <c r="L16" s="29">
        <f>(K16*'1. Inputs'!$C$7)+K16</f>
        <v>37279.38781</v>
      </c>
      <c r="M16" s="29">
        <f>(L16*'1. Inputs'!$C$7)+L16</f>
        <v>37950.41679</v>
      </c>
    </row>
    <row r="17" ht="14.25" customHeight="1">
      <c r="B17" s="15" t="str">
        <f>PROPER(nso_9to14_by_province_2021!A12)</f>
        <v>Madang</v>
      </c>
      <c r="C17" s="29">
        <f>('1. Inputs'!C23*'1. Inputs'!$C$7)+'1. Inputs'!C23</f>
        <v>57898.66929</v>
      </c>
      <c r="D17" s="29">
        <f>(C17*'1. Inputs'!$C$7)+C17</f>
        <v>58940.84534</v>
      </c>
      <c r="E17" s="29">
        <f>(D17*'1. Inputs'!$C$7)+D17</f>
        <v>60001.78056</v>
      </c>
      <c r="F17" s="29">
        <f>(E17*'1. Inputs'!$C$7)+E17</f>
        <v>61081.81261</v>
      </c>
      <c r="G17" s="29">
        <f>(F17*'1. Inputs'!$C$7)+F17</f>
        <v>62181.28523</v>
      </c>
      <c r="H17" s="29">
        <f>(G17*'1. Inputs'!$C$7)+G17</f>
        <v>63300.54837</v>
      </c>
      <c r="I17" s="29">
        <f>(H17*'1. Inputs'!$C$7)+H17</f>
        <v>64439.95824</v>
      </c>
      <c r="J17" s="29">
        <f>(I17*'1. Inputs'!$C$7)+I17</f>
        <v>65599.87749</v>
      </c>
      <c r="K17" s="29">
        <f>(J17*'1. Inputs'!$C$7)+J17</f>
        <v>66780.67528</v>
      </c>
      <c r="L17" s="29">
        <f>(K17*'1. Inputs'!$C$7)+K17</f>
        <v>67982.72744</v>
      </c>
      <c r="M17" s="29">
        <f>(L17*'1. Inputs'!$C$7)+L17</f>
        <v>69206.41653</v>
      </c>
    </row>
    <row r="18" ht="14.25" customHeight="1">
      <c r="B18" s="15" t="str">
        <f>PROPER(nso_9to14_by_province_2021!A13)</f>
        <v>Manus</v>
      </c>
      <c r="C18" s="29">
        <f>('1. Inputs'!C24*'1. Inputs'!$C$7)+'1. Inputs'!C24</f>
        <v>5266.753485</v>
      </c>
      <c r="D18" s="29">
        <f>(C18*'1. Inputs'!$C$7)+C18</f>
        <v>5361.555048</v>
      </c>
      <c r="E18" s="29">
        <f>(D18*'1. Inputs'!$C$7)+D18</f>
        <v>5458.063039</v>
      </c>
      <c r="F18" s="29">
        <f>(E18*'1. Inputs'!$C$7)+E18</f>
        <v>5556.308173</v>
      </c>
      <c r="G18" s="29">
        <f>(F18*'1. Inputs'!$C$7)+F18</f>
        <v>5656.321721</v>
      </c>
      <c r="H18" s="29">
        <f>(G18*'1. Inputs'!$C$7)+G18</f>
        <v>5758.135512</v>
      </c>
      <c r="I18" s="29">
        <f>(H18*'1. Inputs'!$C$7)+H18</f>
        <v>5861.781951</v>
      </c>
      <c r="J18" s="29">
        <f>(I18*'1. Inputs'!$C$7)+I18</f>
        <v>5967.294026</v>
      </c>
      <c r="K18" s="29">
        <f>(J18*'1. Inputs'!$C$7)+J18</f>
        <v>6074.705318</v>
      </c>
      <c r="L18" s="29">
        <f>(K18*'1. Inputs'!$C$7)+K18</f>
        <v>6184.050014</v>
      </c>
      <c r="M18" s="29">
        <f>(L18*'1. Inputs'!$C$7)+L18</f>
        <v>6295.362914</v>
      </c>
    </row>
    <row r="19" ht="14.25" customHeight="1">
      <c r="B19" s="15" t="str">
        <f>PROPER(nso_9to14_by_province_2021!A14)</f>
        <v>Milne Bay</v>
      </c>
      <c r="C19" s="29">
        <f>('1. Inputs'!C25*'1. Inputs'!$C$7)+'1. Inputs'!C25</f>
        <v>54910.0554</v>
      </c>
      <c r="D19" s="29">
        <f>(C19*'1. Inputs'!$C$7)+C19</f>
        <v>55898.43639</v>
      </c>
      <c r="E19" s="29">
        <f>(D19*'1. Inputs'!$C$7)+D19</f>
        <v>56904.60825</v>
      </c>
      <c r="F19" s="29">
        <f>(E19*'1. Inputs'!$C$7)+E19</f>
        <v>57928.8912</v>
      </c>
      <c r="G19" s="29">
        <f>(F19*'1. Inputs'!$C$7)+F19</f>
        <v>58971.61124</v>
      </c>
      <c r="H19" s="29">
        <f>(G19*'1. Inputs'!$C$7)+G19</f>
        <v>60033.10024</v>
      </c>
      <c r="I19" s="29">
        <f>(H19*'1. Inputs'!$C$7)+H19</f>
        <v>61113.69605</v>
      </c>
      <c r="J19" s="29">
        <f>(I19*'1. Inputs'!$C$7)+I19</f>
        <v>62213.74257</v>
      </c>
      <c r="K19" s="29">
        <f>(J19*'1. Inputs'!$C$7)+J19</f>
        <v>63333.58994</v>
      </c>
      <c r="L19" s="29">
        <f>(K19*'1. Inputs'!$C$7)+K19</f>
        <v>64473.59456</v>
      </c>
      <c r="M19" s="29">
        <f>(L19*'1. Inputs'!$C$7)+L19</f>
        <v>65634.11926</v>
      </c>
    </row>
    <row r="20" ht="14.25" customHeight="1">
      <c r="B20" s="15" t="str">
        <f>PROPER(nso_9to14_by_province_2021!A15)</f>
        <v>Morobe</v>
      </c>
      <c r="C20" s="29">
        <f>('1. Inputs'!C26*'1. Inputs'!$C$7)+'1. Inputs'!C26</f>
        <v>75814.55914</v>
      </c>
      <c r="D20" s="29">
        <f>(C20*'1. Inputs'!$C$7)+C20</f>
        <v>77179.22121</v>
      </c>
      <c r="E20" s="29">
        <f>(D20*'1. Inputs'!$C$7)+D20</f>
        <v>78568.44719</v>
      </c>
      <c r="F20" s="29">
        <f>(E20*'1. Inputs'!$C$7)+E20</f>
        <v>79982.67924</v>
      </c>
      <c r="G20" s="29">
        <f>(F20*'1. Inputs'!$C$7)+F20</f>
        <v>81422.36746</v>
      </c>
      <c r="H20" s="29">
        <f>(G20*'1. Inputs'!$C$7)+G20</f>
        <v>82887.97008</v>
      </c>
      <c r="I20" s="29">
        <f>(H20*'1. Inputs'!$C$7)+H20</f>
        <v>84379.95354</v>
      </c>
      <c r="J20" s="29">
        <f>(I20*'1. Inputs'!$C$7)+I20</f>
        <v>85898.7927</v>
      </c>
      <c r="K20" s="29">
        <f>(J20*'1. Inputs'!$C$7)+J20</f>
        <v>87444.97097</v>
      </c>
      <c r="L20" s="29">
        <f>(K20*'1. Inputs'!$C$7)+K20</f>
        <v>89018.98045</v>
      </c>
      <c r="M20" s="29">
        <f>(L20*'1. Inputs'!$C$7)+L20</f>
        <v>90621.3221</v>
      </c>
    </row>
    <row r="21" ht="14.25" customHeight="1">
      <c r="B21" s="15" t="str">
        <f>PROPER(nso_9to14_by_province_2021!A16)</f>
        <v>National Capital District</v>
      </c>
      <c r="C21" s="29">
        <f>('1. Inputs'!C27*'1. Inputs'!$C$7)+'1. Inputs'!C27</f>
        <v>28212.43246</v>
      </c>
      <c r="D21" s="29">
        <f>(C21*'1. Inputs'!$C$7)+C21</f>
        <v>28720.25625</v>
      </c>
      <c r="E21" s="29">
        <f>(D21*'1. Inputs'!$C$7)+D21</f>
        <v>29237.22086</v>
      </c>
      <c r="F21" s="29">
        <f>(E21*'1. Inputs'!$C$7)+E21</f>
        <v>29763.49084</v>
      </c>
      <c r="G21" s="29">
        <f>(F21*'1. Inputs'!$C$7)+F21</f>
        <v>30299.23367</v>
      </c>
      <c r="H21" s="29">
        <f>(G21*'1. Inputs'!$C$7)+G21</f>
        <v>30844.61988</v>
      </c>
      <c r="I21" s="29">
        <f>(H21*'1. Inputs'!$C$7)+H21</f>
        <v>31399.82304</v>
      </c>
      <c r="J21" s="29">
        <f>(I21*'1. Inputs'!$C$7)+I21</f>
        <v>31965.01985</v>
      </c>
      <c r="K21" s="29">
        <f>(J21*'1. Inputs'!$C$7)+J21</f>
        <v>32540.39021</v>
      </c>
      <c r="L21" s="29">
        <f>(K21*'1. Inputs'!$C$7)+K21</f>
        <v>33126.11723</v>
      </c>
      <c r="M21" s="29">
        <f>(L21*'1. Inputs'!$C$7)+L21</f>
        <v>33722.38734</v>
      </c>
    </row>
    <row r="22" ht="14.25" customHeight="1">
      <c r="B22" s="15" t="str">
        <f>PROPER(nso_9to14_by_province_2021!A17)</f>
        <v>New Ireland</v>
      </c>
      <c r="C22" s="29">
        <f>('1. Inputs'!C28*'1. Inputs'!$C$7)+'1. Inputs'!C28</f>
        <v>17160.20219</v>
      </c>
      <c r="D22" s="29">
        <f>(C22*'1. Inputs'!$C$7)+C22</f>
        <v>17469.08583</v>
      </c>
      <c r="E22" s="29">
        <f>(D22*'1. Inputs'!$C$7)+D22</f>
        <v>17783.52938</v>
      </c>
      <c r="F22" s="29">
        <f>(E22*'1. Inputs'!$C$7)+E22</f>
        <v>18103.63291</v>
      </c>
      <c r="G22" s="29">
        <f>(F22*'1. Inputs'!$C$7)+F22</f>
        <v>18429.4983</v>
      </c>
      <c r="H22" s="29">
        <f>(G22*'1. Inputs'!$C$7)+G22</f>
        <v>18761.22927</v>
      </c>
      <c r="I22" s="29">
        <f>(H22*'1. Inputs'!$C$7)+H22</f>
        <v>19098.9314</v>
      </c>
      <c r="J22" s="29">
        <f>(I22*'1. Inputs'!$C$7)+I22</f>
        <v>19442.71216</v>
      </c>
      <c r="K22" s="29">
        <f>(J22*'1. Inputs'!$C$7)+J22</f>
        <v>19792.68098</v>
      </c>
      <c r="L22" s="29">
        <f>(K22*'1. Inputs'!$C$7)+K22</f>
        <v>20148.94924</v>
      </c>
      <c r="M22" s="29">
        <f>(L22*'1. Inputs'!$C$7)+L22</f>
        <v>20511.63032</v>
      </c>
    </row>
    <row r="23" ht="14.25" customHeight="1">
      <c r="B23" s="15" t="str">
        <f>PROPER(nso_9to14_by_province_2021!A18)</f>
        <v>North Bougainville</v>
      </c>
      <c r="C23" s="29">
        <f>('1. Inputs'!C29*'1. Inputs'!$C$7)+'1. Inputs'!C29</f>
        <v>15471.54793</v>
      </c>
      <c r="D23" s="29">
        <f>(C23*'1. Inputs'!$C$7)+C23</f>
        <v>15750.03579</v>
      </c>
      <c r="E23" s="29">
        <f>(D23*'1. Inputs'!$C$7)+D23</f>
        <v>16033.53644</v>
      </c>
      <c r="F23" s="29">
        <f>(E23*'1. Inputs'!$C$7)+E23</f>
        <v>16322.14009</v>
      </c>
      <c r="G23" s="29">
        <f>(F23*'1. Inputs'!$C$7)+F23</f>
        <v>16615.93862</v>
      </c>
      <c r="H23" s="29">
        <f>(G23*'1. Inputs'!$C$7)+G23</f>
        <v>16915.02551</v>
      </c>
      <c r="I23" s="29">
        <f>(H23*'1. Inputs'!$C$7)+H23</f>
        <v>17219.49597</v>
      </c>
      <c r="J23" s="29">
        <f>(I23*'1. Inputs'!$C$7)+I23</f>
        <v>17529.4469</v>
      </c>
      <c r="K23" s="29">
        <f>(J23*'1. Inputs'!$C$7)+J23</f>
        <v>17844.97694</v>
      </c>
      <c r="L23" s="29">
        <f>(K23*'1. Inputs'!$C$7)+K23</f>
        <v>18166.18653</v>
      </c>
      <c r="M23" s="29">
        <f>(L23*'1. Inputs'!$C$7)+L23</f>
        <v>18493.17788</v>
      </c>
    </row>
    <row r="24" ht="14.25" customHeight="1">
      <c r="B24" s="15" t="str">
        <f>PROPER(nso_9to14_by_province_2021!A19)</f>
        <v>Northern (Oro)</v>
      </c>
      <c r="C24" s="29">
        <f>('1. Inputs'!C30*'1. Inputs'!$C$7)+'1. Inputs'!C30</f>
        <v>20998.2222</v>
      </c>
      <c r="D24" s="29">
        <f>(C24*'1. Inputs'!$C$7)+C24</f>
        <v>21376.1902</v>
      </c>
      <c r="E24" s="29">
        <f>(D24*'1. Inputs'!$C$7)+D24</f>
        <v>21760.96162</v>
      </c>
      <c r="F24" s="29">
        <f>(E24*'1. Inputs'!$C$7)+E24</f>
        <v>22152.65893</v>
      </c>
      <c r="G24" s="29">
        <f>(F24*'1. Inputs'!$C$7)+F24</f>
        <v>22551.40679</v>
      </c>
      <c r="H24" s="29">
        <f>(G24*'1. Inputs'!$C$7)+G24</f>
        <v>22957.33211</v>
      </c>
      <c r="I24" s="29">
        <f>(H24*'1. Inputs'!$C$7)+H24</f>
        <v>23370.56409</v>
      </c>
      <c r="J24" s="29">
        <f>(I24*'1. Inputs'!$C$7)+I24</f>
        <v>23791.23424</v>
      </c>
      <c r="K24" s="29">
        <f>(J24*'1. Inputs'!$C$7)+J24</f>
        <v>24219.47646</v>
      </c>
      <c r="L24" s="29">
        <f>(K24*'1. Inputs'!$C$7)+K24</f>
        <v>24655.42704</v>
      </c>
      <c r="M24" s="29">
        <f>(L24*'1. Inputs'!$C$7)+L24</f>
        <v>25099.22472</v>
      </c>
    </row>
    <row r="25" ht="14.25" customHeight="1">
      <c r="B25" s="15" t="str">
        <f>PROPER(nso_9to14_by_province_2021!A20)</f>
        <v>South Bougainville</v>
      </c>
      <c r="C25" s="29">
        <f>('1. Inputs'!C31*'1. Inputs'!$C$7)+'1. Inputs'!C31</f>
        <v>14666.1752</v>
      </c>
      <c r="D25" s="29">
        <f>(C25*'1. Inputs'!$C$7)+C25</f>
        <v>14930.16635</v>
      </c>
      <c r="E25" s="29">
        <f>(D25*'1. Inputs'!$C$7)+D25</f>
        <v>15198.90935</v>
      </c>
      <c r="F25" s="29">
        <f>(E25*'1. Inputs'!$C$7)+E25</f>
        <v>15472.48971</v>
      </c>
      <c r="G25" s="29">
        <f>(F25*'1. Inputs'!$C$7)+F25</f>
        <v>15750.99453</v>
      </c>
      <c r="H25" s="29">
        <f>(G25*'1. Inputs'!$C$7)+G25</f>
        <v>16034.51243</v>
      </c>
      <c r="I25" s="29">
        <f>(H25*'1. Inputs'!$C$7)+H25</f>
        <v>16323.13365</v>
      </c>
      <c r="J25" s="29">
        <f>(I25*'1. Inputs'!$C$7)+I25</f>
        <v>16616.95006</v>
      </c>
      <c r="K25" s="29">
        <f>(J25*'1. Inputs'!$C$7)+J25</f>
        <v>16916.05516</v>
      </c>
      <c r="L25" s="29">
        <f>(K25*'1. Inputs'!$C$7)+K25</f>
        <v>17220.54415</v>
      </c>
      <c r="M25" s="29">
        <f>(L25*'1. Inputs'!$C$7)+L25</f>
        <v>17530.51395</v>
      </c>
    </row>
    <row r="26" ht="14.25" customHeight="1">
      <c r="B26" s="15" t="str">
        <f>PROPER(nso_9to14_by_province_2021!A21)</f>
        <v>Southern Highlands</v>
      </c>
      <c r="C26" s="29">
        <f>('1. Inputs'!C32*'1. Inputs'!$C$7)+'1. Inputs'!C32</f>
        <v>65834.85852</v>
      </c>
      <c r="D26" s="29">
        <f>(C26*'1. Inputs'!$C$7)+C26</f>
        <v>67019.88597</v>
      </c>
      <c r="E26" s="29">
        <f>(D26*'1. Inputs'!$C$7)+D26</f>
        <v>68226.24392</v>
      </c>
      <c r="F26" s="29">
        <f>(E26*'1. Inputs'!$C$7)+E26</f>
        <v>69454.31631</v>
      </c>
      <c r="G26" s="29">
        <f>(F26*'1. Inputs'!$C$7)+F26</f>
        <v>70704.49401</v>
      </c>
      <c r="H26" s="29">
        <f>(G26*'1. Inputs'!$C$7)+G26</f>
        <v>71977.1749</v>
      </c>
      <c r="I26" s="29">
        <f>(H26*'1. Inputs'!$C$7)+H26</f>
        <v>73272.76405</v>
      </c>
      <c r="J26" s="29">
        <f>(I26*'1. Inputs'!$C$7)+I26</f>
        <v>74591.6738</v>
      </c>
      <c r="K26" s="29">
        <f>(J26*'1. Inputs'!$C$7)+J26</f>
        <v>75934.32393</v>
      </c>
      <c r="L26" s="29">
        <f>(K26*'1. Inputs'!$C$7)+K26</f>
        <v>77301.14176</v>
      </c>
      <c r="M26" s="29">
        <f>(L26*'1. Inputs'!$C$7)+L26</f>
        <v>78692.56231</v>
      </c>
    </row>
    <row r="27" ht="14.25" customHeight="1">
      <c r="B27" s="15" t="str">
        <f>PROPER(nso_9to14_by_province_2021!A22)</f>
        <v>West New Britain</v>
      </c>
      <c r="C27" s="29">
        <f>('1. Inputs'!C33*'1. Inputs'!$C$7)+'1. Inputs'!C33</f>
        <v>26200.27668</v>
      </c>
      <c r="D27" s="29">
        <f>(C27*'1. Inputs'!$C$7)+C27</f>
        <v>26671.88166</v>
      </c>
      <c r="E27" s="29">
        <f>(D27*'1. Inputs'!$C$7)+D27</f>
        <v>27151.97553</v>
      </c>
      <c r="F27" s="29">
        <f>(E27*'1. Inputs'!$C$7)+E27</f>
        <v>27640.71109</v>
      </c>
      <c r="G27" s="29">
        <f>(F27*'1. Inputs'!$C$7)+F27</f>
        <v>28138.24389</v>
      </c>
      <c r="H27" s="29">
        <f>(G27*'1. Inputs'!$C$7)+G27</f>
        <v>28644.73228</v>
      </c>
      <c r="I27" s="29">
        <f>(H27*'1. Inputs'!$C$7)+H27</f>
        <v>29160.33746</v>
      </c>
      <c r="J27" s="29">
        <f>(I27*'1. Inputs'!$C$7)+I27</f>
        <v>29685.22354</v>
      </c>
      <c r="K27" s="29">
        <f>(J27*'1. Inputs'!$C$7)+J27</f>
        <v>30219.55756</v>
      </c>
      <c r="L27" s="29">
        <f>(K27*'1. Inputs'!$C$7)+K27</f>
        <v>30763.5096</v>
      </c>
      <c r="M27" s="29">
        <f>(L27*'1. Inputs'!$C$7)+L27</f>
        <v>31317.25277</v>
      </c>
    </row>
    <row r="28" ht="14.25" customHeight="1">
      <c r="B28" s="15" t="str">
        <f>PROPER(nso_9to14_by_province_2021!A23)</f>
        <v>West Sepik</v>
      </c>
      <c r="C28" s="29">
        <f>('1. Inputs'!C34*'1. Inputs'!$C$7)+'1. Inputs'!C34</f>
        <v>30197.0587</v>
      </c>
      <c r="D28" s="29">
        <f>(C28*'1. Inputs'!$C$7)+C28</f>
        <v>30740.60576</v>
      </c>
      <c r="E28" s="29">
        <f>(D28*'1. Inputs'!$C$7)+D28</f>
        <v>31293.93666</v>
      </c>
      <c r="F28" s="29">
        <f>(E28*'1. Inputs'!$C$7)+E28</f>
        <v>31857.22752</v>
      </c>
      <c r="G28" s="29">
        <f>(F28*'1. Inputs'!$C$7)+F28</f>
        <v>32430.65761</v>
      </c>
      <c r="H28" s="29">
        <f>(G28*'1. Inputs'!$C$7)+G28</f>
        <v>33014.40945</v>
      </c>
      <c r="I28" s="29">
        <f>(H28*'1. Inputs'!$C$7)+H28</f>
        <v>33608.66882</v>
      </c>
      <c r="J28" s="29">
        <f>(I28*'1. Inputs'!$C$7)+I28</f>
        <v>34213.62486</v>
      </c>
      <c r="K28" s="29">
        <f>(J28*'1. Inputs'!$C$7)+J28</f>
        <v>34829.47011</v>
      </c>
      <c r="L28" s="29">
        <f>(K28*'1. Inputs'!$C$7)+K28</f>
        <v>35456.40057</v>
      </c>
      <c r="M28" s="29">
        <f>(L28*'1. Inputs'!$C$7)+L28</f>
        <v>36094.61578</v>
      </c>
    </row>
    <row r="29" ht="14.25" customHeight="1">
      <c r="B29" s="15" t="str">
        <f>PROPER(nso_9to14_by_province_2021!A24)</f>
        <v>Western</v>
      </c>
      <c r="C29" s="29">
        <f>('1. Inputs'!C35*'1. Inputs'!$C$7)+'1. Inputs'!C35</f>
        <v>23298.46871</v>
      </c>
      <c r="D29" s="29">
        <f>(C29*'1. Inputs'!$C$7)+C29</f>
        <v>23717.84115</v>
      </c>
      <c r="E29" s="29">
        <f>(D29*'1. Inputs'!$C$7)+D29</f>
        <v>24144.76229</v>
      </c>
      <c r="F29" s="29">
        <f>(E29*'1. Inputs'!$C$7)+E29</f>
        <v>24579.36801</v>
      </c>
      <c r="G29" s="29">
        <f>(F29*'1. Inputs'!$C$7)+F29</f>
        <v>25021.79663</v>
      </c>
      <c r="H29" s="29">
        <f>(G29*'1. Inputs'!$C$7)+G29</f>
        <v>25472.18897</v>
      </c>
      <c r="I29" s="29">
        <f>(H29*'1. Inputs'!$C$7)+H29</f>
        <v>25930.68837</v>
      </c>
      <c r="J29" s="29">
        <f>(I29*'1. Inputs'!$C$7)+I29</f>
        <v>26397.44077</v>
      </c>
      <c r="K29" s="29">
        <f>(J29*'1. Inputs'!$C$7)+J29</f>
        <v>26872.5947</v>
      </c>
      <c r="L29" s="29">
        <f>(K29*'1. Inputs'!$C$7)+K29</f>
        <v>27356.3014</v>
      </c>
      <c r="M29" s="29">
        <f>(L29*'1. Inputs'!$C$7)+L29</f>
        <v>27848.71483</v>
      </c>
    </row>
    <row r="30" ht="14.25" customHeight="1">
      <c r="B30" s="15" t="str">
        <f>PROPER(nso_9to14_by_province_2021!A25)</f>
        <v>Western Highlands</v>
      </c>
      <c r="C30" s="29">
        <f>('1. Inputs'!C36*'1. Inputs'!$C$7)+'1. Inputs'!C36</f>
        <v>35838.86476</v>
      </c>
      <c r="D30" s="29">
        <f>(C30*'1. Inputs'!$C$7)+C30</f>
        <v>36483.96433</v>
      </c>
      <c r="E30" s="29">
        <f>(D30*'1. Inputs'!$C$7)+D30</f>
        <v>37140.67569</v>
      </c>
      <c r="F30" s="29">
        <f>(E30*'1. Inputs'!$C$7)+E30</f>
        <v>37809.20785</v>
      </c>
      <c r="G30" s="29">
        <f>(F30*'1. Inputs'!$C$7)+F30</f>
        <v>38489.77359</v>
      </c>
      <c r="H30" s="29">
        <f>(G30*'1. Inputs'!$C$7)+G30</f>
        <v>39182.58952</v>
      </c>
      <c r="I30" s="29">
        <f>(H30*'1. Inputs'!$C$7)+H30</f>
        <v>39887.87613</v>
      </c>
      <c r="J30" s="29">
        <f>(I30*'1. Inputs'!$C$7)+I30</f>
        <v>40605.8579</v>
      </c>
      <c r="K30" s="29">
        <f>(J30*'1. Inputs'!$C$7)+J30</f>
        <v>41336.76334</v>
      </c>
      <c r="L30" s="29">
        <f>(K30*'1. Inputs'!$C$7)+K30</f>
        <v>42080.82508</v>
      </c>
      <c r="M30" s="29">
        <f>(L30*'1. Inputs'!$C$7)+L30</f>
        <v>42838.27993</v>
      </c>
    </row>
    <row r="31" ht="14.25" customHeight="1">
      <c r="C31" s="30" t="s">
        <v>40</v>
      </c>
      <c r="D31" s="31"/>
      <c r="E31" s="31"/>
      <c r="F31" s="31"/>
      <c r="G31" s="31"/>
      <c r="H31" s="31"/>
      <c r="I31" s="31"/>
      <c r="J31" s="31"/>
      <c r="K31" s="31"/>
      <c r="L31" s="3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1:L3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3.0"/>
    <col customWidth="1" min="3" max="3" width="25.13"/>
    <col customWidth="1" min="4" max="4" width="22.75"/>
    <col customWidth="1" min="5" max="5" width="26.5"/>
    <col customWidth="1" min="6" max="6" width="22.38"/>
    <col customWidth="1" min="7" max="7" width="19.5"/>
    <col customWidth="1" min="8" max="8" width="17.88"/>
    <col customWidth="1" min="9" max="9" width="23.13"/>
    <col customWidth="1" min="10" max="10" width="17.63"/>
    <col customWidth="1" min="11" max="12" width="17.88"/>
    <col customWidth="1" min="13" max="13" width="17.63"/>
    <col customWidth="1" min="14" max="26" width="8.63"/>
  </cols>
  <sheetData>
    <row r="1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3"/>
      <c r="B2" s="4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/>
    <row r="4" ht="14.25" customHeight="1">
      <c r="B4" s="12" t="s">
        <v>41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4.25" customHeight="1">
      <c r="B6" s="17" t="s">
        <v>24</v>
      </c>
      <c r="C6" s="18">
        <v>2024.0</v>
      </c>
      <c r="D6" s="18">
        <v>2025.0</v>
      </c>
    </row>
    <row r="7" ht="14.25" customHeight="1">
      <c r="B7" s="20">
        <v>9.0</v>
      </c>
      <c r="C7" s="29">
        <f>('1. Inputs'!F42*'1. Inputs'!$C$8)+'1. Inputs'!F42</f>
        <v>113036.3205</v>
      </c>
      <c r="D7" s="29">
        <f>(C7*'1. Inputs'!$C$8)+C7</f>
        <v>114788.3835</v>
      </c>
    </row>
    <row r="8" ht="14.25" customHeight="1">
      <c r="B8" s="20">
        <v>10.0</v>
      </c>
      <c r="C8" s="29">
        <f>('1. Inputs'!F43*'1. Inputs'!$C$8)+'1. Inputs'!F43</f>
        <v>111576.0315</v>
      </c>
      <c r="D8" s="29">
        <f>(C8*'1. Inputs'!$C$8)+C8</f>
        <v>113305.46</v>
      </c>
    </row>
    <row r="9" ht="14.25" customHeight="1">
      <c r="B9" s="20">
        <v>11.0</v>
      </c>
      <c r="C9" s="29">
        <f>('1. Inputs'!F44*'1. Inputs'!$C$8)+'1. Inputs'!F44</f>
        <v>110062.9365</v>
      </c>
      <c r="D9" s="29">
        <f>(C9*'1. Inputs'!$C$8)+C9</f>
        <v>111768.912</v>
      </c>
    </row>
    <row r="10" ht="14.25" customHeight="1">
      <c r="B10" s="20">
        <v>12.0</v>
      </c>
      <c r="C10" s="29">
        <f>('1. Inputs'!F45*'1. Inputs'!$C$8)+'1. Inputs'!F45</f>
        <v>108702.1665</v>
      </c>
      <c r="D10" s="29">
        <f>(C10*'1. Inputs'!$C$8)+C10</f>
        <v>110387.0501</v>
      </c>
    </row>
    <row r="11" ht="14.25" customHeight="1">
      <c r="B11" s="20">
        <v>13.0</v>
      </c>
      <c r="C11" s="29">
        <f>('1. Inputs'!F46*'1. Inputs'!$C$8)+'1. Inputs'!F46</f>
        <v>107054.01</v>
      </c>
      <c r="D11" s="29">
        <f>(C11*'1. Inputs'!$C$8)+C11</f>
        <v>108713.3472</v>
      </c>
    </row>
    <row r="12" ht="14.25" customHeight="1">
      <c r="B12" s="20">
        <v>14.0</v>
      </c>
      <c r="C12" s="29">
        <f>('1. Inputs'!F47*'1. Inputs'!$C$8)+'1. Inputs'!F47</f>
        <v>104777.259</v>
      </c>
      <c r="D12" s="29">
        <f>(C12*'1. Inputs'!$C$8)+C12</f>
        <v>106401.3065</v>
      </c>
    </row>
    <row r="13" ht="14.25" customHeight="1">
      <c r="B13" s="21" t="s">
        <v>31</v>
      </c>
      <c r="C13" s="32">
        <f t="shared" ref="C13:D13" si="1">SUM(C7:C12)</f>
        <v>655208.724</v>
      </c>
      <c r="D13" s="32">
        <f t="shared" si="1"/>
        <v>665364.4592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2.63" defaultRowHeight="15.0"/>
  <cols>
    <col customWidth="1" min="1" max="3" width="8.75"/>
    <col customWidth="1" min="4" max="4" width="49.13"/>
    <col customWidth="1" min="5" max="7" width="8.75"/>
    <col customWidth="1" min="8" max="26" width="8.63"/>
  </cols>
  <sheetData>
    <row r="1" ht="14.25" customHeight="1">
      <c r="A1" s="1" t="s">
        <v>0</v>
      </c>
      <c r="B1" s="23"/>
      <c r="C1" s="23"/>
      <c r="D1" s="23"/>
      <c r="E1" s="23"/>
      <c r="F1" s="23"/>
      <c r="G1" s="23"/>
    </row>
    <row r="2" ht="14.25" customHeight="1">
      <c r="A2" s="4" t="s">
        <v>42</v>
      </c>
      <c r="B2" s="23"/>
      <c r="C2" s="23"/>
      <c r="D2" s="23"/>
      <c r="E2" s="23"/>
      <c r="F2" s="23"/>
      <c r="G2" s="23"/>
    </row>
    <row r="3" ht="14.25" customHeight="1"/>
    <row r="4" ht="14.25" customHeight="1"/>
    <row r="5" ht="14.25" customHeight="1"/>
    <row r="6" ht="14.25" customHeight="1"/>
    <row r="7" ht="14.25" customHeight="1">
      <c r="A7" s="24"/>
      <c r="D7" s="33" t="s">
        <v>34</v>
      </c>
      <c r="E7" s="34"/>
    </row>
    <row r="8" ht="14.25" customHeight="1">
      <c r="D8" s="27" t="s">
        <v>43</v>
      </c>
      <c r="E8" s="28" t="s">
        <v>36</v>
      </c>
    </row>
    <row r="9" ht="14.25" customHeight="1">
      <c r="D9" s="27"/>
    </row>
    <row r="10" ht="14.25" customHeight="1">
      <c r="D10" s="27"/>
    </row>
    <row r="11" ht="14.25" customHeight="1">
      <c r="D11" s="27"/>
      <c r="E11" s="28"/>
    </row>
    <row r="12" ht="14.25" customHeight="1">
      <c r="D12" s="27"/>
      <c r="E12" s="2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&gt;&gt;" location="'3.1 Summary'!A1" ref="E8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33.0"/>
    <col customWidth="1" min="3" max="3" width="29.88"/>
    <col customWidth="1" min="4" max="4" width="41.0"/>
    <col customWidth="1" min="5" max="5" width="37.88"/>
    <col customWidth="1" min="6" max="6" width="30.63"/>
    <col customWidth="1" min="7" max="7" width="27.38"/>
    <col customWidth="1" min="8" max="8" width="17.88"/>
    <col customWidth="1" min="9" max="9" width="23.13"/>
    <col customWidth="1" min="10" max="10" width="17.63"/>
    <col customWidth="1" min="11" max="12" width="17.88"/>
    <col customWidth="1" min="13" max="26" width="8.63"/>
  </cols>
  <sheetData>
    <row r="1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3"/>
      <c r="B2" s="4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/>
    <row r="4" ht="14.25" customHeight="1">
      <c r="B4" s="12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4.25" customHeight="1">
      <c r="B6" s="20" t="s">
        <v>46</v>
      </c>
      <c r="D6" s="14" t="s">
        <v>15</v>
      </c>
    </row>
    <row r="7" ht="14.25" customHeight="1">
      <c r="B7" s="15" t="s">
        <v>47</v>
      </c>
      <c r="C7" s="19">
        <f>'nso_2025+_Projections'!C5+'nso_2025+_Projections'!C6</f>
        <v>878809</v>
      </c>
      <c r="D7" s="14" t="s">
        <v>48</v>
      </c>
    </row>
    <row r="8" ht="14.25" customHeight="1">
      <c r="B8" s="15" t="s">
        <v>49</v>
      </c>
      <c r="C8" s="19">
        <f>SUM('2.1 NSO Pop. Proj. by Province'!F7:F30)</f>
        <v>862889.8555</v>
      </c>
      <c r="D8" s="14" t="s">
        <v>50</v>
      </c>
    </row>
    <row r="9" ht="14.25" customHeight="1">
      <c r="B9" s="15" t="s">
        <v>51</v>
      </c>
      <c r="C9" s="19">
        <f>'2.2 UN WPP Proj. by Age'!D13</f>
        <v>665364.4592</v>
      </c>
      <c r="D9" s="14" t="s">
        <v>52</v>
      </c>
    </row>
    <row r="10" ht="14.25" customHeight="1"/>
    <row r="11" ht="14.25" customHeight="1">
      <c r="B11" s="15" t="s">
        <v>53</v>
      </c>
      <c r="C11" s="29">
        <f>AVERAGE(C7:C9)</f>
        <v>802354.4382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1.75"/>
    <col customWidth="1" min="3" max="26" width="8.63"/>
  </cols>
  <sheetData>
    <row r="1" ht="14.25" customHeight="1">
      <c r="A1" s="35" t="s">
        <v>54</v>
      </c>
      <c r="B1" s="35" t="s">
        <v>55</v>
      </c>
      <c r="C1" s="35" t="s">
        <v>56</v>
      </c>
      <c r="D1" s="35" t="s">
        <v>57</v>
      </c>
    </row>
    <row r="2" ht="14.25" customHeight="1">
      <c r="A2" s="35" t="s">
        <v>58</v>
      </c>
      <c r="B2" s="35">
        <v>26242.992382</v>
      </c>
      <c r="C2" s="35">
        <v>22646.470548</v>
      </c>
      <c r="D2" s="35">
        <v>30631.069218</v>
      </c>
    </row>
    <row r="3" ht="14.25" customHeight="1">
      <c r="A3" s="35" t="s">
        <v>59</v>
      </c>
      <c r="B3" s="35">
        <v>14963.912612</v>
      </c>
      <c r="C3" s="35">
        <v>11345.395034</v>
      </c>
      <c r="D3" s="35">
        <v>18919.50526</v>
      </c>
    </row>
    <row r="4" ht="14.25" customHeight="1">
      <c r="A4" s="35" t="s">
        <v>60</v>
      </c>
      <c r="B4" s="35">
        <v>36395.819066</v>
      </c>
      <c r="C4" s="35">
        <v>34500.985248</v>
      </c>
      <c r="D4" s="35">
        <v>38352.406374</v>
      </c>
      <c r="G4" s="15" t="s">
        <v>61</v>
      </c>
      <c r="H4" s="28" t="s">
        <v>62</v>
      </c>
    </row>
    <row r="5" ht="14.25" customHeight="1">
      <c r="A5" s="35" t="s">
        <v>63</v>
      </c>
      <c r="B5" s="35">
        <v>31111.617894</v>
      </c>
      <c r="C5" s="35">
        <v>25974.562912</v>
      </c>
      <c r="D5" s="35">
        <v>36889.485796</v>
      </c>
    </row>
    <row r="6" ht="14.25" customHeight="1">
      <c r="A6" s="35" t="s">
        <v>64</v>
      </c>
      <c r="B6" s="35">
        <v>47260.17734</v>
      </c>
      <c r="C6" s="35">
        <v>39841.792242</v>
      </c>
      <c r="D6" s="35">
        <v>57187.86159</v>
      </c>
    </row>
    <row r="7" ht="14.25" customHeight="1">
      <c r="A7" s="35" t="s">
        <v>65</v>
      </c>
      <c r="B7" s="35">
        <v>48341.099512</v>
      </c>
      <c r="C7" s="35">
        <v>44592.20887</v>
      </c>
      <c r="D7" s="35">
        <v>52393.638004</v>
      </c>
    </row>
    <row r="8" ht="14.25" customHeight="1">
      <c r="A8" s="35" t="s">
        <v>66</v>
      </c>
      <c r="B8" s="35">
        <v>36786.700568</v>
      </c>
      <c r="C8" s="35">
        <v>31415.143268</v>
      </c>
      <c r="D8" s="35">
        <v>43407.884446</v>
      </c>
    </row>
    <row r="9" ht="14.25" customHeight="1">
      <c r="A9" s="35" t="s">
        <v>67</v>
      </c>
      <c r="B9" s="35">
        <v>14339.07617</v>
      </c>
      <c r="C9" s="35">
        <v>12249.347576</v>
      </c>
      <c r="D9" s="35">
        <v>16751.111144</v>
      </c>
    </row>
    <row r="10" ht="14.25" customHeight="1">
      <c r="A10" s="35" t="s">
        <v>68</v>
      </c>
      <c r="B10" s="35">
        <v>53403.87028</v>
      </c>
      <c r="C10" s="35">
        <v>45707.367938</v>
      </c>
      <c r="D10" s="35">
        <v>62471.746312</v>
      </c>
    </row>
    <row r="11" ht="14.25" customHeight="1">
      <c r="A11" s="35" t="s">
        <v>69</v>
      </c>
      <c r="B11" s="35">
        <v>31188.248932</v>
      </c>
      <c r="C11" s="35">
        <v>28481.480304</v>
      </c>
      <c r="D11" s="35">
        <v>34253.574712</v>
      </c>
    </row>
    <row r="12" ht="14.25" customHeight="1">
      <c r="A12" s="35" t="s">
        <v>70</v>
      </c>
      <c r="B12" s="35">
        <v>56874.92072</v>
      </c>
      <c r="C12" s="35">
        <v>52942.680452</v>
      </c>
      <c r="D12" s="35">
        <v>61404.815878</v>
      </c>
    </row>
    <row r="13" ht="14.25" customHeight="1">
      <c r="A13" s="35" t="s">
        <v>71</v>
      </c>
      <c r="B13" s="35">
        <v>5173.628178</v>
      </c>
      <c r="C13" s="35">
        <v>2829.766826</v>
      </c>
      <c r="D13" s="35">
        <v>8537.340678</v>
      </c>
    </row>
    <row r="14" ht="14.25" customHeight="1">
      <c r="A14" s="35" t="s">
        <v>72</v>
      </c>
      <c r="B14" s="35">
        <v>53939.150684</v>
      </c>
      <c r="C14" s="35">
        <v>42302.632236</v>
      </c>
      <c r="D14" s="35">
        <v>70482.291744</v>
      </c>
    </row>
    <row r="15" ht="14.25" customHeight="1">
      <c r="A15" s="35" t="s">
        <v>73</v>
      </c>
      <c r="B15" s="35">
        <v>74474.026662</v>
      </c>
      <c r="C15" s="35">
        <v>62369.429854</v>
      </c>
      <c r="D15" s="35">
        <v>85292.147014</v>
      </c>
    </row>
    <row r="16" ht="14.25" customHeight="1">
      <c r="A16" s="35" t="s">
        <v>74</v>
      </c>
      <c r="B16" s="35">
        <v>27713.587882</v>
      </c>
      <c r="C16" s="35">
        <v>23278.364484</v>
      </c>
      <c r="D16" s="35">
        <v>33096.557316</v>
      </c>
    </row>
    <row r="17" ht="14.25" customHeight="1">
      <c r="A17" s="35" t="s">
        <v>75</v>
      </c>
      <c r="B17" s="35">
        <v>16856.780152</v>
      </c>
      <c r="C17" s="35">
        <v>13427.645206</v>
      </c>
      <c r="D17" s="35">
        <v>21036.642536</v>
      </c>
    </row>
    <row r="18" ht="14.25" customHeight="1">
      <c r="A18" s="35" t="s">
        <v>76</v>
      </c>
      <c r="B18" s="35">
        <v>15197.984216</v>
      </c>
      <c r="C18" s="35">
        <v>12863.8815</v>
      </c>
      <c r="D18" s="35">
        <v>17869.287592</v>
      </c>
    </row>
    <row r="19" ht="14.25" customHeight="1">
      <c r="A19" s="35" t="s">
        <v>77</v>
      </c>
      <c r="B19" s="35">
        <v>20626.937326</v>
      </c>
      <c r="C19" s="35">
        <v>16831.176064</v>
      </c>
      <c r="D19" s="35">
        <v>24912.700178</v>
      </c>
    </row>
    <row r="20" ht="14.25" customHeight="1">
      <c r="A20" s="35" t="s">
        <v>78</v>
      </c>
      <c r="B20" s="35">
        <v>14406.851864</v>
      </c>
      <c r="C20" s="35">
        <v>10857.842048</v>
      </c>
      <c r="D20" s="35">
        <v>18320.821582</v>
      </c>
    </row>
    <row r="21" ht="14.25" customHeight="1">
      <c r="A21" s="35" t="s">
        <v>79</v>
      </c>
      <c r="B21" s="35">
        <v>64670.784402</v>
      </c>
      <c r="C21" s="35">
        <v>56512.043196</v>
      </c>
      <c r="D21" s="35">
        <v>73134.769866</v>
      </c>
    </row>
    <row r="22" ht="14.25" customHeight="1">
      <c r="A22" s="35" t="s">
        <v>80</v>
      </c>
      <c r="B22" s="35">
        <v>25737.010494</v>
      </c>
      <c r="C22" s="35">
        <v>24517.577714</v>
      </c>
      <c r="D22" s="35">
        <v>27002.07304</v>
      </c>
    </row>
    <row r="23" ht="14.25" customHeight="1">
      <c r="A23" s="35" t="s">
        <v>81</v>
      </c>
      <c r="B23" s="35">
        <v>29663.122494</v>
      </c>
      <c r="C23" s="35">
        <v>26910.351012</v>
      </c>
      <c r="D23" s="35">
        <v>32526.970818</v>
      </c>
    </row>
    <row r="24" ht="14.25" customHeight="1">
      <c r="A24" s="35" t="s">
        <v>82</v>
      </c>
      <c r="B24" s="35">
        <v>22886.511504</v>
      </c>
      <c r="C24" s="35">
        <v>19094.724904</v>
      </c>
      <c r="D24" s="35">
        <v>26994.090186</v>
      </c>
    </row>
    <row r="25" ht="14.25" customHeight="1">
      <c r="A25" s="35" t="s">
        <v>83</v>
      </c>
      <c r="B25" s="35">
        <v>35205.171674</v>
      </c>
      <c r="C25" s="35">
        <v>31359.603436</v>
      </c>
      <c r="D25" s="35">
        <v>39488.71295</v>
      </c>
    </row>
    <row r="26" ht="14.25" customHeight="1">
      <c r="A26" s="35" t="s">
        <v>84</v>
      </c>
      <c r="B26" s="35">
        <v>803459.983008</v>
      </c>
      <c r="C26" s="35">
        <v>692852.472872</v>
      </c>
      <c r="D26" s="35">
        <v>931357.504234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2025-06-17T06:07:45Z</dcterms:created>
  <dc:creator>Matthew Kuch</dc:creator>
</cp:coreProperties>
</file>