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61EC319-44C8-4CEF-980A-3727F8B45DBA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About" sheetId="1" r:id="rId1"/>
    <sheet name="1. Inputs" sheetId="2" r:id="rId2"/>
    <sheet name="2. Calculations -&gt;" sheetId="3" r:id="rId3"/>
    <sheet name="2.1 NSO Pop. Proj. by Province" sheetId="4" r:id="rId4"/>
    <sheet name="2.2 UN WPP Proj. by Age" sheetId="11" r:id="rId5"/>
    <sheet name="3. Outputs -&gt;" sheetId="5" r:id="rId6"/>
    <sheet name="3.1 Summary" sheetId="6" r:id="rId7"/>
    <sheet name="RawData -&gt;" sheetId="7" r:id="rId8"/>
    <sheet name="nso_9to14_by_province_2021" sheetId="8" r:id="rId9"/>
    <sheet name="nso_2025+_Projections" sheetId="9" r:id="rId10"/>
    <sheet name="un_wpp_2020-2023_PNG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dqnsQcuHdY4vMScUNwxUJY8TekAHQAz/+SRN/PYy3Q0="/>
    </ext>
  </extLst>
</workbook>
</file>

<file path=xl/calcChain.xml><?xml version="1.0" encoding="utf-8"?>
<calcChain xmlns="http://schemas.openxmlformats.org/spreadsheetml/2006/main">
  <c r="D12" i="11" l="1"/>
  <c r="D7" i="11"/>
  <c r="C8" i="11"/>
  <c r="D8" i="11" s="1"/>
  <c r="C9" i="11"/>
  <c r="D9" i="11" s="1"/>
  <c r="C10" i="11"/>
  <c r="D10" i="11" s="1"/>
  <c r="C11" i="11"/>
  <c r="D11" i="11" s="1"/>
  <c r="C12" i="11"/>
  <c r="C7" i="11"/>
  <c r="F48" i="2"/>
  <c r="F43" i="2"/>
  <c r="F44" i="2"/>
  <c r="F45" i="2"/>
  <c r="F46" i="2"/>
  <c r="F47" i="2"/>
  <c r="F42" i="2"/>
  <c r="E48" i="2"/>
  <c r="E43" i="2"/>
  <c r="E44" i="2"/>
  <c r="E45" i="2"/>
  <c r="E46" i="2"/>
  <c r="E47" i="2"/>
  <c r="E42" i="2"/>
  <c r="D48" i="2"/>
  <c r="C48" i="2"/>
  <c r="D43" i="2"/>
  <c r="D44" i="2"/>
  <c r="D45" i="2"/>
  <c r="D46" i="2"/>
  <c r="D47" i="2"/>
  <c r="D42" i="2"/>
  <c r="C43" i="2"/>
  <c r="C44" i="2"/>
  <c r="C45" i="2"/>
  <c r="C46" i="2"/>
  <c r="C47" i="2"/>
  <c r="C42" i="2"/>
  <c r="C7" i="6"/>
  <c r="C5" i="9"/>
  <c r="C8" i="6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36" i="2"/>
  <c r="C36" i="2" s="1"/>
  <c r="C30" i="4" s="1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B35" i="2"/>
  <c r="C35" i="2" s="1"/>
  <c r="C29" i="4" s="1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B34" i="2"/>
  <c r="C34" i="2" s="1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B33" i="2"/>
  <c r="C33" i="2" s="1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B32" i="2"/>
  <c r="C32" i="2" s="1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B31" i="2"/>
  <c r="C31" i="2" s="1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B30" i="2"/>
  <c r="C30" i="2" s="1"/>
  <c r="C24" i="4" s="1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B29" i="2"/>
  <c r="C29" i="2" s="1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B28" i="2"/>
  <c r="C28" i="2" s="1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B27" i="2"/>
  <c r="C27" i="2" s="1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B26" i="2"/>
  <c r="C26" i="2" s="1"/>
  <c r="C20" i="4" s="1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B25" i="2"/>
  <c r="C25" i="2" s="1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B24" i="2"/>
  <c r="C24" i="2" s="1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B23" i="2"/>
  <c r="C23" i="2" s="1"/>
  <c r="C17" i="4" s="1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B22" i="2"/>
  <c r="C22" i="2" s="1"/>
  <c r="C16" i="4" s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B21" i="2"/>
  <c r="C21" i="2" s="1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B20" i="2"/>
  <c r="C20" i="2" s="1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B19" i="2"/>
  <c r="C19" i="2" s="1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B18" i="2"/>
  <c r="C18" i="2" s="1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B17" i="2"/>
  <c r="C17" i="2" s="1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B16" i="2"/>
  <c r="C16" i="2" s="1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B15" i="2"/>
  <c r="C15" i="2" s="1"/>
  <c r="C9" i="4" s="1"/>
  <c r="D9" i="4" s="1"/>
  <c r="E9" i="4" s="1"/>
  <c r="F9" i="4" s="1"/>
  <c r="G9" i="4" s="1"/>
  <c r="H9" i="4" s="1"/>
  <c r="I9" i="4" s="1"/>
  <c r="J9" i="4" s="1"/>
  <c r="K9" i="4" s="1"/>
  <c r="L9" i="4" s="1"/>
  <c r="M9" i="4" s="1"/>
  <c r="B14" i="2"/>
  <c r="C14" i="2" s="1"/>
  <c r="C8" i="4" s="1"/>
  <c r="D8" i="4" s="1"/>
  <c r="E8" i="4" s="1"/>
  <c r="F8" i="4" s="1"/>
  <c r="G8" i="4" s="1"/>
  <c r="H8" i="4" s="1"/>
  <c r="I8" i="4" s="1"/>
  <c r="J8" i="4" s="1"/>
  <c r="K8" i="4" s="1"/>
  <c r="L8" i="4" s="1"/>
  <c r="M8" i="4" s="1"/>
  <c r="B13" i="2"/>
  <c r="C13" i="2" s="1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D13" i="11" l="1"/>
  <c r="C9" i="6" s="1"/>
  <c r="C11" i="6" s="1"/>
  <c r="C13" i="11"/>
</calcChain>
</file>

<file path=xl/sharedStrings.xml><?xml version="1.0" encoding="utf-8"?>
<sst xmlns="http://schemas.openxmlformats.org/spreadsheetml/2006/main" count="165" uniqueCount="101">
  <si>
    <t>PNG HPVv Target Population Sizing Model</t>
  </si>
  <si>
    <t>About this data model</t>
  </si>
  <si>
    <t>Purpose:</t>
  </si>
  <si>
    <t xml:space="preserve"> The purpose of this data model is to forecast the population of 9-14 year old girls in PNG from (2021-2032), by province, using 2021 offical NSO Census estimates and key assumptions</t>
  </si>
  <si>
    <t>Color Coding</t>
  </si>
  <si>
    <t>Inputs and Assumptions tabs</t>
  </si>
  <si>
    <t>Calculations tabs</t>
  </si>
  <si>
    <t>Outputs tab</t>
  </si>
  <si>
    <t>Raw data tabs</t>
  </si>
  <si>
    <t>Author:</t>
  </si>
  <si>
    <t xml:space="preserve">Matthew Kuch, kuch.matthew@gmail.com ; matt@bk-advisors.com </t>
  </si>
  <si>
    <t>Version:</t>
  </si>
  <si>
    <t>v1</t>
  </si>
  <si>
    <t>Inputs</t>
  </si>
  <si>
    <t>Source</t>
  </si>
  <si>
    <t>2021 PNG National Statistical Office/Department</t>
  </si>
  <si>
    <t>Estimated annual population growth</t>
  </si>
  <si>
    <t>Province</t>
  </si>
  <si>
    <t>pop2021</t>
  </si>
  <si>
    <t>Calculations (Table of Contents)</t>
  </si>
  <si>
    <t>Table of contents</t>
  </si>
  <si>
    <t>2.1 Population Projections by Province</t>
  </si>
  <si>
    <t>&gt;&gt;</t>
  </si>
  <si>
    <t>Projections (2022-2032) based on NSO 2021 Estimates</t>
  </si>
  <si>
    <t>Source: CHAI estimations based on annual population growth rate</t>
  </si>
  <si>
    <t>Outputs (Table of Contents)</t>
  </si>
  <si>
    <t>3.1 Summary</t>
  </si>
  <si>
    <t>Prov_Name</t>
  </si>
  <si>
    <t>median</t>
  </si>
  <si>
    <t>low</t>
  </si>
  <si>
    <t>high</t>
  </si>
  <si>
    <t>CENTRAL</t>
  </si>
  <si>
    <t>CENTRAL BOUGAINVILLE</t>
  </si>
  <si>
    <t>CHIMBU (SIMBU)</t>
  </si>
  <si>
    <t xml:space="preserve">Source: </t>
  </si>
  <si>
    <t xml:space="preserve">https://data.humdata.org/dataset/modelled_population_estimates-png_v1 </t>
  </si>
  <si>
    <t>EAST NEW BRITAIN</t>
  </si>
  <si>
    <t>EAST SEPIK</t>
  </si>
  <si>
    <t>EASTERN HIGHLANDS</t>
  </si>
  <si>
    <t>ENGA</t>
  </si>
  <si>
    <t>GULF</t>
  </si>
  <si>
    <t>HELA</t>
  </si>
  <si>
    <t>JIWAKA</t>
  </si>
  <si>
    <t>MADANG</t>
  </si>
  <si>
    <t>MANUS</t>
  </si>
  <si>
    <t>MILNE BAY</t>
  </si>
  <si>
    <t>MOROBE</t>
  </si>
  <si>
    <t>NATIONAL CAPITAL DISTRICT</t>
  </si>
  <si>
    <t>NEW IRELAND</t>
  </si>
  <si>
    <t>NORTH BOUGAINVILLE</t>
  </si>
  <si>
    <t>NORTHERN (ORO)</t>
  </si>
  <si>
    <t>SOUTH BOUGAINVILLE</t>
  </si>
  <si>
    <t>SOUTHERN HIGHLANDS</t>
  </si>
  <si>
    <t>WEST NEW BRITAIN</t>
  </si>
  <si>
    <t>WEST SEPIK</t>
  </si>
  <si>
    <t>WESTERN</t>
  </si>
  <si>
    <t>WESTERN HIGHLANDS</t>
  </si>
  <si>
    <t>NATIONAL TOTAL</t>
  </si>
  <si>
    <t>Outputs</t>
  </si>
  <si>
    <t>Summary Outputs</t>
  </si>
  <si>
    <t>Source 1</t>
  </si>
  <si>
    <t>2025 PNG National Statistical Office (NSO) Projections</t>
  </si>
  <si>
    <t>Source 2</t>
  </si>
  <si>
    <t>Source 3</t>
  </si>
  <si>
    <t>1 Estimated Total population (9-14yr olds)</t>
  </si>
  <si>
    <t>General Inputs &amp; Assumptions</t>
  </si>
  <si>
    <t>World Bank ( https://data.worldbank.org/indicator/SP.POP.GROW?locations=PG )</t>
  </si>
  <si>
    <t>Age</t>
  </si>
  <si>
    <t>5 to 9</t>
  </si>
  <si>
    <t>10 to 14</t>
  </si>
  <si>
    <t>Notes</t>
  </si>
  <si>
    <t>9_yr olds</t>
  </si>
  <si>
    <t>2025 Projected Population</t>
  </si>
  <si>
    <t>https://png.unfpa.org/en/publications/population-projections-2024-2050</t>
  </si>
  <si>
    <t>Source:</t>
  </si>
  <si>
    <t>https://population.un.org/wpp/</t>
  </si>
  <si>
    <t>country_code</t>
  </si>
  <si>
    <t>name</t>
  </si>
  <si>
    <t>year</t>
  </si>
  <si>
    <t>age</t>
  </si>
  <si>
    <t>popF</t>
  </si>
  <si>
    <t>Papua New Guinea</t>
  </si>
  <si>
    <t>2.1 NSO Population Projections by Province</t>
  </si>
  <si>
    <t>UN WPP (2020-2023 YoY growth rate)</t>
  </si>
  <si>
    <t>2021 NSO Target population inputs</t>
  </si>
  <si>
    <t>Average</t>
  </si>
  <si>
    <t>2020-2023 UN WPP Age-specific Total PNG populations</t>
  </si>
  <si>
    <t>Values</t>
  </si>
  <si>
    <t>Total</t>
  </si>
  <si>
    <t xml:space="preserve">UN WPP 2024 </t>
  </si>
  <si>
    <t>2.2 UN WPP Population Projections by Age</t>
  </si>
  <si>
    <t>Projections (2024 and 2025) by Age based on UN WPP YoY Annual Growth Rate (2020-2023)</t>
  </si>
  <si>
    <t>UN WPP 2025</t>
  </si>
  <si>
    <t>UN WPP 2026</t>
  </si>
  <si>
    <t>UN WPP 2027</t>
  </si>
  <si>
    <t>UN WPP 2028</t>
  </si>
  <si>
    <t>UN WPP 2029</t>
  </si>
  <si>
    <t>UN WPP 2030</t>
  </si>
  <si>
    <t>2025 CHAI estimations based on World Bank annual PNG population growth rate (1.8%)</t>
  </si>
  <si>
    <t>2025 UN WPP Projections based on 2020-2023 annual growth rate (1.55%)</t>
  </si>
  <si>
    <t>Assuming uniform distribution across ages in 5 to 9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</si>
</sst>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Narrow"/>
    </font>
    <font>
      <sz val="12"/>
      <color theme="1"/>
      <name val="Inter"/>
    </font>
    <font>
      <sz val="11"/>
      <color theme="0"/>
      <name val="Aptos Narrow"/>
    </font>
    <font>
      <b/>
      <i/>
      <sz val="11"/>
      <color theme="0"/>
      <name val="Aptos Narrow"/>
    </font>
    <font>
      <b/>
      <sz val="12"/>
      <color theme="1"/>
      <name val="Inter"/>
    </font>
    <font>
      <b/>
      <sz val="13"/>
      <color rgb="FF0E2841"/>
      <name val="Aptos Narrow"/>
    </font>
    <font>
      <b/>
      <sz val="15"/>
      <color rgb="FF0E2841"/>
      <name val="Aptos Narrow"/>
    </font>
    <font>
      <i/>
      <sz val="11"/>
      <color rgb="FF7F7F7F"/>
      <name val="Aptos Narrow"/>
    </font>
    <font>
      <i/>
      <sz val="11"/>
      <color theme="1"/>
      <name val="Aptos Narrow"/>
    </font>
    <font>
      <sz val="11"/>
      <color theme="1"/>
      <name val="Aptos Narrow"/>
    </font>
    <font>
      <b/>
      <i/>
      <sz val="11"/>
      <color theme="1"/>
      <name val="Aptos Narrow"/>
    </font>
    <font>
      <b/>
      <sz val="11"/>
      <color theme="1"/>
      <name val="Aptos Narrow"/>
    </font>
    <font>
      <b/>
      <sz val="20"/>
      <color theme="4"/>
      <name val="Aptos Narrow"/>
    </font>
    <font>
      <b/>
      <sz val="12"/>
      <color theme="1"/>
      <name val="Arial"/>
    </font>
    <font>
      <u/>
      <sz val="11"/>
      <color theme="10"/>
      <name val="Aptos Narrow"/>
    </font>
    <font>
      <sz val="1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3"/>
      <color rgb="FF0E2841"/>
      <name val="Aptos Narrow"/>
      <family val="2"/>
    </font>
    <font>
      <i/>
      <sz val="11"/>
      <color rgb="FF7F7F7F"/>
      <name val="Aptos Narrow"/>
      <family val="2"/>
    </font>
    <font>
      <b/>
      <i/>
      <sz val="11"/>
      <color theme="0"/>
      <name val="Aptos Narrow"/>
      <family val="2"/>
    </font>
    <font>
      <i/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i/>
      <sz val="11"/>
      <color theme="1"/>
      <name val="Aptos Narrow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A3041"/>
        <bgColor rgb="FF0A304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FAE2D5"/>
        <bgColor rgb="FFFAE2D5"/>
      </patternFill>
    </fill>
    <fill>
      <patternFill patternType="solid">
        <fgColor rgb="FFCAEDFB"/>
        <bgColor rgb="FFCAEDF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64BD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2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37" fontId="11" fillId="7" borderId="3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2" borderId="1" xfId="0" applyFont="1" applyFill="1" applyBorder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11" fillId="0" borderId="0" xfId="0" applyFont="1" applyAlignment="1">
      <alignment horizontal="left"/>
    </xf>
    <xf numFmtId="0" fontId="16" fillId="0" borderId="0" xfId="0" applyFont="1"/>
    <xf numFmtId="37" fontId="11" fillId="8" borderId="3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11" fillId="5" borderId="1" xfId="0" applyFont="1" applyFill="1" applyBorder="1"/>
    <xf numFmtId="0" fontId="18" fillId="0" borderId="0" xfId="0" applyFont="1"/>
    <xf numFmtId="0" fontId="3" fillId="0" borderId="0" xfId="0" applyFont="1" applyAlignment="1">
      <alignment horizontal="left" vertical="center" wrapText="1"/>
    </xf>
    <xf numFmtId="0" fontId="0" fillId="0" borderId="0" xfId="0"/>
    <xf numFmtId="0" fontId="9" fillId="0" borderId="4" xfId="0" applyFont="1" applyBorder="1" applyAlignment="1">
      <alignment horizontal="center"/>
    </xf>
    <xf numFmtId="0" fontId="17" fillId="0" borderId="4" xfId="0" applyFont="1" applyBorder="1"/>
    <xf numFmtId="0" fontId="20" fillId="0" borderId="0" xfId="0" applyFont="1"/>
    <xf numFmtId="0" fontId="1" fillId="0" borderId="0" xfId="0" applyFont="1"/>
    <xf numFmtId="0" fontId="22" fillId="0" borderId="2" xfId="0" applyFont="1" applyBorder="1"/>
    <xf numFmtId="0" fontId="23" fillId="0" borderId="0" xfId="0" applyFont="1"/>
    <xf numFmtId="16" fontId="1" fillId="0" borderId="0" xfId="0" applyNumberFormat="1" applyFont="1"/>
    <xf numFmtId="0" fontId="19" fillId="0" borderId="0" xfId="1"/>
    <xf numFmtId="10" fontId="11" fillId="7" borderId="3" xfId="0" applyNumberFormat="1" applyFont="1" applyFill="1" applyBorder="1" applyAlignment="1">
      <alignment horizontal="center"/>
    </xf>
    <xf numFmtId="0" fontId="24" fillId="2" borderId="1" xfId="0" applyFont="1" applyFill="1" applyBorder="1"/>
    <xf numFmtId="0" fontId="25" fillId="0" borderId="1" xfId="0" applyFont="1" applyFill="1" applyBorder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37" fontId="26" fillId="7" borderId="3" xfId="0" applyNumberFormat="1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37" fontId="26" fillId="8" borderId="3" xfId="0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3</xdr:col>
      <xdr:colOff>1047428</xdr:colOff>
      <xdr:row>34</xdr:row>
      <xdr:rowOff>45080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BB92CB-E150-CA29-07C7-65FBD7481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167" y="2942167"/>
          <a:ext cx="5104372" cy="3530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336550</xdr:colOff>
      <xdr:row>5</xdr:row>
      <xdr:rowOff>76200</xdr:rowOff>
    </xdr:from>
    <xdr:to>
      <xdr:col>13</xdr:col>
      <xdr:colOff>495496</xdr:colOff>
      <xdr:row>30</xdr:row>
      <xdr:rowOff>139940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ACA3A1-0418-82A2-C1EA-3363970AF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996950"/>
          <a:ext cx="3816546" cy="4667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ng.unfpa.org/en/publications/population-projections-2024-20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humdata.org/dataset/modelled_population_estimates-png_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47474"/>
  </sheetPr>
  <dimension ref="A1:Z1000"/>
  <sheetViews>
    <sheetView showGridLines="0" topLeftCell="A6" workbookViewId="0">
      <selection activeCell="B15" sqref="B15"/>
    </sheetView>
  </sheetViews>
  <sheetFormatPr defaultColWidth="12.6328125" defaultRowHeight="15" customHeight="1"/>
  <cols>
    <col min="1" max="1" width="15.26953125" customWidth="1"/>
    <col min="2" max="2" width="10.90625" customWidth="1"/>
    <col min="3" max="3" width="33" customWidth="1"/>
    <col min="4" max="4" width="27.08984375" customWidth="1"/>
    <col min="5" max="5" width="22.7265625" customWidth="1"/>
    <col min="6" max="6" width="37.90625" customWidth="1"/>
    <col min="7" max="7" width="30.6328125" customWidth="1"/>
    <col min="8" max="8" width="27.36328125" customWidth="1"/>
    <col min="9" max="9" width="17.90625" customWidth="1"/>
    <col min="10" max="10" width="23.08984375" customWidth="1"/>
    <col min="11" max="11" width="17.6328125" customWidth="1"/>
    <col min="12" max="13" width="17.90625" customWidth="1"/>
    <col min="14" max="23" width="8.7265625" customWidth="1"/>
    <col min="24" max="26" width="8.6328125" customWidth="1"/>
  </cols>
  <sheetData>
    <row r="1" spans="1:26" ht="19.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5" t="s">
        <v>2</v>
      </c>
      <c r="B4" s="29" t="s">
        <v>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6"/>
      <c r="Y4" s="6"/>
      <c r="Z4" s="6"/>
    </row>
    <row r="5" spans="1:26" ht="19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7" t="s">
        <v>4</v>
      </c>
      <c r="B7" s="8">
        <v>1</v>
      </c>
      <c r="C7" s="2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7"/>
      <c r="B8" s="9">
        <v>2</v>
      </c>
      <c r="C8" s="2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10">
        <v>3</v>
      </c>
      <c r="C9" s="2" t="s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2"/>
      <c r="B10" s="11">
        <v>4</v>
      </c>
      <c r="C10" s="2" t="s">
        <v>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7" t="s">
        <v>9</v>
      </c>
      <c r="B12" s="2" t="s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7" t="s">
        <v>11</v>
      </c>
      <c r="B15" s="2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4:W4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9A34-16E4-434B-8089-0F9C9C9DFCF8}">
  <sheetPr>
    <tabColor rgb="FF00B050"/>
  </sheetPr>
  <dimension ref="B3:P6"/>
  <sheetViews>
    <sheetView workbookViewId="0">
      <selection activeCell="G12" sqref="G12"/>
    </sheetView>
  </sheetViews>
  <sheetFormatPr defaultRowHeight="14.5"/>
  <cols>
    <col min="3" max="3" width="22.26953125" bestFit="1" customWidth="1"/>
  </cols>
  <sheetData>
    <row r="3" spans="2:16">
      <c r="B3" s="34" t="s">
        <v>67</v>
      </c>
      <c r="C3" s="34" t="s">
        <v>72</v>
      </c>
      <c r="D3" s="34" t="s">
        <v>70</v>
      </c>
    </row>
    <row r="4" spans="2:16">
      <c r="B4" s="37" t="s">
        <v>68</v>
      </c>
      <c r="C4">
        <v>762120</v>
      </c>
    </row>
    <row r="5" spans="2:16">
      <c r="B5" s="37" t="s">
        <v>71</v>
      </c>
      <c r="C5">
        <f>C4/5</f>
        <v>152424</v>
      </c>
      <c r="D5" s="34" t="s">
        <v>100</v>
      </c>
      <c r="O5" s="15" t="s">
        <v>34</v>
      </c>
      <c r="P5" s="38" t="s">
        <v>73</v>
      </c>
    </row>
    <row r="6" spans="2:16">
      <c r="B6" s="34" t="s">
        <v>69</v>
      </c>
      <c r="C6">
        <v>726385</v>
      </c>
    </row>
  </sheetData>
  <hyperlinks>
    <hyperlink ref="P5" r:id="rId1" xr:uid="{03E791F1-0291-4A96-AB12-815162B99578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EFE4-8A3C-4180-B00F-23AFBDC4C594}">
  <sheetPr>
    <tabColor rgb="FF00B050"/>
  </sheetPr>
  <dimension ref="A1:N25"/>
  <sheetViews>
    <sheetView topLeftCell="A7" workbookViewId="0">
      <selection activeCell="F24" sqref="F24"/>
    </sheetView>
  </sheetViews>
  <sheetFormatPr defaultRowHeight="14.5"/>
  <cols>
    <col min="6" max="6" width="10.36328125" bestFit="1" customWidth="1"/>
  </cols>
  <sheetData>
    <row r="1" spans="1:14">
      <c r="A1" t="s">
        <v>76</v>
      </c>
      <c r="B1" t="s">
        <v>77</v>
      </c>
      <c r="C1" t="s">
        <v>78</v>
      </c>
      <c r="D1" t="s">
        <v>79</v>
      </c>
      <c r="E1" t="s">
        <v>80</v>
      </c>
      <c r="F1" s="34" t="s">
        <v>87</v>
      </c>
    </row>
    <row r="2" spans="1:14">
      <c r="A2">
        <v>598</v>
      </c>
      <c r="B2" t="s">
        <v>81</v>
      </c>
      <c r="C2">
        <v>2020</v>
      </c>
      <c r="D2">
        <v>9</v>
      </c>
      <c r="E2">
        <v>107.127</v>
      </c>
      <c r="F2" s="42">
        <v>107127</v>
      </c>
    </row>
    <row r="3" spans="1:14">
      <c r="A3">
        <v>598</v>
      </c>
      <c r="B3" t="s">
        <v>81</v>
      </c>
      <c r="C3">
        <v>2020</v>
      </c>
      <c r="D3">
        <v>10</v>
      </c>
      <c r="E3">
        <v>105.48099999999999</v>
      </c>
      <c r="F3" s="42">
        <v>105481</v>
      </c>
    </row>
    <row r="4" spans="1:14">
      <c r="A4">
        <v>598</v>
      </c>
      <c r="B4" t="s">
        <v>81</v>
      </c>
      <c r="C4">
        <v>2020</v>
      </c>
      <c r="D4">
        <v>11</v>
      </c>
      <c r="E4">
        <v>103.22499999999999</v>
      </c>
      <c r="F4" s="42">
        <v>103225</v>
      </c>
      <c r="M4" s="34" t="s">
        <v>74</v>
      </c>
      <c r="N4" t="s">
        <v>75</v>
      </c>
    </row>
    <row r="5" spans="1:14">
      <c r="A5">
        <v>598</v>
      </c>
      <c r="B5" t="s">
        <v>81</v>
      </c>
      <c r="C5">
        <v>2020</v>
      </c>
      <c r="D5">
        <v>12</v>
      </c>
      <c r="E5">
        <v>101.693</v>
      </c>
      <c r="F5" s="42">
        <v>101693</v>
      </c>
    </row>
    <row r="6" spans="1:14">
      <c r="A6">
        <v>598</v>
      </c>
      <c r="B6" t="s">
        <v>81</v>
      </c>
      <c r="C6">
        <v>2020</v>
      </c>
      <c r="D6">
        <v>13</v>
      </c>
      <c r="E6">
        <v>99.983000000000004</v>
      </c>
      <c r="F6" s="42">
        <v>99983</v>
      </c>
    </row>
    <row r="7" spans="1:14">
      <c r="A7">
        <v>598</v>
      </c>
      <c r="B7" t="s">
        <v>81</v>
      </c>
      <c r="C7">
        <v>2020</v>
      </c>
      <c r="D7">
        <v>14</v>
      </c>
      <c r="E7">
        <v>98.57</v>
      </c>
      <c r="F7" s="42">
        <v>98570</v>
      </c>
    </row>
    <row r="8" spans="1:14">
      <c r="A8">
        <v>598</v>
      </c>
      <c r="B8" t="s">
        <v>81</v>
      </c>
      <c r="C8">
        <v>2021</v>
      </c>
      <c r="D8">
        <v>9</v>
      </c>
      <c r="E8">
        <v>108.52500000000001</v>
      </c>
      <c r="F8" s="42">
        <v>108525</v>
      </c>
    </row>
    <row r="9" spans="1:14">
      <c r="A9">
        <v>598</v>
      </c>
      <c r="B9" t="s">
        <v>81</v>
      </c>
      <c r="C9">
        <v>2021</v>
      </c>
      <c r="D9">
        <v>10</v>
      </c>
      <c r="E9">
        <v>107.18600000000001</v>
      </c>
      <c r="F9" s="42">
        <v>107186</v>
      </c>
    </row>
    <row r="10" spans="1:14">
      <c r="A10">
        <v>598</v>
      </c>
      <c r="B10" t="s">
        <v>81</v>
      </c>
      <c r="C10">
        <v>2021</v>
      </c>
      <c r="D10">
        <v>11</v>
      </c>
      <c r="E10">
        <v>105.57</v>
      </c>
      <c r="F10" s="42">
        <v>105570</v>
      </c>
    </row>
    <row r="11" spans="1:14">
      <c r="A11">
        <v>598</v>
      </c>
      <c r="B11" t="s">
        <v>81</v>
      </c>
      <c r="C11">
        <v>2021</v>
      </c>
      <c r="D11">
        <v>12</v>
      </c>
      <c r="E11">
        <v>103.34099999999999</v>
      </c>
      <c r="F11" s="42">
        <v>103341</v>
      </c>
    </row>
    <row r="12" spans="1:14">
      <c r="A12">
        <v>598</v>
      </c>
      <c r="B12" t="s">
        <v>81</v>
      </c>
      <c r="C12">
        <v>2021</v>
      </c>
      <c r="D12">
        <v>13</v>
      </c>
      <c r="E12">
        <v>101.839</v>
      </c>
      <c r="F12" s="42">
        <v>101839</v>
      </c>
    </row>
    <row r="13" spans="1:14">
      <c r="A13">
        <v>598</v>
      </c>
      <c r="B13" t="s">
        <v>81</v>
      </c>
      <c r="C13">
        <v>2021</v>
      </c>
      <c r="D13">
        <v>14</v>
      </c>
      <c r="E13">
        <v>100.151</v>
      </c>
      <c r="F13" s="42">
        <v>100151</v>
      </c>
    </row>
    <row r="14" spans="1:14">
      <c r="A14">
        <v>598</v>
      </c>
      <c r="B14" t="s">
        <v>81</v>
      </c>
      <c r="C14">
        <v>2022</v>
      </c>
      <c r="D14">
        <v>9</v>
      </c>
      <c r="E14">
        <v>109.94499999999999</v>
      </c>
      <c r="F14" s="42">
        <v>109945</v>
      </c>
    </row>
    <row r="15" spans="1:14">
      <c r="A15">
        <v>598</v>
      </c>
      <c r="B15" t="s">
        <v>81</v>
      </c>
      <c r="C15">
        <v>2022</v>
      </c>
      <c r="D15">
        <v>10</v>
      </c>
      <c r="E15">
        <v>108.453</v>
      </c>
      <c r="F15" s="42">
        <v>108453</v>
      </c>
    </row>
    <row r="16" spans="1:14">
      <c r="A16">
        <v>598</v>
      </c>
      <c r="B16" t="s">
        <v>81</v>
      </c>
      <c r="C16">
        <v>2022</v>
      </c>
      <c r="D16">
        <v>11</v>
      </c>
      <c r="E16">
        <v>107.116</v>
      </c>
      <c r="F16" s="42">
        <v>107116</v>
      </c>
    </row>
    <row r="17" spans="1:6">
      <c r="A17">
        <v>598</v>
      </c>
      <c r="B17" t="s">
        <v>81</v>
      </c>
      <c r="C17">
        <v>2022</v>
      </c>
      <c r="D17">
        <v>12</v>
      </c>
      <c r="E17">
        <v>105.497</v>
      </c>
      <c r="F17" s="42">
        <v>105497</v>
      </c>
    </row>
    <row r="18" spans="1:6">
      <c r="A18">
        <v>598</v>
      </c>
      <c r="B18" t="s">
        <v>81</v>
      </c>
      <c r="C18">
        <v>2022</v>
      </c>
      <c r="D18">
        <v>13</v>
      </c>
      <c r="E18">
        <v>103.265</v>
      </c>
      <c r="F18" s="42">
        <v>103265</v>
      </c>
    </row>
    <row r="19" spans="1:6">
      <c r="A19">
        <v>598</v>
      </c>
      <c r="B19" t="s">
        <v>81</v>
      </c>
      <c r="C19">
        <v>2022</v>
      </c>
      <c r="D19">
        <v>14</v>
      </c>
      <c r="E19">
        <v>101.752</v>
      </c>
      <c r="F19" s="42">
        <v>101752</v>
      </c>
    </row>
    <row r="20" spans="1:6">
      <c r="A20">
        <v>598</v>
      </c>
      <c r="B20" t="s">
        <v>81</v>
      </c>
      <c r="C20">
        <v>2023</v>
      </c>
      <c r="D20">
        <v>9</v>
      </c>
      <c r="E20">
        <v>111.31100000000001</v>
      </c>
      <c r="F20" s="42">
        <v>111311</v>
      </c>
    </row>
    <row r="21" spans="1:6">
      <c r="A21">
        <v>598</v>
      </c>
      <c r="B21" t="s">
        <v>81</v>
      </c>
      <c r="C21">
        <v>2023</v>
      </c>
      <c r="D21">
        <v>10</v>
      </c>
      <c r="E21">
        <v>109.873</v>
      </c>
      <c r="F21" s="42">
        <v>109873</v>
      </c>
    </row>
    <row r="22" spans="1:6">
      <c r="A22">
        <v>598</v>
      </c>
      <c r="B22" t="s">
        <v>81</v>
      </c>
      <c r="C22">
        <v>2023</v>
      </c>
      <c r="D22">
        <v>11</v>
      </c>
      <c r="E22">
        <v>108.383</v>
      </c>
      <c r="F22" s="42">
        <v>108383</v>
      </c>
    </row>
    <row r="23" spans="1:6">
      <c r="A23">
        <v>598</v>
      </c>
      <c r="B23" t="s">
        <v>81</v>
      </c>
      <c r="C23">
        <v>2023</v>
      </c>
      <c r="D23">
        <v>12</v>
      </c>
      <c r="E23">
        <v>107.04300000000001</v>
      </c>
      <c r="F23" s="42">
        <v>107043</v>
      </c>
    </row>
    <row r="24" spans="1:6">
      <c r="A24">
        <v>598</v>
      </c>
      <c r="B24" t="s">
        <v>81</v>
      </c>
      <c r="C24">
        <v>2023</v>
      </c>
      <c r="D24">
        <v>13</v>
      </c>
      <c r="E24">
        <v>105.42</v>
      </c>
      <c r="F24" s="42">
        <v>105420</v>
      </c>
    </row>
    <row r="25" spans="1:6">
      <c r="A25">
        <v>598</v>
      </c>
      <c r="B25" t="s">
        <v>81</v>
      </c>
      <c r="C25">
        <v>2023</v>
      </c>
      <c r="D25">
        <v>14</v>
      </c>
      <c r="E25">
        <v>103.178</v>
      </c>
      <c r="F25" s="42">
        <v>103178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P999"/>
  <sheetViews>
    <sheetView zoomScale="90" zoomScaleNormal="90" workbookViewId="0">
      <selection activeCell="C9" sqref="C9"/>
    </sheetView>
  </sheetViews>
  <sheetFormatPr defaultColWidth="12.6328125" defaultRowHeight="15" customHeight="1"/>
  <cols>
    <col min="1" max="1" width="3.90625" customWidth="1"/>
    <col min="2" max="2" width="33" customWidth="1"/>
    <col min="3" max="3" width="29.90625" customWidth="1"/>
    <col min="4" max="4" width="41" customWidth="1"/>
    <col min="5" max="5" width="37.90625" customWidth="1"/>
    <col min="6" max="6" width="30.6328125" customWidth="1"/>
    <col min="7" max="7" width="27.36328125" customWidth="1"/>
    <col min="8" max="8" width="17.90625" customWidth="1"/>
    <col min="9" max="9" width="23.08984375" customWidth="1"/>
    <col min="10" max="10" width="17.6328125" customWidth="1"/>
    <col min="11" max="12" width="17.90625" customWidth="1"/>
    <col min="13" max="26" width="8.6328125" customWidth="1"/>
  </cols>
  <sheetData>
    <row r="1" spans="1:16" ht="14.2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4.25" customHeight="1">
      <c r="A2" s="3"/>
      <c r="B2" s="4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4.25" customHeight="1"/>
    <row r="4" spans="1:16" ht="14.25" customHeight="1">
      <c r="B4" s="35" t="s">
        <v>65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</row>
    <row r="5" spans="1:16" ht="14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4.25" customHeight="1">
      <c r="D6" s="14" t="s">
        <v>14</v>
      </c>
    </row>
    <row r="7" spans="1:16" ht="14.25" customHeight="1">
      <c r="B7" s="15" t="s">
        <v>16</v>
      </c>
      <c r="C7" s="39">
        <v>1.7999999999999999E-2</v>
      </c>
      <c r="D7" s="36" t="s">
        <v>66</v>
      </c>
    </row>
    <row r="8" spans="1:16" ht="14.25" customHeight="1">
      <c r="C8" s="39">
        <v>1.55E-2</v>
      </c>
      <c r="D8" s="36" t="s">
        <v>83</v>
      </c>
    </row>
    <row r="9" spans="1:16" ht="14.25" customHeight="1"/>
    <row r="10" spans="1:16" ht="14.25" customHeight="1">
      <c r="B10" s="35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14.25" customHeight="1">
      <c r="C11" s="15"/>
      <c r="D11" s="15"/>
      <c r="E11" s="15"/>
      <c r="F11" s="14"/>
    </row>
    <row r="12" spans="1:16" ht="14.25" customHeight="1">
      <c r="B12" s="17" t="s">
        <v>17</v>
      </c>
      <c r="C12" s="18" t="s">
        <v>18</v>
      </c>
      <c r="D12" s="14" t="s">
        <v>14</v>
      </c>
      <c r="E12" s="18"/>
      <c r="F12" s="18"/>
      <c r="G12" s="18"/>
      <c r="H12" s="18"/>
      <c r="I12" s="18"/>
      <c r="J12" s="18"/>
      <c r="K12" s="18"/>
      <c r="L12" s="18"/>
      <c r="M12" s="18"/>
    </row>
    <row r="13" spans="1:16" ht="14.25" customHeight="1">
      <c r="B13" s="15" t="str">
        <f>PROPER(nso_9to14_by_province_2021!A2)</f>
        <v>Central</v>
      </c>
      <c r="C13" s="16">
        <f>VLOOKUP(B13,nso_9to14_by_province_2021!$A$2:$B$25,2,FALSE)</f>
        <v>26242.992382</v>
      </c>
      <c r="D13" s="14" t="s">
        <v>15</v>
      </c>
    </row>
    <row r="14" spans="1:16" ht="14.25" customHeight="1">
      <c r="B14" s="15" t="str">
        <f>PROPER(nso_9to14_by_province_2021!A3)</f>
        <v>Central Bougainville</v>
      </c>
      <c r="C14" s="16">
        <f>VLOOKUP(B14,nso_9to14_by_province_2021!$A$2:$B$25,2,FALSE)</f>
        <v>14963.912612</v>
      </c>
      <c r="D14" s="14" t="s">
        <v>15</v>
      </c>
    </row>
    <row r="15" spans="1:16" ht="14.25" customHeight="1">
      <c r="B15" s="15" t="str">
        <f>PROPER(nso_9to14_by_province_2021!A4)</f>
        <v>Chimbu (Simbu)</v>
      </c>
      <c r="C15" s="16">
        <f>VLOOKUP(B15,nso_9to14_by_province_2021!$A$2:$B$25,2,FALSE)</f>
        <v>36395.819065999996</v>
      </c>
      <c r="D15" s="14" t="s">
        <v>15</v>
      </c>
    </row>
    <row r="16" spans="1:16" ht="14.25" customHeight="1">
      <c r="B16" s="15" t="str">
        <f>PROPER(nso_9to14_by_province_2021!A5)</f>
        <v>East New Britain</v>
      </c>
      <c r="C16" s="16">
        <f>VLOOKUP(B16,nso_9to14_by_province_2021!$A$2:$B$25,2,FALSE)</f>
        <v>31111.617893999999</v>
      </c>
      <c r="D16" s="14" t="s">
        <v>15</v>
      </c>
    </row>
    <row r="17" spans="2:4" ht="14.25" customHeight="1">
      <c r="B17" s="15" t="str">
        <f>PROPER(nso_9to14_by_province_2021!A6)</f>
        <v>East Sepik</v>
      </c>
      <c r="C17" s="16">
        <f>VLOOKUP(B17,nso_9to14_by_province_2021!$A$2:$B$25,2,FALSE)</f>
        <v>47260.177340000002</v>
      </c>
      <c r="D17" s="14" t="s">
        <v>15</v>
      </c>
    </row>
    <row r="18" spans="2:4" ht="14.25" customHeight="1">
      <c r="B18" s="15" t="str">
        <f>PROPER(nso_9to14_by_province_2021!A7)</f>
        <v>Eastern Highlands</v>
      </c>
      <c r="C18" s="16">
        <f>VLOOKUP(B18,nso_9to14_by_province_2021!$A$2:$B$25,2,FALSE)</f>
        <v>48341.099512000001</v>
      </c>
      <c r="D18" s="14" t="s">
        <v>15</v>
      </c>
    </row>
    <row r="19" spans="2:4" ht="14.25" customHeight="1">
      <c r="B19" s="15" t="str">
        <f>PROPER(nso_9to14_by_province_2021!A8)</f>
        <v>Enga</v>
      </c>
      <c r="C19" s="16">
        <f>VLOOKUP(B19,nso_9to14_by_province_2021!$A$2:$B$25,2,FALSE)</f>
        <v>36786.700568</v>
      </c>
      <c r="D19" s="14" t="s">
        <v>15</v>
      </c>
    </row>
    <row r="20" spans="2:4" ht="14.25" customHeight="1">
      <c r="B20" s="15" t="str">
        <f>PROPER(nso_9to14_by_province_2021!A9)</f>
        <v>Gulf</v>
      </c>
      <c r="C20" s="16">
        <f>VLOOKUP(B20,nso_9to14_by_province_2021!$A$2:$B$25,2,FALSE)</f>
        <v>14339.07617</v>
      </c>
      <c r="D20" s="14" t="s">
        <v>15</v>
      </c>
    </row>
    <row r="21" spans="2:4" ht="14.25" customHeight="1">
      <c r="B21" s="15" t="str">
        <f>PROPER(nso_9to14_by_province_2021!A10)</f>
        <v>Hela</v>
      </c>
      <c r="C21" s="16">
        <f>VLOOKUP(B21,nso_9to14_by_province_2021!$A$2:$B$25,2,FALSE)</f>
        <v>53403.870280000003</v>
      </c>
      <c r="D21" s="14" t="s">
        <v>15</v>
      </c>
    </row>
    <row r="22" spans="2:4" ht="14.25" customHeight="1">
      <c r="B22" s="15" t="str">
        <f>PROPER(nso_9to14_by_province_2021!A11)</f>
        <v>Jiwaka</v>
      </c>
      <c r="C22" s="16">
        <f>VLOOKUP(B22,nso_9to14_by_province_2021!$A$2:$B$25,2,FALSE)</f>
        <v>31188.248931999999</v>
      </c>
      <c r="D22" s="14" t="s">
        <v>15</v>
      </c>
    </row>
    <row r="23" spans="2:4" ht="14.25" customHeight="1">
      <c r="B23" s="15" t="str">
        <f>PROPER(nso_9to14_by_province_2021!A12)</f>
        <v>Madang</v>
      </c>
      <c r="C23" s="16">
        <f>VLOOKUP(B23,nso_9to14_by_province_2021!$A$2:$B$25,2,FALSE)</f>
        <v>56874.920720000002</v>
      </c>
      <c r="D23" s="14" t="s">
        <v>15</v>
      </c>
    </row>
    <row r="24" spans="2:4" ht="14.25" customHeight="1">
      <c r="B24" s="15" t="str">
        <f>PROPER(nso_9to14_by_province_2021!A13)</f>
        <v>Manus</v>
      </c>
      <c r="C24" s="16">
        <f>VLOOKUP(B24,nso_9to14_by_province_2021!$A$2:$B$25,2,FALSE)</f>
        <v>5173.6281779999999</v>
      </c>
      <c r="D24" s="14" t="s">
        <v>15</v>
      </c>
    </row>
    <row r="25" spans="2:4" ht="14.25" customHeight="1">
      <c r="B25" s="15" t="str">
        <f>PROPER(nso_9to14_by_province_2021!A14)</f>
        <v>Milne Bay</v>
      </c>
      <c r="C25" s="16">
        <f>VLOOKUP(B25,nso_9to14_by_province_2021!$A$2:$B$25,2,FALSE)</f>
        <v>53939.150684</v>
      </c>
      <c r="D25" s="14" t="s">
        <v>15</v>
      </c>
    </row>
    <row r="26" spans="2:4" ht="14.25" customHeight="1">
      <c r="B26" s="15" t="str">
        <f>PROPER(nso_9to14_by_province_2021!A15)</f>
        <v>Morobe</v>
      </c>
      <c r="C26" s="16">
        <f>VLOOKUP(B26,nso_9to14_by_province_2021!$A$2:$B$25,2,FALSE)</f>
        <v>74474.026662000004</v>
      </c>
      <c r="D26" s="14" t="s">
        <v>15</v>
      </c>
    </row>
    <row r="27" spans="2:4" ht="14.25" customHeight="1">
      <c r="B27" s="15" t="str">
        <f>PROPER(nso_9to14_by_province_2021!A16)</f>
        <v>National Capital District</v>
      </c>
      <c r="C27" s="16">
        <f>VLOOKUP(B27,nso_9to14_by_province_2021!$A$2:$B$25,2,FALSE)</f>
        <v>27713.587882</v>
      </c>
      <c r="D27" s="14" t="s">
        <v>15</v>
      </c>
    </row>
    <row r="28" spans="2:4" ht="14.25" customHeight="1">
      <c r="B28" s="15" t="str">
        <f>PROPER(nso_9to14_by_province_2021!A17)</f>
        <v>New Ireland</v>
      </c>
      <c r="C28" s="16">
        <f>VLOOKUP(B28,nso_9to14_by_province_2021!$A$2:$B$25,2,FALSE)</f>
        <v>16856.780151999999</v>
      </c>
      <c r="D28" s="14" t="s">
        <v>15</v>
      </c>
    </row>
    <row r="29" spans="2:4" ht="14.25" customHeight="1">
      <c r="B29" s="15" t="str">
        <f>PROPER(nso_9to14_by_province_2021!A18)</f>
        <v>North Bougainville</v>
      </c>
      <c r="C29" s="16">
        <f>VLOOKUP(B29,nso_9to14_by_province_2021!$A$2:$B$25,2,FALSE)</f>
        <v>15197.984216000001</v>
      </c>
      <c r="D29" s="14" t="s">
        <v>15</v>
      </c>
    </row>
    <row r="30" spans="2:4" ht="14.25" customHeight="1">
      <c r="B30" s="15" t="str">
        <f>PROPER(nso_9to14_by_province_2021!A19)</f>
        <v>Northern (Oro)</v>
      </c>
      <c r="C30" s="16">
        <f>VLOOKUP(B30,nso_9to14_by_province_2021!$A$2:$B$25,2,FALSE)</f>
        <v>20626.937325999999</v>
      </c>
      <c r="D30" s="14" t="s">
        <v>15</v>
      </c>
    </row>
    <row r="31" spans="2:4" ht="14.25" customHeight="1">
      <c r="B31" s="15" t="str">
        <f>PROPER(nso_9to14_by_province_2021!A20)</f>
        <v>South Bougainville</v>
      </c>
      <c r="C31" s="16">
        <f>VLOOKUP(B31,nso_9to14_by_province_2021!$A$2:$B$25,2,FALSE)</f>
        <v>14406.851864</v>
      </c>
      <c r="D31" s="14" t="s">
        <v>15</v>
      </c>
    </row>
    <row r="32" spans="2:4" ht="14.25" customHeight="1">
      <c r="B32" s="15" t="str">
        <f>PROPER(nso_9to14_by_province_2021!A21)</f>
        <v>Southern Highlands</v>
      </c>
      <c r="C32" s="16">
        <f>VLOOKUP(B32,nso_9to14_by_province_2021!$A$2:$B$25,2,FALSE)</f>
        <v>64670.784401999997</v>
      </c>
      <c r="D32" s="14" t="s">
        <v>15</v>
      </c>
    </row>
    <row r="33" spans="2:15" ht="14.25" customHeight="1">
      <c r="B33" s="15" t="str">
        <f>PROPER(nso_9to14_by_province_2021!A22)</f>
        <v>West New Britain</v>
      </c>
      <c r="C33" s="16">
        <f>VLOOKUP(B33,nso_9to14_by_province_2021!$A$2:$B$25,2,FALSE)</f>
        <v>25737.010493999998</v>
      </c>
      <c r="D33" s="14" t="s">
        <v>15</v>
      </c>
    </row>
    <row r="34" spans="2:15" ht="14.25" customHeight="1">
      <c r="B34" s="15" t="str">
        <f>PROPER(nso_9to14_by_province_2021!A23)</f>
        <v>West Sepik</v>
      </c>
      <c r="C34" s="16">
        <f>VLOOKUP(B34,nso_9to14_by_province_2021!$A$2:$B$25,2,FALSE)</f>
        <v>29663.122493999999</v>
      </c>
      <c r="D34" s="14" t="s">
        <v>15</v>
      </c>
    </row>
    <row r="35" spans="2:15" ht="14.25" customHeight="1">
      <c r="B35" s="15" t="str">
        <f>PROPER(nso_9to14_by_province_2021!A24)</f>
        <v>Western</v>
      </c>
      <c r="C35" s="16">
        <f>VLOOKUP(B35,nso_9to14_by_province_2021!$A$2:$B$25,2,FALSE)</f>
        <v>22886.511503999998</v>
      </c>
      <c r="D35" s="14" t="s">
        <v>15</v>
      </c>
    </row>
    <row r="36" spans="2:15" ht="14.25" customHeight="1">
      <c r="B36" s="15" t="str">
        <f>PROPER(nso_9to14_by_province_2021!A25)</f>
        <v>Western Highlands</v>
      </c>
      <c r="C36" s="16">
        <f>VLOOKUP(B36,nso_9to14_by_province_2021!$A$2:$B$25,2,FALSE)</f>
        <v>35205.171673999997</v>
      </c>
      <c r="D36" s="14" t="s">
        <v>15</v>
      </c>
    </row>
    <row r="37" spans="2:15" ht="14.25" customHeight="1">
      <c r="C37" s="14"/>
    </row>
    <row r="38" spans="2:15" ht="14.25" customHeight="1"/>
    <row r="39" spans="2:15" ht="14.25" customHeight="1" thickBot="1">
      <c r="B39" s="35" t="s">
        <v>86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2:15" ht="14.25" customHeight="1" thickTop="1">
      <c r="C40" s="15"/>
      <c r="D40" s="15"/>
      <c r="E40" s="15"/>
      <c r="F40" s="14"/>
    </row>
    <row r="41" spans="2:15" ht="14.25" customHeight="1">
      <c r="B41" s="43" t="s">
        <v>67</v>
      </c>
      <c r="C41" s="43">
        <v>2020</v>
      </c>
      <c r="D41" s="43">
        <v>2021</v>
      </c>
      <c r="E41" s="43">
        <v>2022</v>
      </c>
      <c r="F41" s="43">
        <v>2023</v>
      </c>
      <c r="G41" s="14" t="s">
        <v>14</v>
      </c>
    </row>
    <row r="42" spans="2:15" ht="14.25" customHeight="1">
      <c r="B42" s="33">
        <v>9</v>
      </c>
      <c r="C42" s="16">
        <f>'un_wpp_2020-2023_PNG'!F2</f>
        <v>107127</v>
      </c>
      <c r="D42" s="16">
        <f>'un_wpp_2020-2023_PNG'!F8</f>
        <v>108525</v>
      </c>
      <c r="E42" s="16">
        <f>'un_wpp_2020-2023_PNG'!F14</f>
        <v>109945</v>
      </c>
      <c r="F42" s="16">
        <f>'un_wpp_2020-2023_PNG'!F20</f>
        <v>111311</v>
      </c>
      <c r="G42" s="36" t="s">
        <v>89</v>
      </c>
    </row>
    <row r="43" spans="2:15" ht="14.25" customHeight="1">
      <c r="B43" s="33">
        <v>10</v>
      </c>
      <c r="C43" s="16">
        <f>'un_wpp_2020-2023_PNG'!F3</f>
        <v>105481</v>
      </c>
      <c r="D43" s="16">
        <f>'un_wpp_2020-2023_PNG'!F9</f>
        <v>107186</v>
      </c>
      <c r="E43" s="16">
        <f>'un_wpp_2020-2023_PNG'!F15</f>
        <v>108453</v>
      </c>
      <c r="F43" s="16">
        <f>'un_wpp_2020-2023_PNG'!F21</f>
        <v>109873</v>
      </c>
      <c r="G43" s="36" t="s">
        <v>92</v>
      </c>
    </row>
    <row r="44" spans="2:15" ht="14.25" customHeight="1">
      <c r="B44" s="33">
        <v>11</v>
      </c>
      <c r="C44" s="16">
        <f>'un_wpp_2020-2023_PNG'!F4</f>
        <v>103225</v>
      </c>
      <c r="D44" s="16">
        <f>'un_wpp_2020-2023_PNG'!F10</f>
        <v>105570</v>
      </c>
      <c r="E44" s="16">
        <f>'un_wpp_2020-2023_PNG'!F16</f>
        <v>107116</v>
      </c>
      <c r="F44" s="16">
        <f>'un_wpp_2020-2023_PNG'!F22</f>
        <v>108383</v>
      </c>
      <c r="G44" s="36" t="s">
        <v>93</v>
      </c>
    </row>
    <row r="45" spans="2:15" ht="14.25" customHeight="1">
      <c r="B45" s="33">
        <v>12</v>
      </c>
      <c r="C45" s="16">
        <f>'un_wpp_2020-2023_PNG'!F5</f>
        <v>101693</v>
      </c>
      <c r="D45" s="16">
        <f>'un_wpp_2020-2023_PNG'!F11</f>
        <v>103341</v>
      </c>
      <c r="E45" s="16">
        <f>'un_wpp_2020-2023_PNG'!F17</f>
        <v>105497</v>
      </c>
      <c r="F45" s="16">
        <f>'un_wpp_2020-2023_PNG'!F23</f>
        <v>107043</v>
      </c>
      <c r="G45" s="36" t="s">
        <v>94</v>
      </c>
    </row>
    <row r="46" spans="2:15" ht="14.25" customHeight="1">
      <c r="B46" s="33">
        <v>13</v>
      </c>
      <c r="C46" s="16">
        <f>'un_wpp_2020-2023_PNG'!F6</f>
        <v>99983</v>
      </c>
      <c r="D46" s="16">
        <f>'un_wpp_2020-2023_PNG'!F12</f>
        <v>101839</v>
      </c>
      <c r="E46" s="16">
        <f>'un_wpp_2020-2023_PNG'!F18</f>
        <v>103265</v>
      </c>
      <c r="F46" s="16">
        <f>'un_wpp_2020-2023_PNG'!F24</f>
        <v>105420</v>
      </c>
      <c r="G46" s="36" t="s">
        <v>95</v>
      </c>
    </row>
    <row r="47" spans="2:15" ht="14.25" customHeight="1">
      <c r="B47" s="33">
        <v>14</v>
      </c>
      <c r="C47" s="16">
        <f>'un_wpp_2020-2023_PNG'!F7</f>
        <v>98570</v>
      </c>
      <c r="D47" s="16">
        <f>'un_wpp_2020-2023_PNG'!F13</f>
        <v>100151</v>
      </c>
      <c r="E47" s="16">
        <f>'un_wpp_2020-2023_PNG'!F19</f>
        <v>101752</v>
      </c>
      <c r="F47" s="16">
        <f>'un_wpp_2020-2023_PNG'!F25</f>
        <v>103178</v>
      </c>
      <c r="G47" s="36" t="s">
        <v>96</v>
      </c>
    </row>
    <row r="48" spans="2:15" ht="14.25" customHeight="1">
      <c r="B48" s="44" t="s">
        <v>88</v>
      </c>
      <c r="C48" s="45">
        <f>SUM(C42:C47)</f>
        <v>616079</v>
      </c>
      <c r="D48" s="45">
        <f>SUM(D42:D47)</f>
        <v>626612</v>
      </c>
      <c r="E48" s="45">
        <f>SUM(E42:E47)</f>
        <v>636028</v>
      </c>
      <c r="F48" s="45">
        <f>SUM(F42:F47)</f>
        <v>645208</v>
      </c>
      <c r="G48" s="36" t="s">
        <v>97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000"/>
  <sheetViews>
    <sheetView showGridLines="0" workbookViewId="0">
      <selection activeCell="D13" sqref="D13"/>
    </sheetView>
  </sheetViews>
  <sheetFormatPr defaultColWidth="12.6328125" defaultRowHeight="15" customHeight="1"/>
  <cols>
    <col min="1" max="3" width="8.7265625" customWidth="1"/>
    <col min="4" max="4" width="49.08984375" customWidth="1"/>
    <col min="5" max="7" width="8.7265625" customWidth="1"/>
    <col min="8" max="26" width="8.6328125" customWidth="1"/>
  </cols>
  <sheetData>
    <row r="1" spans="1:7" ht="14.25" customHeight="1">
      <c r="A1" s="1" t="s">
        <v>0</v>
      </c>
      <c r="B1" s="19"/>
      <c r="C1" s="19"/>
      <c r="D1" s="19"/>
      <c r="E1" s="19"/>
      <c r="F1" s="19"/>
      <c r="G1" s="19"/>
    </row>
    <row r="2" spans="1:7" ht="14.25" customHeight="1">
      <c r="A2" s="4" t="s">
        <v>19</v>
      </c>
      <c r="B2" s="19"/>
      <c r="C2" s="19"/>
      <c r="D2" s="19"/>
      <c r="E2" s="19"/>
      <c r="F2" s="19"/>
      <c r="G2" s="19"/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>
      <c r="A7" s="20"/>
      <c r="D7" s="21" t="s">
        <v>20</v>
      </c>
      <c r="E7" s="22"/>
    </row>
    <row r="8" spans="1:7" ht="14.25" customHeight="1">
      <c r="D8" s="23" t="s">
        <v>21</v>
      </c>
      <c r="E8" s="24" t="s">
        <v>22</v>
      </c>
    </row>
    <row r="9" spans="1:7" ht="14.25" customHeight="1">
      <c r="D9" s="48" t="s">
        <v>90</v>
      </c>
      <c r="E9" s="38" t="s">
        <v>22</v>
      </c>
    </row>
    <row r="10" spans="1:7" ht="14.25" customHeight="1">
      <c r="D10" s="23"/>
    </row>
    <row r="11" spans="1:7" ht="14.25" customHeight="1">
      <c r="D11" s="23"/>
      <c r="E11" s="24"/>
    </row>
    <row r="12" spans="1:7" ht="14.25" customHeight="1">
      <c r="D12" s="23"/>
      <c r="E12" s="24"/>
    </row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hidden="1" customHeight="1"/>
    <row r="22" ht="14.25" hidden="1" customHeight="1"/>
    <row r="23" ht="14.25" hidden="1" customHeight="1"/>
    <row r="24" ht="14.25" hidden="1" customHeight="1"/>
    <row r="25" ht="14.25" hidden="1" customHeight="1"/>
    <row r="26" ht="14.25" hidden="1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E8" location="null!A1" display="&gt;&gt;" xr:uid="{00000000-0004-0000-0200-000000000000}"/>
    <hyperlink ref="E9" location="'2.2 UN WPP Proj. by Age'!A1" display="&gt;&gt;" xr:uid="{4EBB83A8-A0F5-4CF6-A25F-FB93FFB87D4E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P1000"/>
  <sheetViews>
    <sheetView zoomScale="70" zoomScaleNormal="70" workbookViewId="0">
      <selection activeCell="D7" sqref="D7"/>
    </sheetView>
  </sheetViews>
  <sheetFormatPr defaultColWidth="12.6328125" defaultRowHeight="15" customHeight="1"/>
  <cols>
    <col min="1" max="1" width="3.90625" customWidth="1"/>
    <col min="2" max="2" width="33" customWidth="1"/>
    <col min="3" max="3" width="25.08984375" customWidth="1"/>
    <col min="4" max="4" width="22.7265625" customWidth="1"/>
    <col min="5" max="5" width="26.453125" customWidth="1"/>
    <col min="6" max="6" width="22.36328125" customWidth="1"/>
    <col min="7" max="7" width="19.453125" customWidth="1"/>
    <col min="8" max="8" width="17.90625" customWidth="1"/>
    <col min="9" max="9" width="23.08984375" customWidth="1"/>
    <col min="10" max="10" width="17.6328125" customWidth="1"/>
    <col min="11" max="12" width="17.90625" customWidth="1"/>
    <col min="13" max="13" width="17.6328125" customWidth="1"/>
    <col min="14" max="26" width="8.6328125" customWidth="1"/>
  </cols>
  <sheetData>
    <row r="1" spans="1:16" ht="14.2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4.25" customHeight="1">
      <c r="A2" s="3"/>
      <c r="B2" s="40" t="s">
        <v>82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4.25" customHeight="1"/>
    <row r="4" spans="1:16" ht="14.25" customHeight="1">
      <c r="B4" s="12" t="s">
        <v>23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</row>
    <row r="5" spans="1:16" ht="14.25" customHeight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4.25" customHeight="1">
      <c r="B6" s="17" t="s">
        <v>17</v>
      </c>
      <c r="C6" s="18">
        <v>2022</v>
      </c>
      <c r="D6" s="18">
        <v>2023</v>
      </c>
      <c r="E6" s="18">
        <v>2024</v>
      </c>
      <c r="F6" s="18">
        <v>2025</v>
      </c>
      <c r="G6" s="18">
        <v>2026</v>
      </c>
      <c r="H6" s="18">
        <v>2027</v>
      </c>
      <c r="I6" s="18">
        <v>2028</v>
      </c>
      <c r="J6" s="18">
        <v>2029</v>
      </c>
      <c r="K6" s="18">
        <v>2030</v>
      </c>
      <c r="L6" s="18">
        <v>2031</v>
      </c>
      <c r="M6" s="18">
        <v>2032</v>
      </c>
    </row>
    <row r="7" spans="1:16" ht="14.25" customHeight="1">
      <c r="B7" s="15" t="str">
        <f>PROPER(nso_9to14_by_province_2021!A2)</f>
        <v>Central</v>
      </c>
      <c r="C7" s="25">
        <f>('1. Inputs'!C13*'1. Inputs'!$C$7)+'1. Inputs'!C13</f>
        <v>26715.366244876001</v>
      </c>
      <c r="D7" s="25">
        <f>(C7*'1. Inputs'!$C$7)+C7</f>
        <v>27196.242837283768</v>
      </c>
      <c r="E7" s="25">
        <f>(D7*'1. Inputs'!$C$7)+D7</f>
        <v>27685.775208354877</v>
      </c>
      <c r="F7" s="25">
        <f>(E7*'1. Inputs'!$C$7)+E7</f>
        <v>28184.119162105264</v>
      </c>
      <c r="G7" s="25">
        <f>(F7*'1. Inputs'!$C$7)+F7</f>
        <v>28691.433307023159</v>
      </c>
      <c r="H7" s="25">
        <f>(G7*'1. Inputs'!$C$7)+G7</f>
        <v>29207.879106549575</v>
      </c>
      <c r="I7" s="25">
        <f>(H7*'1. Inputs'!$C$7)+H7</f>
        <v>29733.620930467467</v>
      </c>
      <c r="J7" s="25">
        <f>(I7*'1. Inputs'!$C$7)+I7</f>
        <v>30268.826107215882</v>
      </c>
      <c r="K7" s="25">
        <f>(J7*'1. Inputs'!$C$7)+J7</f>
        <v>30813.664977145767</v>
      </c>
      <c r="L7" s="25">
        <f>(K7*'1. Inputs'!$C$7)+K7</f>
        <v>31368.310946734389</v>
      </c>
      <c r="M7" s="25">
        <f>(L7*'1. Inputs'!$C$7)+L7</f>
        <v>31932.940543775607</v>
      </c>
    </row>
    <row r="8" spans="1:16" ht="14.25" customHeight="1">
      <c r="B8" s="15" t="str">
        <f>PROPER(nso_9to14_by_province_2021!A3)</f>
        <v>Central Bougainville</v>
      </c>
      <c r="C8" s="25">
        <f>('1. Inputs'!C14*'1. Inputs'!$C$7)+'1. Inputs'!C14</f>
        <v>15233.263039015999</v>
      </c>
      <c r="D8" s="25">
        <f>(C8*'1. Inputs'!$C$7)+C8</f>
        <v>15507.461773718287</v>
      </c>
      <c r="E8" s="25">
        <f>(D8*'1. Inputs'!$C$7)+D8</f>
        <v>15786.596085645217</v>
      </c>
      <c r="F8" s="25">
        <f>(E8*'1. Inputs'!$C$7)+E8</f>
        <v>16070.75481518683</v>
      </c>
      <c r="G8" s="25">
        <f>(F8*'1. Inputs'!$C$7)+F8</f>
        <v>16360.028401860194</v>
      </c>
      <c r="H8" s="25">
        <f>(G8*'1. Inputs'!$C$7)+G8</f>
        <v>16654.508913093679</v>
      </c>
      <c r="I8" s="25">
        <f>(H8*'1. Inputs'!$C$7)+H8</f>
        <v>16954.290073529366</v>
      </c>
      <c r="J8" s="25">
        <f>(I8*'1. Inputs'!$C$7)+I8</f>
        <v>17259.467294852893</v>
      </c>
      <c r="K8" s="25">
        <f>(J8*'1. Inputs'!$C$7)+J8</f>
        <v>17570.137706160247</v>
      </c>
      <c r="L8" s="25">
        <f>(K8*'1. Inputs'!$C$7)+K8</f>
        <v>17886.40018487113</v>
      </c>
      <c r="M8" s="25">
        <f>(L8*'1. Inputs'!$C$7)+L8</f>
        <v>18208.355388198812</v>
      </c>
    </row>
    <row r="9" spans="1:16" ht="14.25" customHeight="1">
      <c r="B9" s="15" t="str">
        <f>PROPER(nso_9to14_by_province_2021!A4)</f>
        <v>Chimbu (Simbu)</v>
      </c>
      <c r="C9" s="25">
        <f>('1. Inputs'!C15*'1. Inputs'!$C$7)+'1. Inputs'!C15</f>
        <v>37050.943809187993</v>
      </c>
      <c r="D9" s="25">
        <f>(C9*'1. Inputs'!$C$7)+C9</f>
        <v>37717.860797753376</v>
      </c>
      <c r="E9" s="25">
        <f>(D9*'1. Inputs'!$C$7)+D9</f>
        <v>38396.782292112934</v>
      </c>
      <c r="F9" s="25">
        <f>(E9*'1. Inputs'!$C$7)+E9</f>
        <v>39087.924373370966</v>
      </c>
      <c r="G9" s="25">
        <f>(F9*'1. Inputs'!$C$7)+F9</f>
        <v>39791.507012091643</v>
      </c>
      <c r="H9" s="25">
        <f>(G9*'1. Inputs'!$C$7)+G9</f>
        <v>40507.75413830929</v>
      </c>
      <c r="I9" s="25">
        <f>(H9*'1. Inputs'!$C$7)+H9</f>
        <v>41236.893712798861</v>
      </c>
      <c r="J9" s="25">
        <f>(I9*'1. Inputs'!$C$7)+I9</f>
        <v>41979.15779962924</v>
      </c>
      <c r="K9" s="25">
        <f>(J9*'1. Inputs'!$C$7)+J9</f>
        <v>42734.782640022568</v>
      </c>
      <c r="L9" s="25">
        <f>(K9*'1. Inputs'!$C$7)+K9</f>
        <v>43504.008727542976</v>
      </c>
      <c r="M9" s="25">
        <f>(L9*'1. Inputs'!$C$7)+L9</f>
        <v>44287.080884638752</v>
      </c>
    </row>
    <row r="10" spans="1:16" ht="14.25" customHeight="1">
      <c r="B10" s="15" t="str">
        <f>PROPER(nso_9to14_by_province_2021!A5)</f>
        <v>East New Britain</v>
      </c>
      <c r="C10" s="25">
        <f>('1. Inputs'!C16*'1. Inputs'!$C$7)+'1. Inputs'!C16</f>
        <v>31671.627016091999</v>
      </c>
      <c r="D10" s="25">
        <f>(C10*'1. Inputs'!$C$7)+C10</f>
        <v>32241.716302381654</v>
      </c>
      <c r="E10" s="25">
        <f>(D10*'1. Inputs'!$C$7)+D10</f>
        <v>32822.067195824522</v>
      </c>
      <c r="F10" s="25">
        <f>(E10*'1. Inputs'!$C$7)+E10</f>
        <v>33412.864405349363</v>
      </c>
      <c r="G10" s="25">
        <f>(F10*'1. Inputs'!$C$7)+F10</f>
        <v>34014.295964645651</v>
      </c>
      <c r="H10" s="25">
        <f>(G10*'1. Inputs'!$C$7)+G10</f>
        <v>34626.553292009274</v>
      </c>
      <c r="I10" s="25">
        <f>(H10*'1. Inputs'!$C$7)+H10</f>
        <v>35249.831251265437</v>
      </c>
      <c r="J10" s="25">
        <f>(I10*'1. Inputs'!$C$7)+I10</f>
        <v>35884.328213788212</v>
      </c>
      <c r="K10" s="25">
        <f>(J10*'1. Inputs'!$C$7)+J10</f>
        <v>36530.246121636403</v>
      </c>
      <c r="L10" s="25">
        <f>(K10*'1. Inputs'!$C$7)+K10</f>
        <v>37187.790551825856</v>
      </c>
      <c r="M10" s="25">
        <f>(L10*'1. Inputs'!$C$7)+L10</f>
        <v>37857.170781758723</v>
      </c>
    </row>
    <row r="11" spans="1:16" ht="14.25" customHeight="1">
      <c r="B11" s="15" t="str">
        <f>PROPER(nso_9to14_by_province_2021!A6)</f>
        <v>East Sepik</v>
      </c>
      <c r="C11" s="25">
        <f>('1. Inputs'!C17*'1. Inputs'!$C$7)+'1. Inputs'!C17</f>
        <v>48110.860532120001</v>
      </c>
      <c r="D11" s="25">
        <f>(C11*'1. Inputs'!$C$7)+C11</f>
        <v>48976.856021698164</v>
      </c>
      <c r="E11" s="25">
        <f>(D11*'1. Inputs'!$C$7)+D11</f>
        <v>49858.439430088729</v>
      </c>
      <c r="F11" s="25">
        <f>(E11*'1. Inputs'!$C$7)+E11</f>
        <v>50755.891339830327</v>
      </c>
      <c r="G11" s="25">
        <f>(F11*'1. Inputs'!$C$7)+F11</f>
        <v>51669.497383947273</v>
      </c>
      <c r="H11" s="25">
        <f>(G11*'1. Inputs'!$C$7)+G11</f>
        <v>52599.548336858323</v>
      </c>
      <c r="I11" s="25">
        <f>(H11*'1. Inputs'!$C$7)+H11</f>
        <v>53546.34020692177</v>
      </c>
      <c r="J11" s="25">
        <f>(I11*'1. Inputs'!$C$7)+I11</f>
        <v>54510.174330646361</v>
      </c>
      <c r="K11" s="25">
        <f>(J11*'1. Inputs'!$C$7)+J11</f>
        <v>55491.357468597998</v>
      </c>
      <c r="L11" s="25">
        <f>(K11*'1. Inputs'!$C$7)+K11</f>
        <v>56490.201903032765</v>
      </c>
      <c r="M11" s="25">
        <f>(L11*'1. Inputs'!$C$7)+L11</f>
        <v>57507.025537287351</v>
      </c>
    </row>
    <row r="12" spans="1:16" ht="14.25" customHeight="1">
      <c r="B12" s="15" t="str">
        <f>PROPER(nso_9to14_by_province_2021!A7)</f>
        <v>Eastern Highlands</v>
      </c>
      <c r="C12" s="25">
        <f>('1. Inputs'!C18*'1. Inputs'!$C$7)+'1. Inputs'!C18</f>
        <v>49211.239303216003</v>
      </c>
      <c r="D12" s="25">
        <f>(C12*'1. Inputs'!$C$7)+C12</f>
        <v>50097.041610673892</v>
      </c>
      <c r="E12" s="25">
        <f>(D12*'1. Inputs'!$C$7)+D12</f>
        <v>50998.788359666025</v>
      </c>
      <c r="F12" s="25">
        <f>(E12*'1. Inputs'!$C$7)+E12</f>
        <v>51916.766550140012</v>
      </c>
      <c r="G12" s="25">
        <f>(F12*'1. Inputs'!$C$7)+F12</f>
        <v>52851.268348042533</v>
      </c>
      <c r="H12" s="25">
        <f>(G12*'1. Inputs'!$C$7)+G12</f>
        <v>53802.591178307295</v>
      </c>
      <c r="I12" s="25">
        <f>(H12*'1. Inputs'!$C$7)+H12</f>
        <v>54771.037819516823</v>
      </c>
      <c r="J12" s="25">
        <f>(I12*'1. Inputs'!$C$7)+I12</f>
        <v>55756.916500268126</v>
      </c>
      <c r="K12" s="25">
        <f>(J12*'1. Inputs'!$C$7)+J12</f>
        <v>56760.540997272954</v>
      </c>
      <c r="L12" s="25">
        <f>(K12*'1. Inputs'!$C$7)+K12</f>
        <v>57782.230735223864</v>
      </c>
      <c r="M12" s="25">
        <f>(L12*'1. Inputs'!$C$7)+L12</f>
        <v>58822.310888457891</v>
      </c>
    </row>
    <row r="13" spans="1:16" ht="14.25" customHeight="1">
      <c r="B13" s="15" t="str">
        <f>PROPER(nso_9to14_by_province_2021!A8)</f>
        <v>Enga</v>
      </c>
      <c r="C13" s="25">
        <f>('1. Inputs'!C19*'1. Inputs'!$C$7)+'1. Inputs'!C19</f>
        <v>37448.861178223997</v>
      </c>
      <c r="D13" s="25">
        <f>(C13*'1. Inputs'!$C$7)+C13</f>
        <v>38122.940679432031</v>
      </c>
      <c r="E13" s="25">
        <f>(D13*'1. Inputs'!$C$7)+D13</f>
        <v>38809.153611661808</v>
      </c>
      <c r="F13" s="25">
        <f>(E13*'1. Inputs'!$C$7)+E13</f>
        <v>39507.718376671721</v>
      </c>
      <c r="G13" s="25">
        <f>(F13*'1. Inputs'!$C$7)+F13</f>
        <v>40218.857307451814</v>
      </c>
      <c r="H13" s="25">
        <f>(G13*'1. Inputs'!$C$7)+G13</f>
        <v>40942.796738985948</v>
      </c>
      <c r="I13" s="25">
        <f>(H13*'1. Inputs'!$C$7)+H13</f>
        <v>41679.767080287696</v>
      </c>
      <c r="J13" s="25">
        <f>(I13*'1. Inputs'!$C$7)+I13</f>
        <v>42430.002887732873</v>
      </c>
      <c r="K13" s="25">
        <f>(J13*'1. Inputs'!$C$7)+J13</f>
        <v>43193.742939712065</v>
      </c>
      <c r="L13" s="25">
        <f>(K13*'1. Inputs'!$C$7)+K13</f>
        <v>43971.230312626882</v>
      </c>
      <c r="M13" s="25">
        <f>(L13*'1. Inputs'!$C$7)+L13</f>
        <v>44762.712458254166</v>
      </c>
    </row>
    <row r="14" spans="1:16" ht="14.25" customHeight="1">
      <c r="B14" s="15" t="str">
        <f>PROPER(nso_9to14_by_province_2021!A9)</f>
        <v>Gulf</v>
      </c>
      <c r="C14" s="25">
        <f>('1. Inputs'!C20*'1. Inputs'!$C$7)+'1. Inputs'!C20</f>
        <v>14597.179541060001</v>
      </c>
      <c r="D14" s="25">
        <f>(C14*'1. Inputs'!$C$7)+C14</f>
        <v>14859.928772799081</v>
      </c>
      <c r="E14" s="25">
        <f>(D14*'1. Inputs'!$C$7)+D14</f>
        <v>15127.407490709465</v>
      </c>
      <c r="F14" s="25">
        <f>(E14*'1. Inputs'!$C$7)+E14</f>
        <v>15399.700825542235</v>
      </c>
      <c r="G14" s="25">
        <f>(F14*'1. Inputs'!$C$7)+F14</f>
        <v>15676.895440401995</v>
      </c>
      <c r="H14" s="25">
        <f>(G14*'1. Inputs'!$C$7)+G14</f>
        <v>15959.079558329231</v>
      </c>
      <c r="I14" s="25">
        <f>(H14*'1. Inputs'!$C$7)+H14</f>
        <v>16246.342990379157</v>
      </c>
      <c r="J14" s="25">
        <f>(I14*'1. Inputs'!$C$7)+I14</f>
        <v>16538.777164205982</v>
      </c>
      <c r="K14" s="25">
        <f>(J14*'1. Inputs'!$C$7)+J14</f>
        <v>16836.475153161689</v>
      </c>
      <c r="L14" s="25">
        <f>(K14*'1. Inputs'!$C$7)+K14</f>
        <v>17139.531705918598</v>
      </c>
      <c r="M14" s="25">
        <f>(L14*'1. Inputs'!$C$7)+L14</f>
        <v>17448.043276625132</v>
      </c>
    </row>
    <row r="15" spans="1:16" ht="14.25" customHeight="1">
      <c r="B15" s="15" t="str">
        <f>PROPER(nso_9to14_by_province_2021!A10)</f>
        <v>Hela</v>
      </c>
      <c r="C15" s="25">
        <f>('1. Inputs'!C21*'1. Inputs'!$C$7)+'1. Inputs'!C21</f>
        <v>54365.139945040006</v>
      </c>
      <c r="D15" s="25">
        <f>(C15*'1. Inputs'!$C$7)+C15</f>
        <v>55343.712464050725</v>
      </c>
      <c r="E15" s="25">
        <f>(D15*'1. Inputs'!$C$7)+D15</f>
        <v>56339.899288403634</v>
      </c>
      <c r="F15" s="25">
        <f>(E15*'1. Inputs'!$C$7)+E15</f>
        <v>57354.017475594897</v>
      </c>
      <c r="G15" s="25">
        <f>(F15*'1. Inputs'!$C$7)+F15</f>
        <v>58386.389790155605</v>
      </c>
      <c r="H15" s="25">
        <f>(G15*'1. Inputs'!$C$7)+G15</f>
        <v>59437.344806378409</v>
      </c>
      <c r="I15" s="25">
        <f>(H15*'1. Inputs'!$C$7)+H15</f>
        <v>60507.217012893219</v>
      </c>
      <c r="J15" s="25">
        <f>(I15*'1. Inputs'!$C$7)+I15</f>
        <v>61596.346919125295</v>
      </c>
      <c r="K15" s="25">
        <f>(J15*'1. Inputs'!$C$7)+J15</f>
        <v>62705.081163669551</v>
      </c>
      <c r="L15" s="25">
        <f>(K15*'1. Inputs'!$C$7)+K15</f>
        <v>63833.772624615602</v>
      </c>
      <c r="M15" s="25">
        <f>(L15*'1. Inputs'!$C$7)+L15</f>
        <v>64982.780531858683</v>
      </c>
    </row>
    <row r="16" spans="1:16" ht="14.25" customHeight="1">
      <c r="B16" s="15" t="str">
        <f>PROPER(nso_9to14_by_province_2021!A11)</f>
        <v>Jiwaka</v>
      </c>
      <c r="C16" s="25">
        <f>('1. Inputs'!C22*'1. Inputs'!$C$7)+'1. Inputs'!C22</f>
        <v>31749.637412775999</v>
      </c>
      <c r="D16" s="25">
        <f>(C16*'1. Inputs'!$C$7)+C16</f>
        <v>32321.130886205967</v>
      </c>
      <c r="E16" s="25">
        <f>(D16*'1. Inputs'!$C$7)+D16</f>
        <v>32902.911242157672</v>
      </c>
      <c r="F16" s="25">
        <f>(E16*'1. Inputs'!$C$7)+E16</f>
        <v>33495.163644516513</v>
      </c>
      <c r="G16" s="25">
        <f>(F16*'1. Inputs'!$C$7)+F16</f>
        <v>34098.076590117809</v>
      </c>
      <c r="H16" s="25">
        <f>(G16*'1. Inputs'!$C$7)+G16</f>
        <v>34711.841968739929</v>
      </c>
      <c r="I16" s="25">
        <f>(H16*'1. Inputs'!$C$7)+H16</f>
        <v>35336.655124177247</v>
      </c>
      <c r="J16" s="25">
        <f>(I16*'1. Inputs'!$C$7)+I16</f>
        <v>35972.714916412435</v>
      </c>
      <c r="K16" s="25">
        <f>(J16*'1. Inputs'!$C$7)+J16</f>
        <v>36620.223784907859</v>
      </c>
      <c r="L16" s="25">
        <f>(K16*'1. Inputs'!$C$7)+K16</f>
        <v>37279.387813036199</v>
      </c>
      <c r="M16" s="25">
        <f>(L16*'1. Inputs'!$C$7)+L16</f>
        <v>37950.416793670847</v>
      </c>
    </row>
    <row r="17" spans="2:13" ht="14.25" customHeight="1">
      <c r="B17" s="15" t="str">
        <f>PROPER(nso_9to14_by_province_2021!A12)</f>
        <v>Madang</v>
      </c>
      <c r="C17" s="25">
        <f>('1. Inputs'!C23*'1. Inputs'!$C$7)+'1. Inputs'!C23</f>
        <v>57898.669292960003</v>
      </c>
      <c r="D17" s="25">
        <f>(C17*'1. Inputs'!$C$7)+C17</f>
        <v>58940.845340233282</v>
      </c>
      <c r="E17" s="25">
        <f>(D17*'1. Inputs'!$C$7)+D17</f>
        <v>60001.78055635748</v>
      </c>
      <c r="F17" s="25">
        <f>(E17*'1. Inputs'!$C$7)+E17</f>
        <v>61081.812606371917</v>
      </c>
      <c r="G17" s="25">
        <f>(F17*'1. Inputs'!$C$7)+F17</f>
        <v>62181.28523328661</v>
      </c>
      <c r="H17" s="25">
        <f>(G17*'1. Inputs'!$C$7)+G17</f>
        <v>63300.548367485768</v>
      </c>
      <c r="I17" s="25">
        <f>(H17*'1. Inputs'!$C$7)+H17</f>
        <v>64439.958238100509</v>
      </c>
      <c r="J17" s="25">
        <f>(I17*'1. Inputs'!$C$7)+I17</f>
        <v>65599.877486386322</v>
      </c>
      <c r="K17" s="25">
        <f>(J17*'1. Inputs'!$C$7)+J17</f>
        <v>66780.675281141273</v>
      </c>
      <c r="L17" s="25">
        <f>(K17*'1. Inputs'!$C$7)+K17</f>
        <v>67982.727436201822</v>
      </c>
      <c r="M17" s="25">
        <f>(L17*'1. Inputs'!$C$7)+L17</f>
        <v>69206.416530053451</v>
      </c>
    </row>
    <row r="18" spans="2:13" ht="14.25" customHeight="1">
      <c r="B18" s="15" t="str">
        <f>PROPER(nso_9to14_by_province_2021!A13)</f>
        <v>Manus</v>
      </c>
      <c r="C18" s="25">
        <f>('1. Inputs'!C24*'1. Inputs'!$C$7)+'1. Inputs'!C24</f>
        <v>5266.7534852039998</v>
      </c>
      <c r="D18" s="25">
        <f>(C18*'1. Inputs'!$C$7)+C18</f>
        <v>5361.5550479376716</v>
      </c>
      <c r="E18" s="25">
        <f>(D18*'1. Inputs'!$C$7)+D18</f>
        <v>5458.0630388005493</v>
      </c>
      <c r="F18" s="25">
        <f>(E18*'1. Inputs'!$C$7)+E18</f>
        <v>5556.3081734989591</v>
      </c>
      <c r="G18" s="25">
        <f>(F18*'1. Inputs'!$C$7)+F18</f>
        <v>5656.3217206219406</v>
      </c>
      <c r="H18" s="25">
        <f>(G18*'1. Inputs'!$C$7)+G18</f>
        <v>5758.1355115931356</v>
      </c>
      <c r="I18" s="25">
        <f>(H18*'1. Inputs'!$C$7)+H18</f>
        <v>5861.7819508018119</v>
      </c>
      <c r="J18" s="25">
        <f>(I18*'1. Inputs'!$C$7)+I18</f>
        <v>5967.2940259162442</v>
      </c>
      <c r="K18" s="25">
        <f>(J18*'1. Inputs'!$C$7)+J18</f>
        <v>6074.7053183827366</v>
      </c>
      <c r="L18" s="25">
        <f>(K18*'1. Inputs'!$C$7)+K18</f>
        <v>6184.0500141136254</v>
      </c>
      <c r="M18" s="25">
        <f>(L18*'1. Inputs'!$C$7)+L18</f>
        <v>6295.3629143676708</v>
      </c>
    </row>
    <row r="19" spans="2:13" ht="14.25" customHeight="1">
      <c r="B19" s="15" t="str">
        <f>PROPER(nso_9to14_by_province_2021!A14)</f>
        <v>Milne Bay</v>
      </c>
      <c r="C19" s="25">
        <f>('1. Inputs'!C25*'1. Inputs'!$C$7)+'1. Inputs'!C25</f>
        <v>54910.055396312004</v>
      </c>
      <c r="D19" s="25">
        <f>(C19*'1. Inputs'!$C$7)+C19</f>
        <v>55898.43639344562</v>
      </c>
      <c r="E19" s="25">
        <f>(D19*'1. Inputs'!$C$7)+D19</f>
        <v>56904.608248527642</v>
      </c>
      <c r="F19" s="25">
        <f>(E19*'1. Inputs'!$C$7)+E19</f>
        <v>57928.89119700114</v>
      </c>
      <c r="G19" s="25">
        <f>(F19*'1. Inputs'!$C$7)+F19</f>
        <v>58971.611238547157</v>
      </c>
      <c r="H19" s="25">
        <f>(G19*'1. Inputs'!$C$7)+G19</f>
        <v>60033.100240841006</v>
      </c>
      <c r="I19" s="25">
        <f>(H19*'1. Inputs'!$C$7)+H19</f>
        <v>61113.696045176141</v>
      </c>
      <c r="J19" s="25">
        <f>(I19*'1. Inputs'!$C$7)+I19</f>
        <v>62213.742573989308</v>
      </c>
      <c r="K19" s="25">
        <f>(J19*'1. Inputs'!$C$7)+J19</f>
        <v>63333.589940321115</v>
      </c>
      <c r="L19" s="25">
        <f>(K19*'1. Inputs'!$C$7)+K19</f>
        <v>64473.594559246892</v>
      </c>
      <c r="M19" s="25">
        <f>(L19*'1. Inputs'!$C$7)+L19</f>
        <v>65634.119261313332</v>
      </c>
    </row>
    <row r="20" spans="2:13" ht="14.25" customHeight="1">
      <c r="B20" s="15" t="str">
        <f>PROPER(nso_9to14_by_province_2021!A15)</f>
        <v>Morobe</v>
      </c>
      <c r="C20" s="25">
        <f>('1. Inputs'!C26*'1. Inputs'!$C$7)+'1. Inputs'!C26</f>
        <v>75814.559141916005</v>
      </c>
      <c r="D20" s="25">
        <f>(C20*'1. Inputs'!$C$7)+C20</f>
        <v>77179.221206470495</v>
      </c>
      <c r="E20" s="25">
        <f>(D20*'1. Inputs'!$C$7)+D20</f>
        <v>78568.447188186969</v>
      </c>
      <c r="F20" s="25">
        <f>(E20*'1. Inputs'!$C$7)+E20</f>
        <v>79982.679237574339</v>
      </c>
      <c r="G20" s="25">
        <f>(F20*'1. Inputs'!$C$7)+F20</f>
        <v>81422.367463850678</v>
      </c>
      <c r="H20" s="25">
        <f>(G20*'1. Inputs'!$C$7)+G20</f>
        <v>82887.970078199985</v>
      </c>
      <c r="I20" s="25">
        <f>(H20*'1. Inputs'!$C$7)+H20</f>
        <v>84379.953539607581</v>
      </c>
      <c r="J20" s="25">
        <f>(I20*'1. Inputs'!$C$7)+I20</f>
        <v>85898.79270332052</v>
      </c>
      <c r="K20" s="25">
        <f>(J20*'1. Inputs'!$C$7)+J20</f>
        <v>87444.970971980292</v>
      </c>
      <c r="L20" s="25">
        <f>(K20*'1. Inputs'!$C$7)+K20</f>
        <v>89018.98044947593</v>
      </c>
      <c r="M20" s="25">
        <f>(L20*'1. Inputs'!$C$7)+L20</f>
        <v>90621.322097566503</v>
      </c>
    </row>
    <row r="21" spans="2:13" ht="14.25" customHeight="1">
      <c r="B21" s="15" t="str">
        <f>PROPER(nso_9to14_by_province_2021!A16)</f>
        <v>National Capital District</v>
      </c>
      <c r="C21" s="25">
        <f>('1. Inputs'!C27*'1. Inputs'!$C$7)+'1. Inputs'!C27</f>
        <v>28212.432463876001</v>
      </c>
      <c r="D21" s="25">
        <f>(C21*'1. Inputs'!$C$7)+C21</f>
        <v>28720.256248225767</v>
      </c>
      <c r="E21" s="25">
        <f>(D21*'1. Inputs'!$C$7)+D21</f>
        <v>29237.220860693829</v>
      </c>
      <c r="F21" s="25">
        <f>(E21*'1. Inputs'!$C$7)+E21</f>
        <v>29763.49083618632</v>
      </c>
      <c r="G21" s="25">
        <f>(F21*'1. Inputs'!$C$7)+F21</f>
        <v>30299.233671237675</v>
      </c>
      <c r="H21" s="25">
        <f>(G21*'1. Inputs'!$C$7)+G21</f>
        <v>30844.619877319954</v>
      </c>
      <c r="I21" s="25">
        <f>(H21*'1. Inputs'!$C$7)+H21</f>
        <v>31399.823035111713</v>
      </c>
      <c r="J21" s="25">
        <f>(I21*'1. Inputs'!$C$7)+I21</f>
        <v>31965.019849743723</v>
      </c>
      <c r="K21" s="25">
        <f>(J21*'1. Inputs'!$C$7)+J21</f>
        <v>32540.390207039109</v>
      </c>
      <c r="L21" s="25">
        <f>(K21*'1. Inputs'!$C$7)+K21</f>
        <v>33126.117230765813</v>
      </c>
      <c r="M21" s="25">
        <f>(L21*'1. Inputs'!$C$7)+L21</f>
        <v>33722.387340919595</v>
      </c>
    </row>
    <row r="22" spans="2:13" ht="14.25" customHeight="1">
      <c r="B22" s="15" t="str">
        <f>PROPER(nso_9to14_by_province_2021!A17)</f>
        <v>New Ireland</v>
      </c>
      <c r="C22" s="25">
        <f>('1. Inputs'!C28*'1. Inputs'!$C$7)+'1. Inputs'!C28</f>
        <v>17160.202194736001</v>
      </c>
      <c r="D22" s="25">
        <f>(C22*'1. Inputs'!$C$7)+C22</f>
        <v>17469.08583424125</v>
      </c>
      <c r="E22" s="25">
        <f>(D22*'1. Inputs'!$C$7)+D22</f>
        <v>17783.529379257594</v>
      </c>
      <c r="F22" s="25">
        <f>(E22*'1. Inputs'!$C$7)+E22</f>
        <v>18103.63290808423</v>
      </c>
      <c r="G22" s="25">
        <f>(F22*'1. Inputs'!$C$7)+F22</f>
        <v>18429.498300429746</v>
      </c>
      <c r="H22" s="25">
        <f>(G22*'1. Inputs'!$C$7)+G22</f>
        <v>18761.22926983748</v>
      </c>
      <c r="I22" s="25">
        <f>(H22*'1. Inputs'!$C$7)+H22</f>
        <v>19098.931396694556</v>
      </c>
      <c r="J22" s="25">
        <f>(I22*'1. Inputs'!$C$7)+I22</f>
        <v>19442.712161835057</v>
      </c>
      <c r="K22" s="25">
        <f>(J22*'1. Inputs'!$C$7)+J22</f>
        <v>19792.680980748089</v>
      </c>
      <c r="L22" s="25">
        <f>(K22*'1. Inputs'!$C$7)+K22</f>
        <v>20148.949238401554</v>
      </c>
      <c r="M22" s="25">
        <f>(L22*'1. Inputs'!$C$7)+L22</f>
        <v>20511.630324692782</v>
      </c>
    </row>
    <row r="23" spans="2:13" ht="14.25" customHeight="1">
      <c r="B23" s="15" t="str">
        <f>PROPER(nso_9to14_by_province_2021!A18)</f>
        <v>North Bougainville</v>
      </c>
      <c r="C23" s="25">
        <f>('1. Inputs'!C29*'1. Inputs'!$C$7)+'1. Inputs'!C29</f>
        <v>15471.547931888001</v>
      </c>
      <c r="D23" s="25">
        <f>(C23*'1. Inputs'!$C$7)+C23</f>
        <v>15750.035794661984</v>
      </c>
      <c r="E23" s="25">
        <f>(D23*'1. Inputs'!$C$7)+D23</f>
        <v>16033.536438965901</v>
      </c>
      <c r="F23" s="25">
        <f>(E23*'1. Inputs'!$C$7)+E23</f>
        <v>16322.140094867287</v>
      </c>
      <c r="G23" s="25">
        <f>(F23*'1. Inputs'!$C$7)+F23</f>
        <v>16615.938616574898</v>
      </c>
      <c r="H23" s="25">
        <f>(G23*'1. Inputs'!$C$7)+G23</f>
        <v>16915.025511673248</v>
      </c>
      <c r="I23" s="25">
        <f>(H23*'1. Inputs'!$C$7)+H23</f>
        <v>17219.495970883367</v>
      </c>
      <c r="J23" s="25">
        <f>(I23*'1. Inputs'!$C$7)+I23</f>
        <v>17529.446898359267</v>
      </c>
      <c r="K23" s="25">
        <f>(J23*'1. Inputs'!$C$7)+J23</f>
        <v>17844.976942529735</v>
      </c>
      <c r="L23" s="25">
        <f>(K23*'1. Inputs'!$C$7)+K23</f>
        <v>18166.186527495269</v>
      </c>
      <c r="M23" s="25">
        <f>(L23*'1. Inputs'!$C$7)+L23</f>
        <v>18493.177884990182</v>
      </c>
    </row>
    <row r="24" spans="2:13" ht="14.25" customHeight="1">
      <c r="B24" s="15" t="str">
        <f>PROPER(nso_9to14_by_province_2021!A19)</f>
        <v>Northern (Oro)</v>
      </c>
      <c r="C24" s="25">
        <f>('1. Inputs'!C30*'1. Inputs'!$C$7)+'1. Inputs'!C30</f>
        <v>20998.222197867999</v>
      </c>
      <c r="D24" s="25">
        <f>(C24*'1. Inputs'!$C$7)+C24</f>
        <v>21376.190197429623</v>
      </c>
      <c r="E24" s="25">
        <f>(D24*'1. Inputs'!$C$7)+D24</f>
        <v>21760.961620983355</v>
      </c>
      <c r="F24" s="25">
        <f>(E24*'1. Inputs'!$C$7)+E24</f>
        <v>22152.658930161055</v>
      </c>
      <c r="G24" s="25">
        <f>(F24*'1. Inputs'!$C$7)+F24</f>
        <v>22551.406790903955</v>
      </c>
      <c r="H24" s="25">
        <f>(G24*'1. Inputs'!$C$7)+G24</f>
        <v>22957.332113140226</v>
      </c>
      <c r="I24" s="25">
        <f>(H24*'1. Inputs'!$C$7)+H24</f>
        <v>23370.564091176751</v>
      </c>
      <c r="J24" s="25">
        <f>(I24*'1. Inputs'!$C$7)+I24</f>
        <v>23791.234244817933</v>
      </c>
      <c r="K24" s="25">
        <f>(J24*'1. Inputs'!$C$7)+J24</f>
        <v>24219.476461224654</v>
      </c>
      <c r="L24" s="25">
        <f>(K24*'1. Inputs'!$C$7)+K24</f>
        <v>24655.427037526697</v>
      </c>
      <c r="M24" s="25">
        <f>(L24*'1. Inputs'!$C$7)+L24</f>
        <v>25099.224724202177</v>
      </c>
    </row>
    <row r="25" spans="2:13" ht="14.25" customHeight="1">
      <c r="B25" s="15" t="str">
        <f>PROPER(nso_9to14_by_province_2021!A20)</f>
        <v>South Bougainville</v>
      </c>
      <c r="C25" s="25">
        <f>('1. Inputs'!C31*'1. Inputs'!$C$7)+'1. Inputs'!C31</f>
        <v>14666.175197552</v>
      </c>
      <c r="D25" s="25">
        <f>(C25*'1. Inputs'!$C$7)+C25</f>
        <v>14930.166351107937</v>
      </c>
      <c r="E25" s="25">
        <f>(D25*'1. Inputs'!$C$7)+D25</f>
        <v>15198.909345427879</v>
      </c>
      <c r="F25" s="25">
        <f>(E25*'1. Inputs'!$C$7)+E25</f>
        <v>15472.48971364558</v>
      </c>
      <c r="G25" s="25">
        <f>(F25*'1. Inputs'!$C$7)+F25</f>
        <v>15750.994528491201</v>
      </c>
      <c r="H25" s="25">
        <f>(G25*'1. Inputs'!$C$7)+G25</f>
        <v>16034.512430004042</v>
      </c>
      <c r="I25" s="25">
        <f>(H25*'1. Inputs'!$C$7)+H25</f>
        <v>16323.133653744115</v>
      </c>
      <c r="J25" s="25">
        <f>(I25*'1. Inputs'!$C$7)+I25</f>
        <v>16616.95005951151</v>
      </c>
      <c r="K25" s="25">
        <f>(J25*'1. Inputs'!$C$7)+J25</f>
        <v>16916.055160582717</v>
      </c>
      <c r="L25" s="25">
        <f>(K25*'1. Inputs'!$C$7)+K25</f>
        <v>17220.544153473205</v>
      </c>
      <c r="M25" s="25">
        <f>(L25*'1. Inputs'!$C$7)+L25</f>
        <v>17530.513948235723</v>
      </c>
    </row>
    <row r="26" spans="2:13" ht="14.25" customHeight="1">
      <c r="B26" s="15" t="str">
        <f>PROPER(nso_9to14_by_province_2021!A21)</f>
        <v>Southern Highlands</v>
      </c>
      <c r="C26" s="25">
        <f>('1. Inputs'!C32*'1. Inputs'!$C$7)+'1. Inputs'!C32</f>
        <v>65834.85852123599</v>
      </c>
      <c r="D26" s="25">
        <f>(C26*'1. Inputs'!$C$7)+C26</f>
        <v>67019.885974618242</v>
      </c>
      <c r="E26" s="25">
        <f>(D26*'1. Inputs'!$C$7)+D26</f>
        <v>68226.243922161375</v>
      </c>
      <c r="F26" s="25">
        <f>(E26*'1. Inputs'!$C$7)+E26</f>
        <v>69454.316312760275</v>
      </c>
      <c r="G26" s="25">
        <f>(F26*'1. Inputs'!$C$7)+F26</f>
        <v>70704.494006389956</v>
      </c>
      <c r="H26" s="25">
        <f>(G26*'1. Inputs'!$C$7)+G26</f>
        <v>71977.174898504978</v>
      </c>
      <c r="I26" s="25">
        <f>(H26*'1. Inputs'!$C$7)+H26</f>
        <v>73272.764046678072</v>
      </c>
      <c r="J26" s="25">
        <f>(I26*'1. Inputs'!$C$7)+I26</f>
        <v>74591.673799518278</v>
      </c>
      <c r="K26" s="25">
        <f>(J26*'1. Inputs'!$C$7)+J26</f>
        <v>75934.323927909601</v>
      </c>
      <c r="L26" s="25">
        <f>(K26*'1. Inputs'!$C$7)+K26</f>
        <v>77301.141758611979</v>
      </c>
      <c r="M26" s="25">
        <f>(L26*'1. Inputs'!$C$7)+L26</f>
        <v>78692.562310266992</v>
      </c>
    </row>
    <row r="27" spans="2:13" ht="14.25" customHeight="1">
      <c r="B27" s="15" t="str">
        <f>PROPER(nso_9to14_by_province_2021!A22)</f>
        <v>West New Britain</v>
      </c>
      <c r="C27" s="25">
        <f>('1. Inputs'!C33*'1. Inputs'!$C$7)+'1. Inputs'!C33</f>
        <v>26200.276682891999</v>
      </c>
      <c r="D27" s="25">
        <f>(C27*'1. Inputs'!$C$7)+C27</f>
        <v>26671.881663184056</v>
      </c>
      <c r="E27" s="25">
        <f>(D27*'1. Inputs'!$C$7)+D27</f>
        <v>27151.975533121371</v>
      </c>
      <c r="F27" s="25">
        <f>(E27*'1. Inputs'!$C$7)+E27</f>
        <v>27640.711092717556</v>
      </c>
      <c r="G27" s="25">
        <f>(F27*'1. Inputs'!$C$7)+F27</f>
        <v>28138.243892386472</v>
      </c>
      <c r="H27" s="25">
        <f>(G27*'1. Inputs'!$C$7)+G27</f>
        <v>28644.732282449429</v>
      </c>
      <c r="I27" s="25">
        <f>(H27*'1. Inputs'!$C$7)+H27</f>
        <v>29160.33746353352</v>
      </c>
      <c r="J27" s="25">
        <f>(I27*'1. Inputs'!$C$7)+I27</f>
        <v>29685.223537877122</v>
      </c>
      <c r="K27" s="25">
        <f>(J27*'1. Inputs'!$C$7)+J27</f>
        <v>30219.557561558911</v>
      </c>
      <c r="L27" s="25">
        <f>(K27*'1. Inputs'!$C$7)+K27</f>
        <v>30763.509597666973</v>
      </c>
      <c r="M27" s="25">
        <f>(L27*'1. Inputs'!$C$7)+L27</f>
        <v>31317.252770424977</v>
      </c>
    </row>
    <row r="28" spans="2:13" ht="14.25" customHeight="1">
      <c r="B28" s="15" t="str">
        <f>PROPER(nso_9to14_by_province_2021!A23)</f>
        <v>West Sepik</v>
      </c>
      <c r="C28" s="25">
        <f>('1. Inputs'!C34*'1. Inputs'!$C$7)+'1. Inputs'!C34</f>
        <v>30197.058698892</v>
      </c>
      <c r="D28" s="25">
        <f>(C28*'1. Inputs'!$C$7)+C28</f>
        <v>30740.605755472057</v>
      </c>
      <c r="E28" s="25">
        <f>(D28*'1. Inputs'!$C$7)+D28</f>
        <v>31293.936659070554</v>
      </c>
      <c r="F28" s="25">
        <f>(E28*'1. Inputs'!$C$7)+E28</f>
        <v>31857.227518933825</v>
      </c>
      <c r="G28" s="25">
        <f>(F28*'1. Inputs'!$C$7)+F28</f>
        <v>32430.657614274634</v>
      </c>
      <c r="H28" s="25">
        <f>(G28*'1. Inputs'!$C$7)+G28</f>
        <v>33014.409451331579</v>
      </c>
      <c r="I28" s="25">
        <f>(H28*'1. Inputs'!$C$7)+H28</f>
        <v>33608.668821455547</v>
      </c>
      <c r="J28" s="25">
        <f>(I28*'1. Inputs'!$C$7)+I28</f>
        <v>34213.624860241747</v>
      </c>
      <c r="K28" s="25">
        <f>(J28*'1. Inputs'!$C$7)+J28</f>
        <v>34829.470107726098</v>
      </c>
      <c r="L28" s="25">
        <f>(K28*'1. Inputs'!$C$7)+K28</f>
        <v>35456.400569665166</v>
      </c>
      <c r="M28" s="25">
        <f>(L28*'1. Inputs'!$C$7)+L28</f>
        <v>36094.615779919135</v>
      </c>
    </row>
    <row r="29" spans="2:13" ht="14.25" customHeight="1">
      <c r="B29" s="15" t="str">
        <f>PROPER(nso_9to14_by_province_2021!A24)</f>
        <v>Western</v>
      </c>
      <c r="C29" s="25">
        <f>('1. Inputs'!C35*'1. Inputs'!$C$7)+'1. Inputs'!C35</f>
        <v>23298.468711071997</v>
      </c>
      <c r="D29" s="25">
        <f>(C29*'1. Inputs'!$C$7)+C29</f>
        <v>23717.841147871291</v>
      </c>
      <c r="E29" s="25">
        <f>(D29*'1. Inputs'!$C$7)+D29</f>
        <v>24144.762288532977</v>
      </c>
      <c r="F29" s="25">
        <f>(E29*'1. Inputs'!$C$7)+E29</f>
        <v>24579.368009726571</v>
      </c>
      <c r="G29" s="25">
        <f>(F29*'1. Inputs'!$C$7)+F29</f>
        <v>25021.796633901649</v>
      </c>
      <c r="H29" s="25">
        <f>(G29*'1. Inputs'!$C$7)+G29</f>
        <v>25472.188973311881</v>
      </c>
      <c r="I29" s="25">
        <f>(H29*'1. Inputs'!$C$7)+H29</f>
        <v>25930.688374831494</v>
      </c>
      <c r="J29" s="25">
        <f>(I29*'1. Inputs'!$C$7)+I29</f>
        <v>26397.44076557846</v>
      </c>
      <c r="K29" s="25">
        <f>(J29*'1. Inputs'!$C$7)+J29</f>
        <v>26872.594699358873</v>
      </c>
      <c r="L29" s="25">
        <f>(K29*'1. Inputs'!$C$7)+K29</f>
        <v>27356.301403947335</v>
      </c>
      <c r="M29" s="25">
        <f>(L29*'1. Inputs'!$C$7)+L29</f>
        <v>27848.714829218388</v>
      </c>
    </row>
    <row r="30" spans="2:13" ht="14.25" customHeight="1">
      <c r="B30" s="15" t="str">
        <f>PROPER(nso_9to14_by_province_2021!A25)</f>
        <v>Western Highlands</v>
      </c>
      <c r="C30" s="25">
        <f>('1. Inputs'!C36*'1. Inputs'!$C$7)+'1. Inputs'!C36</f>
        <v>35838.864764131999</v>
      </c>
      <c r="D30" s="25">
        <f>(C30*'1. Inputs'!$C$7)+C30</f>
        <v>36483.964329886374</v>
      </c>
      <c r="E30" s="25">
        <f>(D30*'1. Inputs'!$C$7)+D30</f>
        <v>37140.675687824325</v>
      </c>
      <c r="F30" s="25">
        <f>(E30*'1. Inputs'!$C$7)+E30</f>
        <v>37809.207850205166</v>
      </c>
      <c r="G30" s="25">
        <f>(F30*'1. Inputs'!$C$7)+F30</f>
        <v>38489.773591508856</v>
      </c>
      <c r="H30" s="25">
        <f>(G30*'1. Inputs'!$C$7)+G30</f>
        <v>39182.589516156018</v>
      </c>
      <c r="I30" s="25">
        <f>(H30*'1. Inputs'!$C$7)+H30</f>
        <v>39887.876127446827</v>
      </c>
      <c r="J30" s="25">
        <f>(I30*'1. Inputs'!$C$7)+I30</f>
        <v>40605.857897740869</v>
      </c>
      <c r="K30" s="25">
        <f>(J30*'1. Inputs'!$C$7)+J30</f>
        <v>41336.763339900208</v>
      </c>
      <c r="L30" s="25">
        <f>(K30*'1. Inputs'!$C$7)+K30</f>
        <v>42080.825080018411</v>
      </c>
      <c r="M30" s="25">
        <f>(L30*'1. Inputs'!$C$7)+L30</f>
        <v>42838.279931458739</v>
      </c>
    </row>
    <row r="31" spans="2:13" ht="14.25" customHeight="1">
      <c r="C31" s="31" t="s">
        <v>24</v>
      </c>
      <c r="D31" s="32"/>
      <c r="E31" s="32"/>
      <c r="F31" s="32"/>
      <c r="G31" s="32"/>
      <c r="H31" s="32"/>
      <c r="I31" s="32"/>
      <c r="J31" s="32"/>
      <c r="K31" s="32"/>
      <c r="L31" s="32"/>
    </row>
    <row r="32" spans="2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31:L3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C1C7-3F08-49EB-95B8-2C8E96621EBF}">
  <sheetPr>
    <tabColor rgb="FF92D050"/>
  </sheetPr>
  <dimension ref="A1:P13"/>
  <sheetViews>
    <sheetView zoomScale="80" zoomScaleNormal="80" workbookViewId="0">
      <selection activeCell="B7" sqref="B7"/>
    </sheetView>
  </sheetViews>
  <sheetFormatPr defaultRowHeight="14.5"/>
  <cols>
    <col min="1" max="1" width="3.90625" customWidth="1"/>
    <col min="2" max="2" width="33" customWidth="1"/>
    <col min="3" max="3" width="25.08984375" customWidth="1"/>
    <col min="4" max="4" width="22.7265625" customWidth="1"/>
    <col min="5" max="5" width="26.453125" customWidth="1"/>
    <col min="6" max="6" width="22.36328125" customWidth="1"/>
    <col min="7" max="7" width="19.453125" customWidth="1"/>
    <col min="8" max="8" width="17.90625" customWidth="1"/>
    <col min="9" max="9" width="23.08984375" customWidth="1"/>
    <col min="10" max="10" width="17.6328125" customWidth="1"/>
    <col min="11" max="12" width="17.90625" customWidth="1"/>
    <col min="13" max="13" width="17.6328125" customWidth="1"/>
    <col min="14" max="17" width="8.6328125" customWidth="1"/>
  </cols>
  <sheetData>
    <row r="1" spans="1:16" ht="18.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/>
      <c r="B2" s="40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ht="20" thickBot="1">
      <c r="B4" s="35" t="s">
        <v>91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</row>
    <row r="5" spans="1:16" ht="20" thickTop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>
      <c r="B6" s="46" t="s">
        <v>67</v>
      </c>
      <c r="C6" s="18">
        <v>2024</v>
      </c>
      <c r="D6" s="18">
        <v>2025</v>
      </c>
    </row>
    <row r="7" spans="1:16">
      <c r="B7" s="33">
        <v>9</v>
      </c>
      <c r="C7" s="25">
        <f>('1. Inputs'!F42*'1. Inputs'!$C$8)+'1. Inputs'!F42</f>
        <v>113036.3205</v>
      </c>
      <c r="D7" s="25">
        <f>(C7*'1. Inputs'!$C$8)+C7</f>
        <v>114788.38346775</v>
      </c>
    </row>
    <row r="8" spans="1:16">
      <c r="B8" s="33">
        <v>10</v>
      </c>
      <c r="C8" s="25">
        <f>('1. Inputs'!F43*'1. Inputs'!$C$8)+'1. Inputs'!F43</f>
        <v>111576.0315</v>
      </c>
      <c r="D8" s="25">
        <f>(C8*'1. Inputs'!$C$8)+C8</f>
        <v>113305.45998825</v>
      </c>
    </row>
    <row r="9" spans="1:16">
      <c r="B9" s="33">
        <v>11</v>
      </c>
      <c r="C9" s="25">
        <f>('1. Inputs'!F44*'1. Inputs'!$C$8)+'1. Inputs'!F44</f>
        <v>110062.9365</v>
      </c>
      <c r="D9" s="25">
        <f>(C9*'1. Inputs'!$C$8)+C9</f>
        <v>111768.91201575</v>
      </c>
    </row>
    <row r="10" spans="1:16">
      <c r="B10" s="33">
        <v>12</v>
      </c>
      <c r="C10" s="25">
        <f>('1. Inputs'!F45*'1. Inputs'!$C$8)+'1. Inputs'!F45</f>
        <v>108702.16650000001</v>
      </c>
      <c r="D10" s="25">
        <f>(C10*'1. Inputs'!$C$8)+C10</f>
        <v>110387.05008075001</v>
      </c>
    </row>
    <row r="11" spans="1:16">
      <c r="B11" s="33">
        <v>13</v>
      </c>
      <c r="C11" s="25">
        <f>('1. Inputs'!F46*'1. Inputs'!$C$8)+'1. Inputs'!F46</f>
        <v>107054.01</v>
      </c>
      <c r="D11" s="25">
        <f>(C11*'1. Inputs'!$C$8)+C11</f>
        <v>108713.347155</v>
      </c>
    </row>
    <row r="12" spans="1:16">
      <c r="B12" s="33">
        <v>14</v>
      </c>
      <c r="C12" s="25">
        <f>('1. Inputs'!F47*'1. Inputs'!$C$8)+'1. Inputs'!F47</f>
        <v>104777.25900000001</v>
      </c>
      <c r="D12" s="25">
        <f>(C12*'1. Inputs'!$C$8)+C12</f>
        <v>106401.3065145</v>
      </c>
    </row>
    <row r="13" spans="1:16">
      <c r="B13" s="44" t="s">
        <v>88</v>
      </c>
      <c r="C13" s="47">
        <f>SUM(C7:C12)</f>
        <v>655208.72399999993</v>
      </c>
      <c r="D13" s="47">
        <f>SUM(D7:D12)</f>
        <v>665364.45922200009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1000"/>
  <sheetViews>
    <sheetView showGridLines="0" workbookViewId="0"/>
  </sheetViews>
  <sheetFormatPr defaultColWidth="12.6328125" defaultRowHeight="15" customHeight="1"/>
  <cols>
    <col min="1" max="3" width="8.7265625" customWidth="1"/>
    <col min="4" max="4" width="49.08984375" customWidth="1"/>
    <col min="5" max="7" width="8.7265625" customWidth="1"/>
    <col min="8" max="26" width="8.6328125" customWidth="1"/>
  </cols>
  <sheetData>
    <row r="1" spans="1:7" ht="14.25" customHeight="1">
      <c r="A1" s="1" t="s">
        <v>0</v>
      </c>
      <c r="B1" s="19"/>
      <c r="C1" s="19"/>
      <c r="D1" s="19"/>
      <c r="E1" s="19"/>
      <c r="F1" s="19"/>
      <c r="G1" s="19"/>
    </row>
    <row r="2" spans="1:7" ht="14.25" customHeight="1">
      <c r="A2" s="4" t="s">
        <v>25</v>
      </c>
      <c r="B2" s="19"/>
      <c r="C2" s="19"/>
      <c r="D2" s="19"/>
      <c r="E2" s="19"/>
      <c r="F2" s="19"/>
      <c r="G2" s="19"/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>
      <c r="A7" s="20"/>
      <c r="D7" s="26" t="s">
        <v>20</v>
      </c>
      <c r="E7" s="27"/>
    </row>
    <row r="8" spans="1:7" ht="14.25" customHeight="1">
      <c r="D8" s="23" t="s">
        <v>26</v>
      </c>
      <c r="E8" s="24" t="s">
        <v>22</v>
      </c>
    </row>
    <row r="9" spans="1:7" ht="14.25" customHeight="1">
      <c r="D9" s="23"/>
    </row>
    <row r="10" spans="1:7" ht="14.25" customHeight="1">
      <c r="D10" s="23"/>
    </row>
    <row r="11" spans="1:7" ht="14.25" customHeight="1">
      <c r="D11" s="23"/>
      <c r="E11" s="24"/>
    </row>
    <row r="12" spans="1:7" ht="14.25" customHeight="1">
      <c r="D12" s="23"/>
      <c r="E12" s="24"/>
    </row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hidden="1" customHeight="1"/>
    <row r="22" ht="14.25" hidden="1" customHeight="1"/>
    <row r="23" ht="14.25" hidden="1" customHeight="1"/>
    <row r="24" ht="14.25" hidden="1" customHeight="1"/>
    <row r="25" ht="14.25" hidden="1" customHeight="1"/>
    <row r="26" ht="14.25" hidden="1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E8" location="'3.1 Summary'!A1" display="&gt;&gt;" xr:uid="{00000000-0004-0000-04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P1006"/>
  <sheetViews>
    <sheetView showGridLines="0" tabSelected="1" workbookViewId="0">
      <selection activeCell="B14" sqref="B14"/>
    </sheetView>
  </sheetViews>
  <sheetFormatPr defaultColWidth="12.6328125" defaultRowHeight="15" customHeight="1"/>
  <cols>
    <col min="1" max="1" width="3.90625" customWidth="1"/>
    <col min="2" max="2" width="33" customWidth="1"/>
    <col min="3" max="3" width="29.90625" customWidth="1"/>
    <col min="4" max="4" width="41" customWidth="1"/>
    <col min="5" max="5" width="37.90625" customWidth="1"/>
    <col min="6" max="6" width="30.6328125" customWidth="1"/>
    <col min="7" max="7" width="27.36328125" customWidth="1"/>
    <col min="8" max="8" width="17.90625" customWidth="1"/>
    <col min="9" max="9" width="23.08984375" customWidth="1"/>
    <col min="10" max="10" width="17.6328125" customWidth="1"/>
    <col min="11" max="12" width="17.90625" customWidth="1"/>
    <col min="13" max="26" width="8.6328125" customWidth="1"/>
  </cols>
  <sheetData>
    <row r="1" spans="1:16" ht="14.2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4.25" customHeight="1">
      <c r="A2" s="3"/>
      <c r="B2" s="4" t="s">
        <v>58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4.25" customHeight="1"/>
    <row r="4" spans="1:16" ht="14.25" customHeight="1" thickBot="1">
      <c r="B4" s="12" t="s">
        <v>59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</row>
    <row r="5" spans="1:16" ht="14.25" customHeight="1" thickTop="1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4.25" customHeight="1">
      <c r="B6" s="33" t="s">
        <v>64</v>
      </c>
      <c r="D6" s="14" t="s">
        <v>14</v>
      </c>
    </row>
    <row r="7" spans="1:16" ht="14.25" customHeight="1">
      <c r="B7" s="15" t="s">
        <v>60</v>
      </c>
      <c r="C7" s="16">
        <f>'nso_2025+_Projections'!C5+'nso_2025+_Projections'!C6</f>
        <v>878809</v>
      </c>
      <c r="D7" s="14" t="s">
        <v>61</v>
      </c>
    </row>
    <row r="8" spans="1:16" ht="14.25" customHeight="1">
      <c r="B8" s="15" t="s">
        <v>62</v>
      </c>
      <c r="C8" s="16">
        <f>SUM('2.1 NSO Pop. Proj. by Province'!F7:F30)</f>
        <v>862889.85545004229</v>
      </c>
      <c r="D8" s="36" t="s">
        <v>98</v>
      </c>
    </row>
    <row r="9" spans="1:16" ht="14.25" customHeight="1">
      <c r="B9" s="15" t="s">
        <v>63</v>
      </c>
      <c r="C9" s="16">
        <f>'2.2 UN WPP Proj. by Age'!D13</f>
        <v>665364.45922200009</v>
      </c>
      <c r="D9" s="36" t="s">
        <v>99</v>
      </c>
    </row>
    <row r="10" spans="1:16" ht="14.25" customHeight="1"/>
    <row r="11" spans="1:16" ht="14.25" customHeight="1">
      <c r="B11" s="41" t="s">
        <v>85</v>
      </c>
      <c r="C11" s="25">
        <f>AVERAGE(C7:C9)</f>
        <v>802354.43822401424</v>
      </c>
    </row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customFormat="1" ht="14.25" customHeight="1"/>
    <row r="18" customFormat="1" ht="14.25" customHeight="1"/>
    <row r="19" customFormat="1" ht="14.25" customHeight="1"/>
    <row r="20" customFormat="1" ht="14.25" customHeight="1"/>
    <row r="21" customFormat="1" ht="14.25" customHeight="1"/>
    <row r="22" customFormat="1" ht="14.25" customHeight="1"/>
    <row r="23" customFormat="1" ht="14.25" customHeight="1"/>
    <row r="24" customFormat="1" ht="14.25" customHeight="1"/>
    <row r="25" customFormat="1" ht="14.25" customHeight="1"/>
    <row r="26" customFormat="1" ht="14.25" customHeight="1"/>
    <row r="27" customFormat="1" ht="14.25" customHeight="1"/>
    <row r="28" customFormat="1" ht="14.25" customHeight="1"/>
    <row r="29" customFormat="1" ht="14.25" customHeight="1"/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  <row r="51" customFormat="1" ht="14.25" customHeight="1"/>
    <row r="52" customFormat="1" ht="14.25" customHeight="1"/>
    <row r="53" customFormat="1" ht="14.25" customHeight="1"/>
    <row r="54" customFormat="1" ht="14.25" customHeight="1"/>
    <row r="55" customFormat="1" ht="14.25" customHeight="1"/>
    <row r="56" customFormat="1" ht="14.25" customHeight="1"/>
    <row r="57" customFormat="1" ht="14.25" customHeight="1"/>
    <row r="58" customFormat="1" ht="14.25" customHeight="1"/>
    <row r="59" customFormat="1" ht="14.25" customHeight="1"/>
    <row r="60" customFormat="1" ht="14.25" customHeight="1"/>
    <row r="61" customFormat="1" ht="14.25" customHeight="1"/>
    <row r="62" customFormat="1" ht="14.25" customHeight="1"/>
    <row r="63" customFormat="1" ht="14.25" customHeight="1"/>
    <row r="64" customFormat="1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  <row r="1001" customFormat="1" ht="14.25" customHeight="1"/>
    <row r="1002" customFormat="1" ht="14.25" customHeight="1"/>
    <row r="1003" customFormat="1" ht="14.25" customHeight="1"/>
    <row r="1004" customFormat="1" ht="14.25" customHeight="1"/>
    <row r="1005" customFormat="1" ht="14.25" customHeight="1"/>
    <row r="1006" customFormat="1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1000"/>
  <sheetViews>
    <sheetView workbookViewId="0"/>
  </sheetViews>
  <sheetFormatPr defaultColWidth="12.6328125" defaultRowHeight="15" customHeight="1"/>
  <cols>
    <col min="1" max="26" width="8.63281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H1000"/>
  <sheetViews>
    <sheetView workbookViewId="0">
      <selection activeCell="G4" sqref="G4"/>
    </sheetView>
  </sheetViews>
  <sheetFormatPr defaultColWidth="12.6328125" defaultRowHeight="15" customHeight="1"/>
  <cols>
    <col min="1" max="1" width="24.36328125" customWidth="1"/>
    <col min="2" max="26" width="8.6328125" customWidth="1"/>
  </cols>
  <sheetData>
    <row r="1" spans="1:8" ht="14.25" customHeight="1">
      <c r="A1" s="28" t="s">
        <v>27</v>
      </c>
      <c r="B1" s="28" t="s">
        <v>28</v>
      </c>
      <c r="C1" s="28" t="s">
        <v>29</v>
      </c>
      <c r="D1" s="28" t="s">
        <v>30</v>
      </c>
    </row>
    <row r="2" spans="1:8" ht="14.25" customHeight="1">
      <c r="A2" s="28" t="s">
        <v>31</v>
      </c>
      <c r="B2" s="28">
        <v>26242.992382</v>
      </c>
      <c r="C2" s="28">
        <v>22646.470548000001</v>
      </c>
      <c r="D2" s="28">
        <v>30631.069218000001</v>
      </c>
    </row>
    <row r="3" spans="1:8" ht="14.25" customHeight="1">
      <c r="A3" s="28" t="s">
        <v>32</v>
      </c>
      <c r="B3" s="28">
        <v>14963.912612</v>
      </c>
      <c r="C3" s="28">
        <v>11345.395033999999</v>
      </c>
      <c r="D3" s="28">
        <v>18919.505260000002</v>
      </c>
    </row>
    <row r="4" spans="1:8" ht="14.25" customHeight="1">
      <c r="A4" s="28" t="s">
        <v>33</v>
      </c>
      <c r="B4" s="28">
        <v>36395.819065999996</v>
      </c>
      <c r="C4" s="28">
        <v>34500.985247999997</v>
      </c>
      <c r="D4" s="28">
        <v>38352.406373999998</v>
      </c>
      <c r="G4" s="15" t="s">
        <v>34</v>
      </c>
      <c r="H4" s="24" t="s">
        <v>35</v>
      </c>
    </row>
    <row r="5" spans="1:8" ht="14.25" customHeight="1">
      <c r="A5" s="28" t="s">
        <v>36</v>
      </c>
      <c r="B5" s="28">
        <v>31111.617893999999</v>
      </c>
      <c r="C5" s="28">
        <v>25974.562912000001</v>
      </c>
      <c r="D5" s="28">
        <v>36889.485796000001</v>
      </c>
    </row>
    <row r="6" spans="1:8" ht="14.25" customHeight="1">
      <c r="A6" s="28" t="s">
        <v>37</v>
      </c>
      <c r="B6" s="28">
        <v>47260.177340000002</v>
      </c>
      <c r="C6" s="28">
        <v>39841.792242000003</v>
      </c>
      <c r="D6" s="28">
        <v>57187.86159</v>
      </c>
    </row>
    <row r="7" spans="1:8" ht="14.25" customHeight="1">
      <c r="A7" s="28" t="s">
        <v>38</v>
      </c>
      <c r="B7" s="28">
        <v>48341.099512000001</v>
      </c>
      <c r="C7" s="28">
        <v>44592.208870000002</v>
      </c>
      <c r="D7" s="28">
        <v>52393.638004</v>
      </c>
    </row>
    <row r="8" spans="1:8" ht="14.25" customHeight="1">
      <c r="A8" s="28" t="s">
        <v>39</v>
      </c>
      <c r="B8" s="28">
        <v>36786.700568</v>
      </c>
      <c r="C8" s="28">
        <v>31415.143268</v>
      </c>
      <c r="D8" s="28">
        <v>43407.884445999996</v>
      </c>
    </row>
    <row r="9" spans="1:8" ht="14.25" customHeight="1">
      <c r="A9" s="28" t="s">
        <v>40</v>
      </c>
      <c r="B9" s="28">
        <v>14339.07617</v>
      </c>
      <c r="C9" s="28">
        <v>12249.347576</v>
      </c>
      <c r="D9" s="28">
        <v>16751.111143999999</v>
      </c>
    </row>
    <row r="10" spans="1:8" ht="14.25" customHeight="1">
      <c r="A10" s="28" t="s">
        <v>41</v>
      </c>
      <c r="B10" s="28">
        <v>53403.870280000003</v>
      </c>
      <c r="C10" s="28">
        <v>45707.367938000003</v>
      </c>
      <c r="D10" s="28">
        <v>62471.746312000003</v>
      </c>
    </row>
    <row r="11" spans="1:8" ht="14.25" customHeight="1">
      <c r="A11" s="28" t="s">
        <v>42</v>
      </c>
      <c r="B11" s="28">
        <v>31188.248931999999</v>
      </c>
      <c r="C11" s="28">
        <v>28481.480304000001</v>
      </c>
      <c r="D11" s="28">
        <v>34253.574712000001</v>
      </c>
    </row>
    <row r="12" spans="1:8" ht="14.25" customHeight="1">
      <c r="A12" s="28" t="s">
        <v>43</v>
      </c>
      <c r="B12" s="28">
        <v>56874.920720000002</v>
      </c>
      <c r="C12" s="28">
        <v>52942.680452000001</v>
      </c>
      <c r="D12" s="28">
        <v>61404.815878000001</v>
      </c>
    </row>
    <row r="13" spans="1:8" ht="14.25" customHeight="1">
      <c r="A13" s="28" t="s">
        <v>44</v>
      </c>
      <c r="B13" s="28">
        <v>5173.6281779999999</v>
      </c>
      <c r="C13" s="28">
        <v>2829.766826</v>
      </c>
      <c r="D13" s="28">
        <v>8537.3406780000005</v>
      </c>
    </row>
    <row r="14" spans="1:8" ht="14.25" customHeight="1">
      <c r="A14" s="28" t="s">
        <v>45</v>
      </c>
      <c r="B14" s="28">
        <v>53939.150684</v>
      </c>
      <c r="C14" s="28">
        <v>42302.632235999998</v>
      </c>
      <c r="D14" s="28">
        <v>70482.291744000002</v>
      </c>
    </row>
    <row r="15" spans="1:8" ht="14.25" customHeight="1">
      <c r="A15" s="28" t="s">
        <v>46</v>
      </c>
      <c r="B15" s="28">
        <v>74474.026662000004</v>
      </c>
      <c r="C15" s="28">
        <v>62369.429854000002</v>
      </c>
      <c r="D15" s="28">
        <v>85292.147014000002</v>
      </c>
    </row>
    <row r="16" spans="1:8" ht="14.25" customHeight="1">
      <c r="A16" s="28" t="s">
        <v>47</v>
      </c>
      <c r="B16" s="28">
        <v>27713.587882</v>
      </c>
      <c r="C16" s="28">
        <v>23278.364484000002</v>
      </c>
      <c r="D16" s="28">
        <v>33096.557315999999</v>
      </c>
    </row>
    <row r="17" spans="1:4" ht="14.25" customHeight="1">
      <c r="A17" s="28" t="s">
        <v>48</v>
      </c>
      <c r="B17" s="28">
        <v>16856.780151999999</v>
      </c>
      <c r="C17" s="28">
        <v>13427.645205999999</v>
      </c>
      <c r="D17" s="28">
        <v>21036.642535999999</v>
      </c>
    </row>
    <row r="18" spans="1:4" ht="14.25" customHeight="1">
      <c r="A18" s="28" t="s">
        <v>49</v>
      </c>
      <c r="B18" s="28">
        <v>15197.984216000001</v>
      </c>
      <c r="C18" s="28">
        <v>12863.8815</v>
      </c>
      <c r="D18" s="28">
        <v>17869.287592000001</v>
      </c>
    </row>
    <row r="19" spans="1:4" ht="14.25" customHeight="1">
      <c r="A19" s="28" t="s">
        <v>50</v>
      </c>
      <c r="B19" s="28">
        <v>20626.937325999999</v>
      </c>
      <c r="C19" s="28">
        <v>16831.176063999999</v>
      </c>
      <c r="D19" s="28">
        <v>24912.700177999999</v>
      </c>
    </row>
    <row r="20" spans="1:4" ht="14.25" customHeight="1">
      <c r="A20" s="28" t="s">
        <v>51</v>
      </c>
      <c r="B20" s="28">
        <v>14406.851864</v>
      </c>
      <c r="C20" s="28">
        <v>10857.842048</v>
      </c>
      <c r="D20" s="28">
        <v>18320.821582</v>
      </c>
    </row>
    <row r="21" spans="1:4" ht="14.25" customHeight="1">
      <c r="A21" s="28" t="s">
        <v>52</v>
      </c>
      <c r="B21" s="28">
        <v>64670.784401999997</v>
      </c>
      <c r="C21" s="28">
        <v>56512.043195999999</v>
      </c>
      <c r="D21" s="28">
        <v>73134.769866000002</v>
      </c>
    </row>
    <row r="22" spans="1:4" ht="14.25" customHeight="1">
      <c r="A22" s="28" t="s">
        <v>53</v>
      </c>
      <c r="B22" s="28">
        <v>25737.010493999998</v>
      </c>
      <c r="C22" s="28">
        <v>24517.577713999999</v>
      </c>
      <c r="D22" s="28">
        <v>27002.073039999999</v>
      </c>
    </row>
    <row r="23" spans="1:4" ht="14.25" customHeight="1">
      <c r="A23" s="28" t="s">
        <v>54</v>
      </c>
      <c r="B23" s="28">
        <v>29663.122493999999</v>
      </c>
      <c r="C23" s="28">
        <v>26910.351011999999</v>
      </c>
      <c r="D23" s="28">
        <v>32526.970818000002</v>
      </c>
    </row>
    <row r="24" spans="1:4" ht="14.25" customHeight="1">
      <c r="A24" s="28" t="s">
        <v>55</v>
      </c>
      <c r="B24" s="28">
        <v>22886.511503999998</v>
      </c>
      <c r="C24" s="28">
        <v>19094.724903999999</v>
      </c>
      <c r="D24" s="28">
        <v>26994.090186000001</v>
      </c>
    </row>
    <row r="25" spans="1:4" ht="14.25" customHeight="1">
      <c r="A25" s="28" t="s">
        <v>56</v>
      </c>
      <c r="B25" s="28">
        <v>35205.171673999997</v>
      </c>
      <c r="C25" s="28">
        <v>31359.603436000001</v>
      </c>
      <c r="D25" s="28">
        <v>39488.712950000001</v>
      </c>
    </row>
    <row r="26" spans="1:4" ht="14.25" customHeight="1">
      <c r="A26" s="28" t="s">
        <v>57</v>
      </c>
      <c r="B26" s="28">
        <v>803459.98300799995</v>
      </c>
      <c r="C26" s="28">
        <v>692852.47287199995</v>
      </c>
      <c r="D26" s="28">
        <v>931357.50423399999</v>
      </c>
    </row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H4" r:id="rId1" xr:uid="{00000000-0004-0000-07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1. Inputs</vt:lpstr>
      <vt:lpstr>2. Calculations -&gt;</vt:lpstr>
      <vt:lpstr>2.1 NSO Pop. Proj. by Province</vt:lpstr>
      <vt:lpstr>2.2 UN WPP Proj. by Age</vt:lpstr>
      <vt:lpstr>3. Outputs -&gt;</vt:lpstr>
      <vt:lpstr>3.1 Summary</vt:lpstr>
      <vt:lpstr>RawData -&gt;</vt:lpstr>
      <vt:lpstr>nso_9to14_by_province_2021</vt:lpstr>
      <vt:lpstr>nso_2025+_Projections</vt:lpstr>
      <vt:lpstr>un_wpp_2020-2023_PNG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Kuch</dc:creator>
  <cp:lastModifiedBy>Matthew Kuch</cp:lastModifiedBy>
  <dcterms:created xsi:type="dcterms:W3CDTF">2025-06-17T06:07:45Z</dcterms:created>
  <dcterms:modified xsi:type="dcterms:W3CDTF">2025-07-24T04:16:57Z</dcterms:modified>
</cp:coreProperties>
</file>