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arking Lot\Web Projects\jc-farms\R\data\"/>
    </mc:Choice>
  </mc:AlternateContent>
  <xr:revisionPtr revIDLastSave="0" documentId="13_ncr:1_{82D02B37-7AFE-4333-9BFA-A3B61C04D8F0}" xr6:coauthVersionLast="47" xr6:coauthVersionMax="47" xr10:uidLastSave="{00000000-0000-0000-0000-000000000000}"/>
  <bookViews>
    <workbookView xWindow="-110" yWindow="-110" windowWidth="19420" windowHeight="10300" firstSheet="18" activeTab="20" xr2:uid="{7B0A1020-A1E3-46BF-A415-695171A71206}"/>
  </bookViews>
  <sheets>
    <sheet name="20250131 to 20250213" sheetId="15" r:id="rId1"/>
    <sheet name="20250131 to 20250220" sheetId="21" r:id="rId2"/>
    <sheet name="Pivot as at 20250302" sheetId="23" r:id="rId3"/>
    <sheet name="20250128 to 20250302" sheetId="22" r:id="rId4"/>
    <sheet name="20250128 to 20250312" sheetId="26" r:id="rId5"/>
    <sheet name="20250128 to 20250323" sheetId="30" r:id="rId6"/>
    <sheet name="20250128 to 20250402" sheetId="34" r:id="rId7"/>
    <sheet name="&lt;&lt;&lt;Data" sheetId="14" r:id="rId8"/>
    <sheet name="Budget_Forecast_4-18 Jan 2025" sheetId="9" r:id="rId9"/>
    <sheet name="Budget_Forecast 18J - 1F 2025" sheetId="10" r:id="rId10"/>
    <sheet name="Budget_Forecast 6F - 20F 2025" sheetId="13" r:id="rId11"/>
    <sheet name="N_Budget_Forecast 20F - 6M" sheetId="20" r:id="rId12"/>
    <sheet name="J_Budget_Forecast 20F - 6M 2025" sheetId="19" r:id="rId13"/>
    <sheet name="Nico_PR_3M - 15M" sheetId="24" r:id="rId14"/>
    <sheet name="Joseph_PR_3M - 13M" sheetId="25" r:id="rId15"/>
    <sheet name="Jospeh_PR_13M - 23M" sheetId="27" r:id="rId16"/>
    <sheet name="Joseph_PR_20M - 27M" sheetId="29" r:id="rId17"/>
    <sheet name="Nico_PR_16M to Sale" sheetId="28" r:id="rId18"/>
    <sheet name="Nico_PR_25Mar to 8Apr" sheetId="31" r:id="rId19"/>
    <sheet name="Joseph_PR_27Mar - 10Apr" sheetId="33" r:id="rId20"/>
    <sheet name="Nico_PR_13Apr to 27Apr" sheetId="35" r:id="rId21"/>
    <sheet name="Template" sheetId="12" r:id="rId22"/>
    <sheet name="&lt;&lt;&lt; Budget Forecasts" sheetId="16" r:id="rId23"/>
    <sheet name="Detailed Financials &gt;&gt;" sheetId="17" r:id="rId24"/>
    <sheet name="Model" sheetId="1" r:id="rId25"/>
    <sheet name="PnL" sheetId="32" r:id="rId26"/>
    <sheet name="P + L  Income Statement" sheetId="7" r:id="rId27"/>
    <sheet name="Balance Sheet" sheetId="6" r:id="rId28"/>
    <sheet name="Cash Flow Statement" sheetId="8" r:id="rId29"/>
    <sheet name="Chicken House 2 - 300" sheetId="11" r:id="rId30"/>
    <sheet name="Chicken House - 500" sheetId="2" r:id="rId31"/>
    <sheet name="Guard House" sheetId="3" r:id="rId32"/>
    <sheet name="Finishings" sheetId="4" r:id="rId33"/>
    <sheet name="Floor and Stone Work" sheetId="5" r:id="rId34"/>
    <sheet name="Sheet2" sheetId="18" r:id="rId35"/>
  </sheets>
  <definedNames>
    <definedName name="_xlnm._FilterDatabase" localSheetId="3" hidden="1">'20250128 to 20250302'!$A$1:$AA$100</definedName>
    <definedName name="_xlnm._FilterDatabase" localSheetId="4" hidden="1">'20250128 to 20250312'!$A$1:$AA$130</definedName>
    <definedName name="_xlnm._FilterDatabase" localSheetId="5" hidden="1">'20250128 to 20250323'!$A$1:$AA$193</definedName>
    <definedName name="_xlnm._FilterDatabase" localSheetId="6" hidden="1">'20250128 to 20250402'!$A$1:$AA$193</definedName>
  </definedNames>
  <calcPr calcId="191029"/>
  <pivotCaches>
    <pivotCache cacheId="0" r:id="rId3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0" i="35" l="1"/>
  <c r="N26" i="35"/>
  <c r="I26" i="35"/>
  <c r="N20" i="35"/>
  <c r="I20" i="35"/>
  <c r="N12" i="35"/>
  <c r="N11" i="35"/>
  <c r="I12" i="35"/>
  <c r="I11" i="35"/>
  <c r="O41" i="31"/>
  <c r="P41" i="31"/>
  <c r="P12" i="31"/>
  <c r="P11" i="31"/>
  <c r="P27" i="31"/>
  <c r="P22" i="31"/>
  <c r="P20" i="31"/>
  <c r="P34" i="31"/>
  <c r="P39" i="31"/>
  <c r="P38" i="31"/>
  <c r="P37" i="33"/>
  <c r="P40" i="33"/>
  <c r="O40" i="33"/>
  <c r="P26" i="33"/>
  <c r="P20" i="33"/>
  <c r="P12" i="33"/>
  <c r="P11" i="33"/>
  <c r="E18" i="32"/>
  <c r="F18" i="32"/>
  <c r="D18" i="32"/>
  <c r="N37" i="33"/>
  <c r="N26" i="33"/>
  <c r="H26" i="33"/>
  <c r="H20" i="33"/>
  <c r="N20" i="33" s="1"/>
  <c r="H12" i="33"/>
  <c r="N12" i="33" s="1"/>
  <c r="H11" i="33"/>
  <c r="N11" i="33" s="1"/>
  <c r="E5" i="32"/>
  <c r="F5" i="32"/>
  <c r="D5" i="32"/>
  <c r="F17" i="32"/>
  <c r="E17" i="32"/>
  <c r="D17" i="32"/>
  <c r="F16" i="32"/>
  <c r="E16" i="32"/>
  <c r="D16" i="32"/>
  <c r="F15" i="32"/>
  <c r="E15" i="32"/>
  <c r="D15" i="32"/>
  <c r="F14" i="32"/>
  <c r="E14" i="32"/>
  <c r="D14" i="32"/>
  <c r="F13" i="32"/>
  <c r="E13" i="32"/>
  <c r="D13" i="32"/>
  <c r="F11" i="32"/>
  <c r="E11" i="32"/>
  <c r="D11" i="32"/>
  <c r="F10" i="32"/>
  <c r="E10" i="32"/>
  <c r="D10" i="32"/>
  <c r="F9" i="32"/>
  <c r="E9" i="32"/>
  <c r="D9" i="32"/>
  <c r="F8" i="32"/>
  <c r="E8" i="32"/>
  <c r="D8" i="32"/>
  <c r="F6" i="32"/>
  <c r="E6" i="32"/>
  <c r="D6" i="32"/>
  <c r="N40" i="33" l="1"/>
  <c r="D7" i="32"/>
  <c r="D12" i="32"/>
  <c r="E7" i="32"/>
  <c r="E12" i="32"/>
  <c r="F7" i="32"/>
  <c r="F12" i="32"/>
  <c r="N39" i="31"/>
  <c r="I39" i="31"/>
  <c r="N41" i="31"/>
  <c r="N38" i="31"/>
  <c r="I38" i="31"/>
  <c r="N34" i="31"/>
  <c r="I34" i="31"/>
  <c r="I22" i="31"/>
  <c r="N22" i="31" s="1"/>
  <c r="I23" i="31"/>
  <c r="N23" i="31" s="1"/>
  <c r="I27" i="31"/>
  <c r="N27" i="31" s="1"/>
  <c r="I20" i="31"/>
  <c r="N20" i="31" s="1"/>
  <c r="I12" i="31"/>
  <c r="N12" i="31" s="1"/>
  <c r="I11" i="31"/>
  <c r="N11" i="31" s="1"/>
  <c r="P40" i="28"/>
  <c r="O40" i="28"/>
  <c r="I28" i="29"/>
  <c r="O28" i="29" s="1"/>
  <c r="P37" i="27"/>
  <c r="P37" i="29"/>
  <c r="P20" i="29"/>
  <c r="P12" i="29"/>
  <c r="P11" i="29"/>
  <c r="P27" i="29"/>
  <c r="P26" i="29"/>
  <c r="O40" i="27"/>
  <c r="P20" i="27"/>
  <c r="P12" i="27"/>
  <c r="P13" i="27"/>
  <c r="O13" i="27"/>
  <c r="O12" i="27"/>
  <c r="P14" i="27"/>
  <c r="P6" i="27"/>
  <c r="P11" i="27"/>
  <c r="P21" i="27"/>
  <c r="P40" i="27" s="1"/>
  <c r="N40" i="29"/>
  <c r="N11" i="29"/>
  <c r="N12" i="29"/>
  <c r="N20" i="29"/>
  <c r="H27" i="29"/>
  <c r="N26" i="29"/>
  <c r="N37" i="29"/>
  <c r="H26" i="29"/>
  <c r="H20" i="29"/>
  <c r="H12" i="29"/>
  <c r="H11" i="29"/>
  <c r="N40" i="28"/>
  <c r="N20" i="28"/>
  <c r="F20" i="28"/>
  <c r="N12" i="28"/>
  <c r="F12" i="28"/>
  <c r="N11" i="28"/>
  <c r="F11" i="28"/>
  <c r="N40" i="27"/>
  <c r="N21" i="27"/>
  <c r="I21" i="27"/>
  <c r="N20" i="27"/>
  <c r="G20" i="27"/>
  <c r="N14" i="27"/>
  <c r="G14" i="27"/>
  <c r="N13" i="27"/>
  <c r="N12" i="27"/>
  <c r="G13" i="27"/>
  <c r="G12" i="27"/>
  <c r="N11" i="27"/>
  <c r="I11" i="27"/>
  <c r="N6" i="27"/>
  <c r="I6" i="27"/>
  <c r="Q43" i="19"/>
  <c r="O20" i="24"/>
  <c r="P20" i="24" s="1"/>
  <c r="O15" i="24"/>
  <c r="P15" i="24" s="1"/>
  <c r="O14" i="24"/>
  <c r="P14" i="24" s="1"/>
  <c r="O12" i="24"/>
  <c r="P12" i="24" s="1"/>
  <c r="O11" i="24"/>
  <c r="O20" i="25"/>
  <c r="P20" i="25" s="1"/>
  <c r="O12" i="25"/>
  <c r="O11" i="25"/>
  <c r="P11" i="25" s="1"/>
  <c r="N20" i="25"/>
  <c r="N12" i="25"/>
  <c r="N13" i="25"/>
  <c r="N11" i="25"/>
  <c r="G20" i="25"/>
  <c r="G12" i="25"/>
  <c r="G13" i="25"/>
  <c r="G11" i="25"/>
  <c r="N21" i="24"/>
  <c r="N20" i="24"/>
  <c r="E21" i="24"/>
  <c r="F20" i="24"/>
  <c r="N15" i="24"/>
  <c r="N14" i="24"/>
  <c r="E15" i="24"/>
  <c r="E14" i="24"/>
  <c r="N12" i="24"/>
  <c r="F12" i="24"/>
  <c r="N11" i="24"/>
  <c r="F11" i="24"/>
  <c r="P27" i="20"/>
  <c r="O40" i="20"/>
  <c r="P40" i="20" s="1"/>
  <c r="P13" i="20"/>
  <c r="P16" i="20"/>
  <c r="P18" i="20"/>
  <c r="P19" i="20"/>
  <c r="P20" i="20"/>
  <c r="P23" i="20"/>
  <c r="P24" i="20"/>
  <c r="P25" i="20"/>
  <c r="N27" i="20"/>
  <c r="E17" i="20"/>
  <c r="N17" i="20" s="1"/>
  <c r="P17" i="20" s="1"/>
  <c r="O41" i="19"/>
  <c r="N40" i="25"/>
  <c r="N40" i="24"/>
  <c r="L45" i="21"/>
  <c r="N37" i="15"/>
  <c r="K264" i="1"/>
  <c r="K182" i="1"/>
  <c r="K261" i="1"/>
  <c r="K258" i="1"/>
  <c r="K255" i="1"/>
  <c r="K252" i="1"/>
  <c r="K249" i="1"/>
  <c r="K246" i="1"/>
  <c r="K243" i="1"/>
  <c r="K240" i="1"/>
  <c r="K237" i="1"/>
  <c r="K234" i="1"/>
  <c r="K231" i="1"/>
  <c r="K228" i="1"/>
  <c r="K225" i="1"/>
  <c r="K222" i="1"/>
  <c r="K219" i="1"/>
  <c r="K216" i="1"/>
  <c r="K213" i="1"/>
  <c r="K210" i="1"/>
  <c r="K207" i="1"/>
  <c r="K204" i="1"/>
  <c r="K201" i="1"/>
  <c r="K198" i="1"/>
  <c r="K195" i="1"/>
  <c r="K192" i="1"/>
  <c r="K189" i="1"/>
  <c r="K186" i="1"/>
  <c r="N11" i="19"/>
  <c r="H11" i="19"/>
  <c r="N14" i="19"/>
  <c r="N13" i="19"/>
  <c r="G14" i="19"/>
  <c r="G13" i="19"/>
  <c r="N20" i="19"/>
  <c r="H20" i="19"/>
  <c r="N23" i="19"/>
  <c r="N22" i="19"/>
  <c r="N21" i="19"/>
  <c r="H21" i="19"/>
  <c r="G22" i="19"/>
  <c r="G23" i="19"/>
  <c r="N27" i="19"/>
  <c r="N26" i="19"/>
  <c r="N37" i="19"/>
  <c r="G27" i="19"/>
  <c r="G26" i="19"/>
  <c r="H33" i="19"/>
  <c r="N33" i="19" s="1"/>
  <c r="H6" i="19"/>
  <c r="N6" i="19" s="1"/>
  <c r="E26" i="20"/>
  <c r="N26" i="20" s="1"/>
  <c r="P26" i="20" s="1"/>
  <c r="F22" i="20"/>
  <c r="N22" i="20" s="1"/>
  <c r="P22" i="20" s="1"/>
  <c r="E21" i="20"/>
  <c r="N21" i="20" s="1"/>
  <c r="P21" i="20" s="1"/>
  <c r="E15" i="20"/>
  <c r="N15" i="20" s="1"/>
  <c r="P15" i="20" s="1"/>
  <c r="N14" i="20"/>
  <c r="P14" i="20" s="1"/>
  <c r="F14" i="20"/>
  <c r="N12" i="20"/>
  <c r="P12" i="20" s="1"/>
  <c r="E12" i="20"/>
  <c r="E11" i="20"/>
  <c r="N11" i="20" s="1"/>
  <c r="E23" i="6"/>
  <c r="E6" i="6"/>
  <c r="E13" i="6"/>
  <c r="F13" i="6"/>
  <c r="E14" i="6"/>
  <c r="F14" i="6"/>
  <c r="E17" i="6"/>
  <c r="F17" i="6"/>
  <c r="F22" i="6"/>
  <c r="E22" i="6"/>
  <c r="E7" i="6"/>
  <c r="K8" i="1"/>
  <c r="K7" i="1"/>
  <c r="F23" i="7"/>
  <c r="F21" i="7"/>
  <c r="F20" i="7"/>
  <c r="F18" i="7"/>
  <c r="F17" i="7"/>
  <c r="F16" i="7"/>
  <c r="F15" i="7"/>
  <c r="F12" i="7"/>
  <c r="F11" i="7"/>
  <c r="F10" i="7"/>
  <c r="F9" i="7"/>
  <c r="K151" i="1"/>
  <c r="K34" i="15"/>
  <c r="N33" i="15"/>
  <c r="N35" i="15" s="1"/>
  <c r="M33" i="15"/>
  <c r="N41" i="13"/>
  <c r="N27" i="13"/>
  <c r="G27" i="13"/>
  <c r="N35" i="13"/>
  <c r="P35" i="13" s="1"/>
  <c r="G34" i="13"/>
  <c r="N34" i="13" s="1"/>
  <c r="P34" i="13" s="1"/>
  <c r="G33" i="13"/>
  <c r="N33" i="13" s="1"/>
  <c r="P33" i="13" s="1"/>
  <c r="G26" i="13"/>
  <c r="N26" i="13" s="1"/>
  <c r="N15" i="13"/>
  <c r="G16" i="13"/>
  <c r="N16" i="13" s="1"/>
  <c r="G17" i="13"/>
  <c r="N17" i="13" s="1"/>
  <c r="P7" i="13"/>
  <c r="P8" i="13"/>
  <c r="P9" i="13"/>
  <c r="P10" i="13"/>
  <c r="P20" i="13"/>
  <c r="P21" i="13"/>
  <c r="P29" i="13"/>
  <c r="P36" i="13"/>
  <c r="P38" i="13"/>
  <c r="P42" i="13"/>
  <c r="P43" i="13"/>
  <c r="P45" i="13"/>
  <c r="P46" i="13"/>
  <c r="O18" i="13"/>
  <c r="O14" i="13"/>
  <c r="O13" i="13"/>
  <c r="O11" i="13"/>
  <c r="L134" i="1"/>
  <c r="J61" i="1"/>
  <c r="L12" i="1"/>
  <c r="L5" i="1" s="1"/>
  <c r="L36" i="1"/>
  <c r="K90" i="1"/>
  <c r="J90" i="1"/>
  <c r="K134" i="1"/>
  <c r="K130" i="1" s="1"/>
  <c r="K141" i="1"/>
  <c r="K140" i="1" s="1"/>
  <c r="K169" i="1"/>
  <c r="K170" i="1"/>
  <c r="K94" i="1"/>
  <c r="J94" i="1"/>
  <c r="J141" i="1"/>
  <c r="K117" i="1"/>
  <c r="K114" i="1"/>
  <c r="N44" i="13"/>
  <c r="P44" i="13" s="1"/>
  <c r="G37" i="13"/>
  <c r="N37" i="13" s="1"/>
  <c r="P37" i="13" s="1"/>
  <c r="G32" i="13"/>
  <c r="N32" i="13" s="1"/>
  <c r="P32" i="13" s="1"/>
  <c r="G31" i="13"/>
  <c r="N31" i="13" s="1"/>
  <c r="P31" i="13" s="1"/>
  <c r="G30" i="13"/>
  <c r="N30" i="13" s="1"/>
  <c r="P30" i="13" s="1"/>
  <c r="G25" i="13"/>
  <c r="N25" i="13" s="1"/>
  <c r="P25" i="13" s="1"/>
  <c r="H28" i="13"/>
  <c r="N28" i="13" s="1"/>
  <c r="P28" i="13" s="1"/>
  <c r="N24" i="13"/>
  <c r="P24" i="13" s="1"/>
  <c r="I23" i="13"/>
  <c r="N23" i="13" s="1"/>
  <c r="P23" i="13" s="1"/>
  <c r="G22" i="13"/>
  <c r="N22" i="13" s="1"/>
  <c r="P22" i="13" s="1"/>
  <c r="H19" i="13"/>
  <c r="N19" i="13" s="1"/>
  <c r="P19" i="13" s="1"/>
  <c r="G18" i="13"/>
  <c r="N18" i="13" s="1"/>
  <c r="G15" i="13"/>
  <c r="G14" i="13"/>
  <c r="N14" i="13" s="1"/>
  <c r="I13" i="13"/>
  <c r="N13" i="13" s="1"/>
  <c r="F12" i="13"/>
  <c r="N12" i="13" s="1"/>
  <c r="P12" i="13" s="1"/>
  <c r="F11" i="13"/>
  <c r="N11" i="13" s="1"/>
  <c r="P11" i="13" s="1"/>
  <c r="I6" i="13"/>
  <c r="N6" i="13" s="1"/>
  <c r="P28" i="29" l="1"/>
  <c r="O40" i="29"/>
  <c r="P40" i="29" s="1"/>
  <c r="O40" i="24"/>
  <c r="O40" i="25"/>
  <c r="P12" i="25"/>
  <c r="P40" i="25" s="1"/>
  <c r="P40" i="24"/>
  <c r="N40" i="20"/>
  <c r="P11" i="20"/>
  <c r="N41" i="19"/>
  <c r="P6" i="19"/>
  <c r="P41" i="19"/>
  <c r="O42" i="19"/>
  <c r="P42" i="19" s="1"/>
  <c r="F14" i="7"/>
  <c r="F8" i="7"/>
  <c r="P15" i="13"/>
  <c r="P13" i="13"/>
  <c r="P18" i="13"/>
  <c r="P14" i="13"/>
  <c r="P6" i="13"/>
  <c r="N47" i="13"/>
  <c r="L61" i="1"/>
  <c r="L71" i="1"/>
  <c r="E9" i="7"/>
  <c r="E23" i="7"/>
  <c r="E21" i="7"/>
  <c r="E20" i="7"/>
  <c r="E18" i="7"/>
  <c r="E17" i="7"/>
  <c r="E16" i="7"/>
  <c r="E12" i="7"/>
  <c r="E11" i="7"/>
  <c r="E6" i="7"/>
  <c r="E5" i="7" s="1"/>
  <c r="O40" i="11"/>
  <c r="O42" i="11"/>
  <c r="O36" i="11"/>
  <c r="N36" i="11"/>
  <c r="O35" i="11"/>
  <c r="O34" i="11"/>
  <c r="O33" i="11"/>
  <c r="O32" i="11"/>
  <c r="O31" i="11"/>
  <c r="O30" i="11"/>
  <c r="L12" i="11"/>
  <c r="N6" i="11"/>
  <c r="O6" i="11" s="1"/>
  <c r="L14" i="11"/>
  <c r="L25" i="11"/>
  <c r="O25" i="11" s="1"/>
  <c r="O12" i="11"/>
  <c r="N5" i="11"/>
  <c r="O5" i="11" s="1"/>
  <c r="L5" i="11"/>
  <c r="O8" i="11"/>
  <c r="O9" i="11"/>
  <c r="O10" i="11"/>
  <c r="O11" i="11"/>
  <c r="O13" i="11"/>
  <c r="O14" i="11"/>
  <c r="O15" i="11"/>
  <c r="O22" i="11"/>
  <c r="O23" i="11"/>
  <c r="O24" i="11"/>
  <c r="O26" i="11"/>
  <c r="O27" i="11"/>
  <c r="O28" i="11"/>
  <c r="O29" i="11"/>
  <c r="O7" i="11"/>
  <c r="O21" i="11"/>
  <c r="O20" i="11"/>
  <c r="O19" i="11"/>
  <c r="O18" i="11"/>
  <c r="O16" i="11"/>
  <c r="O17" i="11"/>
  <c r="J270" i="1"/>
  <c r="I270" i="1"/>
  <c r="J267" i="1"/>
  <c r="I267" i="1"/>
  <c r="J264" i="1"/>
  <c r="J261" i="1"/>
  <c r="J258" i="1"/>
  <c r="J255" i="1"/>
  <c r="J252" i="1"/>
  <c r="J249" i="1"/>
  <c r="J246" i="1"/>
  <c r="J243" i="1"/>
  <c r="J240" i="1"/>
  <c r="J237" i="1"/>
  <c r="J234" i="1"/>
  <c r="J231" i="1"/>
  <c r="K183" i="1"/>
  <c r="K277" i="1" s="1"/>
  <c r="J228" i="1"/>
  <c r="J225" i="1"/>
  <c r="J222" i="1"/>
  <c r="J219" i="1"/>
  <c r="J216" i="1"/>
  <c r="J213" i="1"/>
  <c r="J210" i="1"/>
  <c r="J207" i="1"/>
  <c r="J204" i="1"/>
  <c r="J201" i="1"/>
  <c r="J198" i="1"/>
  <c r="J195" i="1"/>
  <c r="L151" i="1"/>
  <c r="L149" i="1" s="1"/>
  <c r="K87" i="1"/>
  <c r="L75" i="1"/>
  <c r="L74" i="1" s="1"/>
  <c r="K149" i="1"/>
  <c r="K61" i="1" s="1"/>
  <c r="L96" i="1"/>
  <c r="L62" i="1"/>
  <c r="K111" i="1"/>
  <c r="K108" i="1"/>
  <c r="K84" i="1"/>
  <c r="G6" i="10"/>
  <c r="I6" i="10" s="1"/>
  <c r="G11" i="11"/>
  <c r="G21" i="11"/>
  <c r="G26" i="11"/>
  <c r="G25" i="11"/>
  <c r="G24" i="11"/>
  <c r="G23" i="11"/>
  <c r="G22" i="11"/>
  <c r="G20" i="11"/>
  <c r="G19" i="11"/>
  <c r="G18" i="11"/>
  <c r="G17" i="11"/>
  <c r="G16" i="11"/>
  <c r="G14" i="11"/>
  <c r="G13" i="11"/>
  <c r="G12" i="11"/>
  <c r="G10" i="11"/>
  <c r="G9" i="11"/>
  <c r="G8" i="11"/>
  <c r="G7" i="11"/>
  <c r="G6" i="11"/>
  <c r="G5" i="11"/>
  <c r="K17" i="1"/>
  <c r="K13" i="1" s="1"/>
  <c r="J11" i="1"/>
  <c r="J151" i="1"/>
  <c r="J149" i="1" s="1"/>
  <c r="K51" i="1"/>
  <c r="J55" i="1"/>
  <c r="J51" i="1" s="1"/>
  <c r="K99" i="1"/>
  <c r="K105" i="1"/>
  <c r="K102" i="1"/>
  <c r="J135" i="1"/>
  <c r="J134" i="1" s="1"/>
  <c r="J20" i="1"/>
  <c r="K36" i="1"/>
  <c r="K27" i="1"/>
  <c r="K20" i="1" s="1"/>
  <c r="K96" i="1"/>
  <c r="K81" i="1"/>
  <c r="J192" i="1"/>
  <c r="J189" i="1"/>
  <c r="J186" i="1"/>
  <c r="J183" i="1"/>
  <c r="J182" i="1" s="1"/>
  <c r="J140" i="1"/>
  <c r="J164" i="1"/>
  <c r="J163" i="1" s="1"/>
  <c r="J120" i="1"/>
  <c r="J123" i="1"/>
  <c r="I26" i="10"/>
  <c r="G26" i="10"/>
  <c r="I21" i="10"/>
  <c r="F21" i="10"/>
  <c r="I24" i="10"/>
  <c r="I25" i="10"/>
  <c r="F25" i="10"/>
  <c r="F24" i="10"/>
  <c r="G20" i="10"/>
  <c r="F20" i="10"/>
  <c r="C18" i="10"/>
  <c r="E18" i="10" s="1"/>
  <c r="I18" i="10" s="1"/>
  <c r="F15" i="10"/>
  <c r="I15" i="10" s="1"/>
  <c r="I14" i="10"/>
  <c r="F14" i="10"/>
  <c r="F13" i="10"/>
  <c r="I13" i="10" s="1"/>
  <c r="F11" i="10"/>
  <c r="I11" i="10" s="1"/>
  <c r="F10" i="10"/>
  <c r="I10" i="10" s="1"/>
  <c r="F23" i="10"/>
  <c r="I23" i="10" s="1"/>
  <c r="I19" i="10"/>
  <c r="G9" i="10"/>
  <c r="I9" i="10" s="1"/>
  <c r="F12" i="10"/>
  <c r="I12" i="10" s="1"/>
  <c r="K75" i="1"/>
  <c r="J114" i="1"/>
  <c r="J105" i="1"/>
  <c r="J108" i="1"/>
  <c r="K26" i="9"/>
  <c r="J26" i="9"/>
  <c r="J15" i="9"/>
  <c r="J23" i="9"/>
  <c r="K153" i="1"/>
  <c r="K154" i="1"/>
  <c r="J117" i="1"/>
  <c r="K78" i="1"/>
  <c r="D18" i="8"/>
  <c r="D15" i="8" s="1"/>
  <c r="J111" i="1"/>
  <c r="J87" i="1"/>
  <c r="J33" i="1"/>
  <c r="K65" i="1"/>
  <c r="J170" i="1"/>
  <c r="J169" i="1" s="1"/>
  <c r="J161" i="1"/>
  <c r="J160" i="1" s="1"/>
  <c r="J102" i="1"/>
  <c r="J84" i="1"/>
  <c r="J81" i="1"/>
  <c r="I157" i="1"/>
  <c r="I177" i="1"/>
  <c r="I176" i="1" s="1"/>
  <c r="D18" i="7" s="1"/>
  <c r="I174" i="1"/>
  <c r="I173" i="1" s="1"/>
  <c r="I170" i="1"/>
  <c r="D23" i="7"/>
  <c r="D21" i="7"/>
  <c r="E10" i="9"/>
  <c r="I10" i="9" s="1"/>
  <c r="I20" i="9"/>
  <c r="G6" i="9"/>
  <c r="I6" i="9" s="1"/>
  <c r="F12" i="9"/>
  <c r="I12" i="9" s="1"/>
  <c r="F16" i="9"/>
  <c r="I16" i="9" s="1"/>
  <c r="F23" i="9"/>
  <c r="E20" i="9"/>
  <c r="E15" i="9"/>
  <c r="I15" i="9" s="1"/>
  <c r="E11" i="9"/>
  <c r="I11" i="9" s="1"/>
  <c r="E9" i="9"/>
  <c r="I9" i="9" s="1"/>
  <c r="J39" i="1"/>
  <c r="F6" i="7" l="1"/>
  <c r="F5" i="7" s="1"/>
  <c r="F13" i="7" s="1"/>
  <c r="F27" i="7" s="1"/>
  <c r="F7" i="6"/>
  <c r="F6" i="6" s="1"/>
  <c r="K12" i="1"/>
  <c r="K5" i="1" s="1"/>
  <c r="K74" i="1"/>
  <c r="L150" i="1"/>
  <c r="K150" i="1"/>
  <c r="N40" i="12"/>
  <c r="O38" i="11"/>
  <c r="O43" i="11" s="1"/>
  <c r="O45" i="11" s="1"/>
  <c r="G27" i="11"/>
  <c r="G29" i="11" s="1"/>
  <c r="H28" i="11" s="1"/>
  <c r="J153" i="1"/>
  <c r="I20" i="10"/>
  <c r="I32" i="10"/>
  <c r="J130" i="1"/>
  <c r="E15" i="7" s="1"/>
  <c r="E14" i="7" s="1"/>
  <c r="I169" i="1"/>
  <c r="J150" i="1"/>
  <c r="I26" i="9"/>
  <c r="D16" i="7" l="1"/>
  <c r="D9" i="8"/>
  <c r="D22" i="6"/>
  <c r="J75" i="1"/>
  <c r="J74" i="1" s="1"/>
  <c r="E10" i="7" s="1"/>
  <c r="E8" i="7" s="1"/>
  <c r="E13" i="7" s="1"/>
  <c r="E27" i="7" s="1"/>
  <c r="D17" i="6"/>
  <c r="D14" i="6"/>
  <c r="J14" i="1"/>
  <c r="J13" i="1" s="1"/>
  <c r="J12" i="1" s="1"/>
  <c r="J68" i="1"/>
  <c r="J65" i="1"/>
  <c r="K71" i="1"/>
  <c r="J99" i="1"/>
  <c r="J100" i="1" s="1"/>
  <c r="J5" i="1" l="1"/>
  <c r="D13" i="6"/>
  <c r="J96" i="1"/>
  <c r="O62" i="1" l="1"/>
  <c r="K62" i="1"/>
  <c r="I264" i="1"/>
  <c r="I261" i="1"/>
  <c r="I258" i="1"/>
  <c r="I255" i="1"/>
  <c r="I252" i="1"/>
  <c r="I249" i="1"/>
  <c r="I246" i="1"/>
  <c r="I243" i="1"/>
  <c r="I240" i="1"/>
  <c r="I237" i="1"/>
  <c r="I234" i="1"/>
  <c r="I231" i="1"/>
  <c r="I228" i="1"/>
  <c r="I225" i="1"/>
  <c r="I222" i="1"/>
  <c r="I219" i="1"/>
  <c r="I216" i="1"/>
  <c r="I213" i="1"/>
  <c r="I210" i="1"/>
  <c r="I207" i="1"/>
  <c r="I204" i="1"/>
  <c r="I201" i="1"/>
  <c r="I198" i="1"/>
  <c r="I195" i="1"/>
  <c r="I192" i="1"/>
  <c r="I189" i="1"/>
  <c r="I186" i="1"/>
  <c r="I183" i="1"/>
  <c r="I151" i="1"/>
  <c r="I120" i="1"/>
  <c r="I144" i="1"/>
  <c r="I143" i="1" s="1"/>
  <c r="I141" i="1"/>
  <c r="I104" i="1"/>
  <c r="J62" i="1"/>
  <c r="J277" i="1" s="1"/>
  <c r="I114" i="1"/>
  <c r="I108" i="1"/>
  <c r="I107" i="1"/>
  <c r="I105" i="1" s="1"/>
  <c r="I135" i="1"/>
  <c r="I90" i="1"/>
  <c r="I87" i="1"/>
  <c r="I84" i="1"/>
  <c r="I81" i="1"/>
  <c r="I182" i="1" l="1"/>
  <c r="D6" i="8" s="1"/>
  <c r="I140" i="1"/>
  <c r="I102" i="1"/>
  <c r="I137" i="1"/>
  <c r="I134" i="1"/>
  <c r="I99" i="1"/>
  <c r="I150" i="1"/>
  <c r="I78" i="1"/>
  <c r="I75" i="1"/>
  <c r="I11" i="1"/>
  <c r="I37" i="1"/>
  <c r="I36" i="1" s="1"/>
  <c r="I53" i="1"/>
  <c r="I52" i="1" s="1"/>
  <c r="I51" i="1" s="1"/>
  <c r="I155" i="1"/>
  <c r="I131" i="1"/>
  <c r="I96" i="1"/>
  <c r="I68" i="1"/>
  <c r="D12" i="7" s="1"/>
  <c r="I71" i="1"/>
  <c r="I62" i="1"/>
  <c r="I65" i="1"/>
  <c r="I49" i="1"/>
  <c r="I48" i="1" s="1"/>
  <c r="I45" i="1"/>
  <c r="I42" i="1"/>
  <c r="I39" i="1"/>
  <c r="I33" i="1"/>
  <c r="I30" i="1"/>
  <c r="I27" i="1"/>
  <c r="I24" i="1"/>
  <c r="I21" i="1"/>
  <c r="I17" i="1"/>
  <c r="I14" i="1"/>
  <c r="I7" i="1"/>
  <c r="I8" i="1"/>
  <c r="O36" i="4"/>
  <c r="O35" i="4"/>
  <c r="O37" i="4"/>
  <c r="N18" i="4"/>
  <c r="O18" i="4" s="1"/>
  <c r="O15" i="4"/>
  <c r="O16" i="4"/>
  <c r="O17" i="4"/>
  <c r="O19" i="4"/>
  <c r="O20" i="4"/>
  <c r="O21" i="4"/>
  <c r="L12" i="4"/>
  <c r="O12" i="4"/>
  <c r="L9" i="4"/>
  <c r="L11" i="4"/>
  <c r="O11" i="4" s="1"/>
  <c r="O7" i="4"/>
  <c r="O8" i="4"/>
  <c r="O9" i="4"/>
  <c r="O10" i="4"/>
  <c r="O13" i="4"/>
  <c r="O14" i="4"/>
  <c r="O6" i="4"/>
  <c r="O41" i="3"/>
  <c r="O40" i="3"/>
  <c r="O29" i="3"/>
  <c r="O28" i="3"/>
  <c r="O27" i="3"/>
  <c r="N27" i="3"/>
  <c r="O25" i="3"/>
  <c r="O26" i="3"/>
  <c r="O23" i="3"/>
  <c r="O24" i="3"/>
  <c r="O20" i="3"/>
  <c r="O21" i="3"/>
  <c r="O22" i="3"/>
  <c r="L18" i="3"/>
  <c r="O18" i="3" s="1"/>
  <c r="L16" i="3"/>
  <c r="O16" i="3" s="1"/>
  <c r="O15" i="3"/>
  <c r="O17" i="3"/>
  <c r="O19" i="3"/>
  <c r="L6" i="3"/>
  <c r="O6" i="3" s="1"/>
  <c r="L9" i="3"/>
  <c r="O9" i="3"/>
  <c r="O7" i="3"/>
  <c r="O8" i="3"/>
  <c r="O10" i="3"/>
  <c r="O11" i="3"/>
  <c r="O12" i="3"/>
  <c r="O13" i="3"/>
  <c r="O14" i="3"/>
  <c r="O5" i="3"/>
  <c r="O22" i="5"/>
  <c r="O18" i="5"/>
  <c r="O23" i="5" s="1"/>
  <c r="G9" i="5"/>
  <c r="G8" i="5"/>
  <c r="G7" i="5"/>
  <c r="G6" i="5"/>
  <c r="G5" i="5"/>
  <c r="G16" i="4"/>
  <c r="G27" i="4"/>
  <c r="G26" i="4"/>
  <c r="G25" i="4"/>
  <c r="G23" i="4"/>
  <c r="G22" i="4"/>
  <c r="G21" i="4"/>
  <c r="G20" i="4"/>
  <c r="G19" i="4"/>
  <c r="G18" i="4"/>
  <c r="G17" i="4"/>
  <c r="G15" i="4"/>
  <c r="G14" i="4"/>
  <c r="G13" i="4"/>
  <c r="G11" i="4"/>
  <c r="G10" i="4"/>
  <c r="G9" i="4"/>
  <c r="G8" i="4"/>
  <c r="G7" i="4"/>
  <c r="G6" i="4"/>
  <c r="G5" i="4"/>
  <c r="D14" i="8" l="1"/>
  <c r="I154" i="1"/>
  <c r="I153" i="1"/>
  <c r="D20" i="7" s="1"/>
  <c r="D11" i="7"/>
  <c r="D7" i="6"/>
  <c r="D6" i="6" s="1"/>
  <c r="D6" i="7"/>
  <c r="D5" i="7" s="1"/>
  <c r="I74" i="1"/>
  <c r="D10" i="7" s="1"/>
  <c r="I94" i="1"/>
  <c r="I130" i="1"/>
  <c r="I149" i="1"/>
  <c r="I20" i="1"/>
  <c r="I13" i="1"/>
  <c r="G24" i="4"/>
  <c r="G28" i="4" s="1"/>
  <c r="G30" i="4" s="1"/>
  <c r="H29" i="4" s="1"/>
  <c r="G12" i="4"/>
  <c r="O33" i="4"/>
  <c r="O38" i="4" s="1"/>
  <c r="O40" i="4" s="1"/>
  <c r="O25" i="5"/>
  <c r="G10" i="5"/>
  <c r="G13" i="5" s="1"/>
  <c r="G15" i="5" s="1"/>
  <c r="H14" i="5" s="1"/>
  <c r="I12" i="1" l="1"/>
  <c r="D12" i="8" s="1"/>
  <c r="D11" i="8" s="1"/>
  <c r="D10" i="8"/>
  <c r="D15" i="7"/>
  <c r="D8" i="8"/>
  <c r="I61" i="1"/>
  <c r="D9" i="7"/>
  <c r="D8" i="7" s="1"/>
  <c r="D13" i="7" s="1"/>
  <c r="D7" i="8"/>
  <c r="D17" i="7"/>
  <c r="G25" i="3"/>
  <c r="G26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O41" i="2"/>
  <c r="O36" i="2"/>
  <c r="O35" i="2"/>
  <c r="O34" i="2"/>
  <c r="N34" i="2"/>
  <c r="O33" i="2"/>
  <c r="O32" i="2"/>
  <c r="O31" i="2"/>
  <c r="O30" i="2"/>
  <c r="O29" i="2"/>
  <c r="O28" i="2"/>
  <c r="O27" i="2"/>
  <c r="O26" i="2"/>
  <c r="N17" i="2"/>
  <c r="O17" i="2" s="1"/>
  <c r="L16" i="2"/>
  <c r="O16" i="2" s="1"/>
  <c r="O9" i="2"/>
  <c r="N9" i="2"/>
  <c r="O10" i="2"/>
  <c r="O6" i="2"/>
  <c r="O7" i="2"/>
  <c r="O8" i="2"/>
  <c r="O11" i="2"/>
  <c r="O12" i="2"/>
  <c r="O13" i="2"/>
  <c r="O14" i="2"/>
  <c r="O15" i="2"/>
  <c r="O18" i="2"/>
  <c r="O19" i="2"/>
  <c r="O20" i="2"/>
  <c r="O21" i="2"/>
  <c r="O22" i="2"/>
  <c r="O23" i="2"/>
  <c r="O24" i="2"/>
  <c r="O25" i="2"/>
  <c r="O5" i="2"/>
  <c r="O37" i="2" s="1"/>
  <c r="O42" i="2" s="1"/>
  <c r="O44" i="2" s="1"/>
  <c r="D14" i="7" l="1"/>
  <c r="D27" i="7" s="1"/>
  <c r="D5" i="8"/>
  <c r="D21" i="6"/>
  <c r="I5" i="1"/>
  <c r="D11" i="6" s="1"/>
  <c r="I277" i="1"/>
  <c r="D23" i="6" s="1"/>
  <c r="G27" i="3"/>
  <c r="G29" i="3" s="1"/>
  <c r="H28" i="3" s="1"/>
  <c r="O38" i="3"/>
  <c r="O43" i="3" s="1"/>
  <c r="O45" i="3" s="1"/>
  <c r="H27" i="2"/>
  <c r="G20" i="2"/>
  <c r="G19" i="2"/>
  <c r="D10" i="6" l="1"/>
  <c r="D5" i="6" s="1"/>
  <c r="E11" i="6"/>
  <c r="D20" i="6"/>
  <c r="E21" i="6"/>
  <c r="D19" i="6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21" i="2"/>
  <c r="G22" i="2"/>
  <c r="G23" i="2"/>
  <c r="G24" i="2"/>
  <c r="G25" i="2"/>
  <c r="G5" i="2"/>
  <c r="E20" i="6" l="1"/>
  <c r="E19" i="6" s="1"/>
  <c r="F21" i="6"/>
  <c r="F20" i="6" s="1"/>
  <c r="F19" i="6" s="1"/>
  <c r="E10" i="6"/>
  <c r="E5" i="6" s="1"/>
  <c r="F11" i="6"/>
  <c r="F10" i="6" s="1"/>
  <c r="G26" i="2"/>
  <c r="G2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tc={79B71AB4-BCE9-416C-B471-A6598BEE354F}</author>
    <author>tc={A00B5C8B-39EA-43FC-A215-5EE5776FB105}</author>
    <author>tc={8A13E3D2-8413-4861-BE56-69EB109B7E7F}</author>
    <author>tc={E6E82085-8360-41A1-A49B-8FE0C7C9EE94}</author>
    <author>tc={92E4ED82-175C-4DE3-8DE8-3B78F245F1EE}</author>
    <author>tc={56467045-C0A6-42E5-AB94-B3DE56CF6457}</author>
    <author>tc={4D96B253-7DF2-4D31-B096-5E34D786CBEC}</author>
    <author>tc={6207F008-D568-4CAF-B967-DB11EDF49F40}</author>
    <author>tc={BDA73DCC-9104-44B9-8353-A9B734A9A6A7}</author>
    <author>tc={14467F2B-29CA-4F11-B957-3E17203ABB68}</author>
    <author>tc={FEF226D9-5FBF-4758-9503-A7C3DE2F4C97}</author>
    <author>tc={66ADD406-F3EC-46DE-A3E6-546A2274948B}</author>
    <author>tc={4B09A806-C2D5-4CCE-951F-44AED07C8081}</author>
    <author>tc={496FE906-E72E-45B2-B3C1-471073D77DDE}</author>
  </authors>
  <commentList>
    <comment ref="J11" authorId="0" shapeId="0" xr:uid="{79B71AB4-BCE9-416C-B471-A6598BEE354F}">
      <text>
        <t>[Threaded comment]
Your version of Excel allows you to read this threaded comment; however, any edits to it will get removed if the file is opened in a newer version of Excel. Learn more: https://go.microsoft.com/fwlink/?linkid=870924
Comment:
    91k for extending solar to brooder. 25k for solar bulb in Boys quarters</t>
      </text>
    </comment>
    <comment ref="J14" authorId="1" shapeId="0" xr:uid="{A00B5C8B-39EA-43FC-A215-5EE5776FB105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Confirmed</t>
      </text>
    </comment>
    <comment ref="J68" authorId="2" shapeId="0" xr:uid="{8A13E3D2-8413-4861-BE56-69EB109B7E7F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Confirmed</t>
      </text>
    </comment>
    <comment ref="K96" authorId="3" shapeId="0" xr:uid="{E6E82085-8360-41A1-A49B-8FE0C7C9EE94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10kgs at 4k per kilo = 40,000</t>
      </text>
    </comment>
    <comment ref="J99" authorId="4" shapeId="0" xr:uid="{92E4ED82-175C-4DE3-8DE8-3B78F245F1EE}">
      <text>
        <t>[Threaded comment]
Your version of Excel allows you to read this threaded comment; however, any edits to it will get removed if the file is opened in a newer version of Excel. Learn more: https://go.microsoft.com/fwlink/?linkid=870924
Comment:
    Maize from Pakwach - 30k sent to Mom. 30k transport for Joseph to town; 20k fuel to Kiwenda. 10k for breaking the maize</t>
      </text>
    </comment>
    <comment ref="I100" authorId="5" shapeId="0" xr:uid="{56467045-C0A6-42E5-AB94-B3DE56CF6457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a discount on Maize brand prices from 1300 to 950 - very rare, doesnt happen often</t>
      </text>
    </comment>
    <comment ref="I102" authorId="6" shapeId="0" xr:uid="{4D96B253-7DF2-4D31-B096-5E34D786CBEC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K102" authorId="7" shapeId="0" xr:uid="{6207F008-D568-4CAF-B967-DB11EDF49F40}">
      <text>
        <t>[Threaded comment]
Your version of Excel allows you to read this threaded comment; however, any edits to it will get removed if the file is opened in a newer version of Excel. Learn more: https://go.microsoft.com/fwlink/?linkid=870924
Comment:
    Hendrix concentrate</t>
      </text>
    </comment>
    <comment ref="I109" authorId="8" shapeId="0" xr:uid="{BDA73DCC-9104-44B9-8353-A9B734A9A6A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went up</t>
      </text>
    </comment>
    <comment ref="I111" authorId="9" shapeId="0" xr:uid="{14467F2B-29CA-4F11-B957-3E17203ABB68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I115" authorId="10" shapeId="0" xr:uid="{FEF226D9-5FBF-4758-9503-A7C3DE2F4C9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went up</t>
      </text>
    </comment>
    <comment ref="I117" authorId="11" shapeId="0" xr:uid="{66ADD406-F3EC-46DE-A3E6-546A2274948B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I123" authorId="12" shapeId="0" xr:uid="{4B09A806-C2D5-4CCE-951F-44AED07C8081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I277" authorId="13" shapeId="0" xr:uid="{496FE906-E72E-45B2-B3C1-471073D77DDE}">
      <text>
        <t>[Threaded comment]
Your version of Excel allows you to read this threaded comment; however, any edits to it will get removed if the file is opened in a newer version of Excel. Learn more: https://go.microsoft.com/fwlink/?linkid=870924
Comment:
    School fees for learning the game</t>
      </text>
    </comment>
  </commentList>
</comments>
</file>

<file path=xl/sharedStrings.xml><?xml version="1.0" encoding="utf-8"?>
<sst xmlns="http://schemas.openxmlformats.org/spreadsheetml/2006/main" count="10455" uniqueCount="1508">
  <si>
    <t>A. Capital Expenditure (Capex)</t>
  </si>
  <si>
    <t>NO</t>
  </si>
  <si>
    <t>pcs</t>
  </si>
  <si>
    <t>Poles</t>
  </si>
  <si>
    <t>roll</t>
  </si>
  <si>
    <t>kgs</t>
  </si>
  <si>
    <t>trips</t>
  </si>
  <si>
    <t>Cement</t>
  </si>
  <si>
    <t>bags</t>
  </si>
  <si>
    <t>Materials Costs</t>
  </si>
  <si>
    <t>-</t>
  </si>
  <si>
    <t>Labor</t>
  </si>
  <si>
    <t>Chicken House BoQs - 500 birds</t>
  </si>
  <si>
    <t>Amount</t>
  </si>
  <si>
    <t>Item</t>
  </si>
  <si>
    <t>Qty</t>
  </si>
  <si>
    <t>Unit</t>
  </si>
  <si>
    <t>Unit Cost</t>
  </si>
  <si>
    <t>Iron sheets</t>
  </si>
  <si>
    <t>Ridges</t>
  </si>
  <si>
    <t>Clay blocks</t>
  </si>
  <si>
    <t>Sandfloor</t>
  </si>
  <si>
    <t>Plaster</t>
  </si>
  <si>
    <t>Stones</t>
  </si>
  <si>
    <t>Maromol (Murram)</t>
  </si>
  <si>
    <t>Pipes</t>
  </si>
  <si>
    <t>Nails 6"</t>
  </si>
  <si>
    <t>Nails 5"</t>
  </si>
  <si>
    <t>Nails 4"</t>
  </si>
  <si>
    <t>Nails 3"</t>
  </si>
  <si>
    <t>Roofing nails</t>
  </si>
  <si>
    <t>Hoop iron</t>
  </si>
  <si>
    <t>Net</t>
  </si>
  <si>
    <t>Nails 2"</t>
  </si>
  <si>
    <t>U Nails</t>
  </si>
  <si>
    <t>DPC</t>
  </si>
  <si>
    <t>Door</t>
  </si>
  <si>
    <t>[#]</t>
  </si>
  <si>
    <t>['UGX]</t>
  </si>
  <si>
    <t>1 Chicks (Broilers)</t>
  </si>
  <si>
    <t>2 Litter/Wood Shavings</t>
  </si>
  <si>
    <t>a) Drinkers</t>
  </si>
  <si>
    <t>b) Feeders</t>
  </si>
  <si>
    <t>4 Heating Source/Charcoal</t>
  </si>
  <si>
    <t>BUDGET</t>
  </si>
  <si>
    <t>ACTUAL</t>
  </si>
  <si>
    <t>Poles - 12k size</t>
  </si>
  <si>
    <t>Poles - 15k size</t>
  </si>
  <si>
    <t>Poles - 6k size</t>
  </si>
  <si>
    <t>Poles - 3.5k size</t>
  </si>
  <si>
    <t>trip</t>
  </si>
  <si>
    <t>Transport - poles</t>
  </si>
  <si>
    <t>Transport - ironsheets</t>
  </si>
  <si>
    <t>several trips</t>
  </si>
  <si>
    <t>Sand</t>
  </si>
  <si>
    <t>Transport - clay blocks and sand</t>
  </si>
  <si>
    <t>Didn’t buy</t>
  </si>
  <si>
    <t>Didn’t buy - since already in place, before construction</t>
  </si>
  <si>
    <t>Transport - Cement</t>
  </si>
  <si>
    <t>Transport - stones</t>
  </si>
  <si>
    <t>PVC pipes</t>
  </si>
  <si>
    <t>Hoop Iron</t>
  </si>
  <si>
    <t>Chainlink</t>
  </si>
  <si>
    <t>DPC by meter</t>
  </si>
  <si>
    <t>meters</t>
  </si>
  <si>
    <t>DPC by roll</t>
  </si>
  <si>
    <t>Sand flex</t>
  </si>
  <si>
    <t>Transport - remaining small items</t>
  </si>
  <si>
    <t>Bow saw blade</t>
  </si>
  <si>
    <t>Materials Cost</t>
  </si>
  <si>
    <t>Amount Sent</t>
  </si>
  <si>
    <t>Withdrawl charge</t>
  </si>
  <si>
    <t>Amount withdrawn</t>
  </si>
  <si>
    <t>Amount Used for Materials</t>
  </si>
  <si>
    <t>Balance</t>
  </si>
  <si>
    <t>Finished Chicken House: 400-450 birds (to allow growth to 3-4kgs)</t>
  </si>
  <si>
    <t>Guard House BoQs</t>
  </si>
  <si>
    <t>Finished Guard House</t>
  </si>
  <si>
    <t>Sand floor</t>
  </si>
  <si>
    <t>Sand plaster</t>
  </si>
  <si>
    <t>Aggregates</t>
  </si>
  <si>
    <t>Block state</t>
  </si>
  <si>
    <t xml:space="preserve">Blocks </t>
  </si>
  <si>
    <t>Window</t>
  </si>
  <si>
    <t>Iron bar</t>
  </si>
  <si>
    <t>Timbers</t>
  </si>
  <si>
    <t>Binding wires</t>
  </si>
  <si>
    <t>Rings</t>
  </si>
  <si>
    <t>pc</t>
  </si>
  <si>
    <t>1pc</t>
  </si>
  <si>
    <t xml:space="preserve">Murram </t>
  </si>
  <si>
    <t>Finishings BoQs</t>
  </si>
  <si>
    <t>Finished Finishings</t>
  </si>
  <si>
    <t>Plywood</t>
  </si>
  <si>
    <t>A) Store Construction</t>
  </si>
  <si>
    <t>1.5" Nails</t>
  </si>
  <si>
    <t>3" Nails</t>
  </si>
  <si>
    <t>4" Nails</t>
  </si>
  <si>
    <t>Big Pole</t>
  </si>
  <si>
    <t>Small Poles</t>
  </si>
  <si>
    <t>pole</t>
  </si>
  <si>
    <t>Sub-total A)</t>
  </si>
  <si>
    <t>Sand (mixed)</t>
  </si>
  <si>
    <t>Elfu truck</t>
  </si>
  <si>
    <t>Comment</t>
  </si>
  <si>
    <t>C) Store keepers house plastering (In and out) and finishing</t>
  </si>
  <si>
    <t>Sub-total B)</t>
  </si>
  <si>
    <t>Poles for scafolding</t>
  </si>
  <si>
    <t>poles</t>
  </si>
  <si>
    <t>Timber</t>
  </si>
  <si>
    <t>Sub-total C)</t>
  </si>
  <si>
    <t>Incase the one we have gets finished</t>
  </si>
  <si>
    <t>B) Plastering and Screeding (Chicken house)</t>
  </si>
  <si>
    <t>Transport</t>
  </si>
  <si>
    <t>Floor and Stone Work</t>
  </si>
  <si>
    <t>Sub-total</t>
  </si>
  <si>
    <t>Floor and Stone works</t>
  </si>
  <si>
    <t>various</t>
  </si>
  <si>
    <t>Poles - small</t>
  </si>
  <si>
    <t>Poles - big</t>
  </si>
  <si>
    <t>Transport costs</t>
  </si>
  <si>
    <t>Repairing the door</t>
  </si>
  <si>
    <t>Ventilators</t>
  </si>
  <si>
    <t>Finishings (Plastering, Screeding, inside store plywood compartment)</t>
  </si>
  <si>
    <t>portions</t>
  </si>
  <si>
    <t>Top-up for Sam's team labour</t>
  </si>
  <si>
    <t>labour</t>
  </si>
  <si>
    <t>Isaac procured this at an inflated amount of 250k, and Joseph excluded 100k from his labour</t>
  </si>
  <si>
    <t>Unit Price</t>
  </si>
  <si>
    <t>#</t>
  </si>
  <si>
    <t>i. Small (3 ltrs)</t>
  </si>
  <si>
    <t>ii. Big (10 lts)</t>
  </si>
  <si>
    <t>Production Cycle</t>
  </si>
  <si>
    <t>i. Small</t>
  </si>
  <si>
    <t>ii. Medium</t>
  </si>
  <si>
    <t>iii. Big</t>
  </si>
  <si>
    <t>c) Pots</t>
  </si>
  <si>
    <t>e) Gumboots</t>
  </si>
  <si>
    <t>f) Jerrycans</t>
  </si>
  <si>
    <t>g) Thermometers</t>
  </si>
  <si>
    <t>h) Sprayer</t>
  </si>
  <si>
    <t>i) Transport (for Equipment), 14th to 24th Sep</t>
  </si>
  <si>
    <t>a) Starter Crumble (for 2 weeks)</t>
  </si>
  <si>
    <t>j) Other</t>
  </si>
  <si>
    <t>Hammer</t>
  </si>
  <si>
    <t>a) Preparing the brooder</t>
  </si>
  <si>
    <t>a) Bodaboda</t>
  </si>
  <si>
    <t>IB (after 1 week)</t>
  </si>
  <si>
    <t>Flu medication</t>
  </si>
  <si>
    <t>c) Shafiq for Brooding</t>
  </si>
  <si>
    <t>Gumboro (after 2 weeks)</t>
  </si>
  <si>
    <t>IB (4th week)</t>
  </si>
  <si>
    <t>5 Vaccines</t>
  </si>
  <si>
    <t>Newcastle (5th week)</t>
  </si>
  <si>
    <t>C. Revenue (Actual)</t>
  </si>
  <si>
    <t>d) Security guard (Eric) - Oct salary and Nov. salary</t>
  </si>
  <si>
    <t>Prossie</t>
  </si>
  <si>
    <t>x</t>
  </si>
  <si>
    <t>Profit/Loss</t>
  </si>
  <si>
    <t>Receipt No.</t>
  </si>
  <si>
    <t>6 Cost of Feeds</t>
  </si>
  <si>
    <t>7 Labour</t>
  </si>
  <si>
    <t>8 Operating Transport</t>
  </si>
  <si>
    <t>9 Other</t>
  </si>
  <si>
    <t>3 1st Vitamins (Glucovit) / Supplements</t>
  </si>
  <si>
    <t xml:space="preserve">d) Joseph </t>
  </si>
  <si>
    <t>Category</t>
  </si>
  <si>
    <t>Description</t>
  </si>
  <si>
    <t>Amount (UGX)</t>
  </si>
  <si>
    <t>Assets</t>
  </si>
  <si>
    <t>Total of current + non-current assets</t>
  </si>
  <si>
    <t>Current Assets</t>
  </si>
  <si>
    <t>Cash and bank balances</t>
  </si>
  <si>
    <t>Accounts receivable</t>
  </si>
  <si>
    <t>Inventory (feed, medicine, broilers)</t>
  </si>
  <si>
    <t>Non-Current Assets</t>
  </si>
  <si>
    <t>Property, plant, and equipment</t>
  </si>
  <si>
    <t>Vehicles and other equipment</t>
  </si>
  <si>
    <t>Liabilities</t>
  </si>
  <si>
    <t>Total of current + non-current liabilities</t>
  </si>
  <si>
    <t>Current Liabilities</t>
  </si>
  <si>
    <t>Accounts payable</t>
  </si>
  <si>
    <t>Short-term loans</t>
  </si>
  <si>
    <t>Non-Current Liabilities</t>
  </si>
  <si>
    <t>Long-term loans/obligations</t>
  </si>
  <si>
    <t>Include outstanding loans beyond one year</t>
  </si>
  <si>
    <t>Equity</t>
  </si>
  <si>
    <t>Initial capital invested</t>
  </si>
  <si>
    <t>Production Cycle:</t>
  </si>
  <si>
    <t>JC Poultry Farm - Balance Sheet</t>
  </si>
  <si>
    <t>Include cumulative retained earnings/losses for the period</t>
  </si>
  <si>
    <t>End of period</t>
  </si>
  <si>
    <t>Summary of owner's equity</t>
  </si>
  <si>
    <t>Total capital invested by the owner(s)</t>
  </si>
  <si>
    <t>Long-term financial obligations</t>
  </si>
  <si>
    <t>Short-term loans used for this cycle</t>
  </si>
  <si>
    <t>Summary of accounts payable to suppliers</t>
  </si>
  <si>
    <t>Amounts for current liabilities</t>
  </si>
  <si>
    <t>Vehicles and significant equipment used</t>
  </si>
  <si>
    <t>Non-current asset details</t>
  </si>
  <si>
    <t>The value of feed, medicine, and broilers ready for sale</t>
  </si>
  <si>
    <t>Amounts owed by customers</t>
  </si>
  <si>
    <t>Total cash in hand and bank accounts</t>
  </si>
  <si>
    <t>Amounts for cash and bank balances</t>
  </si>
  <si>
    <t>Retained earnings (profits/losses for period under review)</t>
  </si>
  <si>
    <t>Capital</t>
  </si>
  <si>
    <t>Land</t>
  </si>
  <si>
    <t>4 Water Tank</t>
  </si>
  <si>
    <t>5 Water Tank Installation</t>
  </si>
  <si>
    <t>6 Solar Lighting (incl. Labour and Backup solar lamps)</t>
  </si>
  <si>
    <t>7 Equipment</t>
  </si>
  <si>
    <t>1 Land (Real estate for Poultry farm)</t>
  </si>
  <si>
    <t>The cost/value of land, chicken houses, water tanks, etc.</t>
  </si>
  <si>
    <t>JC Poultry Farm - Profit &amp; Loss / Income Statement</t>
  </si>
  <si>
    <t>JC Poultry Farm - Cash Flow Statement</t>
  </si>
  <si>
    <t>Start period:</t>
  </si>
  <si>
    <t>Requirements/Operating Expenditure</t>
  </si>
  <si>
    <t>Feeds</t>
  </si>
  <si>
    <t>Concentrate</t>
  </si>
  <si>
    <t>Price</t>
  </si>
  <si>
    <t>Batch 2: Give 10k to Joseph for Breaking</t>
  </si>
  <si>
    <t xml:space="preserve">Batch 2: Give 120k + 10K </t>
  </si>
  <si>
    <t>Batch 2: Give 220k</t>
  </si>
  <si>
    <t>From Farm to Millers</t>
  </si>
  <si>
    <t>Batch 2: 21k</t>
  </si>
  <si>
    <t>Batch</t>
  </si>
  <si>
    <t>Vaccination</t>
  </si>
  <si>
    <t>Wood shavings</t>
  </si>
  <si>
    <t>Batch 3: 30k</t>
  </si>
  <si>
    <t>Batch 3: 15k</t>
  </si>
  <si>
    <t>Starter Crumble</t>
  </si>
  <si>
    <t>Batch 3: 290k</t>
  </si>
  <si>
    <t>Day old chicks</t>
  </si>
  <si>
    <t>Budget</t>
  </si>
  <si>
    <t>Total</t>
  </si>
  <si>
    <t>Actual</t>
  </si>
  <si>
    <t>Batch 4: Pay deposit of 290k, 1/2 of total</t>
  </si>
  <si>
    <t>Withdrawl charges</t>
  </si>
  <si>
    <t>Budget Forecast_4-18 Jan 2025</t>
  </si>
  <si>
    <t>6 bags</t>
  </si>
  <si>
    <t xml:space="preserve">Week 2 </t>
  </si>
  <si>
    <t>Batch 2: 12k</t>
  </si>
  <si>
    <t>Breaking broken maize ( that we already bought)</t>
  </si>
  <si>
    <t>Broken Maize (need to buy) + breaking</t>
  </si>
  <si>
    <t>Revenues</t>
  </si>
  <si>
    <t>Sales Revenue (Broilers, Eggs, etc.)</t>
  </si>
  <si>
    <t>Specify income from broilers, eggs, etc.</t>
  </si>
  <si>
    <t>Other Operating Income (e.g., grants, subsidies)</t>
  </si>
  <si>
    <t>Include grants, subsidies, or other operating incomes</t>
  </si>
  <si>
    <t>Cost of Goods Sold (COGS)</t>
  </si>
  <si>
    <t>Feed Costs</t>
  </si>
  <si>
    <t>Veterinary Supplies</t>
  </si>
  <si>
    <t>Veterinary and medicine costs</t>
  </si>
  <si>
    <t>Chicks Purchased</t>
  </si>
  <si>
    <t>Cost of chicks purchased</t>
  </si>
  <si>
    <t>Other Direct Costs</t>
  </si>
  <si>
    <t>Include any other direct production costs</t>
  </si>
  <si>
    <t>Operating Expenses</t>
  </si>
  <si>
    <t>Salaries and Wages</t>
  </si>
  <si>
    <t>Salaries paid to workers</t>
  </si>
  <si>
    <t>Utilities (Electricity, Water, etc.)</t>
  </si>
  <si>
    <t>Electricity, water, and related utility costs</t>
  </si>
  <si>
    <t>Transportation Costs</t>
  </si>
  <si>
    <t>Transport costs for products or supplies</t>
  </si>
  <si>
    <t>Marketing Expenses</t>
  </si>
  <si>
    <t>Marketing and advertising expenses</t>
  </si>
  <si>
    <t>Maintenance and Repairs</t>
  </si>
  <si>
    <t>Repairs and maintenance for assets</t>
  </si>
  <si>
    <t>Other Operating Expenses</t>
  </si>
  <si>
    <t>Any other operational expenses</t>
  </si>
  <si>
    <t>Other Income</t>
  </si>
  <si>
    <t>Income from Other Sources</t>
  </si>
  <si>
    <t>Income not directly tied to operations (e.g., interest)</t>
  </si>
  <si>
    <t>Other Expenses</t>
  </si>
  <si>
    <t>Interest Expenses</t>
  </si>
  <si>
    <t>Interest payments on loans</t>
  </si>
  <si>
    <t>Depreciation</t>
  </si>
  <si>
    <t>Depreciation of assets</t>
  </si>
  <si>
    <t>Miscellaneous Expenses</t>
  </si>
  <si>
    <t>Other non-operational expenses</t>
  </si>
  <si>
    <t>Gross Profit</t>
  </si>
  <si>
    <t>Total operational costs</t>
  </si>
  <si>
    <t>Total revenues generated from business operations</t>
  </si>
  <si>
    <t>Total costs directly tied to production</t>
  </si>
  <si>
    <t>Cost of feed used in production</t>
  </si>
  <si>
    <t>Revenues - COGS</t>
  </si>
  <si>
    <t>Net Profit/Loss</t>
  </si>
  <si>
    <t>Any additional incomes</t>
  </si>
  <si>
    <t>Any additional expenses</t>
  </si>
  <si>
    <t>Operating Activities</t>
  </si>
  <si>
    <t>Record cash generated or used in daily operations</t>
  </si>
  <si>
    <t>Cash Received from Sales</t>
  </si>
  <si>
    <t>Cash inflows from selling broilers, eggs, or other products</t>
  </si>
  <si>
    <t>Cash outflows for feed, veterinary supplies, etc.</t>
  </si>
  <si>
    <t>Cash Paid for Salaries and Wages</t>
  </si>
  <si>
    <t>Payments made for employee salaries and wages</t>
  </si>
  <si>
    <t>Cash Paid for Utilities</t>
  </si>
  <si>
    <t>Payments for utilities like electricity and water</t>
  </si>
  <si>
    <t>Other Operating Cash Outflows</t>
  </si>
  <si>
    <t>Any other cash outflows related to operations</t>
  </si>
  <si>
    <t>Investing Activities</t>
  </si>
  <si>
    <t>Record cash used or generated from investments</t>
  </si>
  <si>
    <t>Cash Paid for Purchase of Equipment</t>
  </si>
  <si>
    <t>Cash spent on purchasing equipment or property</t>
  </si>
  <si>
    <t>Cash Received from Sale of Assets</t>
  </si>
  <si>
    <t>Cash received from selling equipment or property</t>
  </si>
  <si>
    <t>Other Investing Cash Inflows/Outflows</t>
  </si>
  <si>
    <t>Any other investing activities inflows or outflows</t>
  </si>
  <si>
    <t>Financing Activities</t>
  </si>
  <si>
    <t>Record cash flows related to financing activities</t>
  </si>
  <si>
    <t>Loans Received</t>
  </si>
  <si>
    <t>Cash received from loans during the period</t>
  </si>
  <si>
    <t>Loan Repayments</t>
  </si>
  <si>
    <t>Repayments made towards loans</t>
  </si>
  <si>
    <t>Capital Contributions by Owners</t>
  </si>
  <si>
    <t>Capital invested by owners during the period</t>
  </si>
  <si>
    <t>Dividends Paid to Owners</t>
  </si>
  <si>
    <t>Dividends or withdrawals paid to owners</t>
  </si>
  <si>
    <t>(Gross Profit−Operating Expenses) + (Other Income−Other Expenses)</t>
  </si>
  <si>
    <t>Direct Cost</t>
  </si>
  <si>
    <t>Operating Expense</t>
  </si>
  <si>
    <t>10 Utilities</t>
  </si>
  <si>
    <t>11 Marketing</t>
  </si>
  <si>
    <t>JC receipt book, flyers and business cards</t>
  </si>
  <si>
    <t>Wooden Pallet</t>
  </si>
  <si>
    <t>Water bill in Month-1</t>
  </si>
  <si>
    <t>Water bill in Month-2</t>
  </si>
  <si>
    <t>B. Costs of Goods Sold (COGS) and Operating Expenditure (Opex)</t>
  </si>
  <si>
    <t>Detailed Business Operating Model for JC Poultry Farm (based on actual financial data)</t>
  </si>
  <si>
    <t>D. Net Profit/Loss</t>
  </si>
  <si>
    <t>Medication (again) - week 3</t>
  </si>
  <si>
    <t>Withdrawal charges</t>
  </si>
  <si>
    <t>d) Spades / Forks</t>
  </si>
  <si>
    <t>d) Maize (broken maize) - for week 4</t>
  </si>
  <si>
    <t>d) Maize (broken maize) - for week 3</t>
  </si>
  <si>
    <t>b) Maize Brand (for week 3)</t>
  </si>
  <si>
    <t>d) Maize (broken maize - week 5)</t>
  </si>
  <si>
    <t>How did we perform in period under review?</t>
  </si>
  <si>
    <t>How much do we OWN (Assets and Equity) and OWE (Liabilities)?</t>
  </si>
  <si>
    <t>How much cash (liquidity) did we make in the period under review?</t>
  </si>
  <si>
    <t>Cash Paid for Chicks, Feeds and Supplies</t>
  </si>
  <si>
    <t>1200 per kilo</t>
  </si>
  <si>
    <t>100 per kilo and we had 107kgs</t>
  </si>
  <si>
    <t>Kukuchic</t>
  </si>
  <si>
    <t xml:space="preserve">100kgs </t>
  </si>
  <si>
    <t xml:space="preserve">For Starter Crumble </t>
  </si>
  <si>
    <t>For Vaccination</t>
  </si>
  <si>
    <t>Withdrew</t>
  </si>
  <si>
    <t>Water for mixing</t>
  </si>
  <si>
    <t>Lime, Virikill, UltraClean (10k)</t>
  </si>
  <si>
    <t>Batch 4: 290k. Starting from Jan 28th</t>
  </si>
  <si>
    <t>Batch 3. Needed on Monday (20th Jan)</t>
  </si>
  <si>
    <t>Batch 4. Needed on Jan 28th</t>
  </si>
  <si>
    <t>Broken Maize - week 3</t>
  </si>
  <si>
    <t>Maize Brand  - week 4</t>
  </si>
  <si>
    <t>Maize Brand  - week 3</t>
  </si>
  <si>
    <t>Concentrate - week 3</t>
  </si>
  <si>
    <t>Broken Maize - week 4</t>
  </si>
  <si>
    <t>Concentrate - week 4</t>
  </si>
  <si>
    <t>Batch 3. Needed on Jan 28th</t>
  </si>
  <si>
    <t>Batch 3: 42k</t>
  </si>
  <si>
    <t>Batch 3 and 4 Transport for Jan 28th</t>
  </si>
  <si>
    <t>Week 3</t>
  </si>
  <si>
    <t>Batch 3: 20th Jan</t>
  </si>
  <si>
    <t>Week 4</t>
  </si>
  <si>
    <t>Batch 3: 27th Jan</t>
  </si>
  <si>
    <t>Batch 3: 3rd Feb</t>
  </si>
  <si>
    <t>Week 2</t>
  </si>
  <si>
    <t>Vaccination , Vitamins, Medication</t>
  </si>
  <si>
    <t>Week 1</t>
  </si>
  <si>
    <t>Batch 4: 3rd Feb</t>
  </si>
  <si>
    <t>Budget Forecast_18 Jan to 1 Feb 2025</t>
  </si>
  <si>
    <t>e) Maize (broken maize) - week 6</t>
  </si>
  <si>
    <t>c) Koudijs/Concentrate (for week 5)</t>
  </si>
  <si>
    <t>Trainings/Workshops</t>
  </si>
  <si>
    <t>09-11-2024,20-01-2025</t>
  </si>
  <si>
    <t>David, Prossie</t>
  </si>
  <si>
    <t>10-11-2024,23-01-2025</t>
  </si>
  <si>
    <t>11-11-2024,23-01-2025</t>
  </si>
  <si>
    <t>Hassan, Dad</t>
  </si>
  <si>
    <t>c) Koudijs/Concentrate (for week 3)</t>
  </si>
  <si>
    <t>Weighing Scale</t>
  </si>
  <si>
    <t>Chicken House BoQs - 300 birds</t>
  </si>
  <si>
    <t>Stones/Aggregates</t>
  </si>
  <si>
    <t>Nails 1.5"</t>
  </si>
  <si>
    <t>Chain link</t>
  </si>
  <si>
    <t>Murram</t>
  </si>
  <si>
    <t>BoQs</t>
  </si>
  <si>
    <t>Requirements/Operating Expenditure (Opex)</t>
  </si>
  <si>
    <t>c) Concentrate-Hendrix (for week 6)</t>
  </si>
  <si>
    <t>c) Concetrate-Hendrix (for week 4)</t>
  </si>
  <si>
    <t>2,26</t>
  </si>
  <si>
    <t>Hassan,Lady (Mama Eric)</t>
  </si>
  <si>
    <t>3,28</t>
  </si>
  <si>
    <t>4,27</t>
  </si>
  <si>
    <t>11-11-2024,24-01-25</t>
  </si>
  <si>
    <t>Dad,Patrick</t>
  </si>
  <si>
    <t>24,29</t>
  </si>
  <si>
    <t>14-11-2024, 25-01-25</t>
  </si>
  <si>
    <t>5,30</t>
  </si>
  <si>
    <t>Abdu, Mama Eric</t>
  </si>
  <si>
    <t>16-11-2024, 25-01-25</t>
  </si>
  <si>
    <t>Prossie, Mzee Jimmy</t>
  </si>
  <si>
    <t>6, 31</t>
  </si>
  <si>
    <t>Patrick, Patrick</t>
  </si>
  <si>
    <t>8, 32</t>
  </si>
  <si>
    <t>17-11-2024, 26-01-25</t>
  </si>
  <si>
    <t>*</t>
  </si>
  <si>
    <t>7,55</t>
  </si>
  <si>
    <t>17-11-2024, 27-01-25</t>
  </si>
  <si>
    <t>Patrick,Mama Eric</t>
  </si>
  <si>
    <t>7, 33</t>
  </si>
  <si>
    <t>18-11-2024, 27-01-25</t>
  </si>
  <si>
    <t>8,34</t>
  </si>
  <si>
    <t>18-11-2024, 29-01-25</t>
  </si>
  <si>
    <t>Patrick, Mama Eric</t>
  </si>
  <si>
    <t xml:space="preserve">Patrick, Samantha </t>
  </si>
  <si>
    <t>12,35</t>
  </si>
  <si>
    <t>Rita, Sula</t>
  </si>
  <si>
    <t>9, 36</t>
  </si>
  <si>
    <t>19-11-2024, 29-01-25</t>
  </si>
  <si>
    <t>Dad, Angela</t>
  </si>
  <si>
    <t>11,37</t>
  </si>
  <si>
    <t>Patrick, Sam</t>
  </si>
  <si>
    <t>10, 38</t>
  </si>
  <si>
    <t>19-11-2024,  29-01-25</t>
  </si>
  <si>
    <t>Patrick, Jimmy</t>
  </si>
  <si>
    <t>10, 40</t>
  </si>
  <si>
    <t>09-11-2024,20-01-2025, 29-01-25</t>
  </si>
  <si>
    <t>Dad,David, Dumba</t>
  </si>
  <si>
    <t>1,25,39</t>
  </si>
  <si>
    <t>20-11-2024, 30-01-25</t>
  </si>
  <si>
    <t>Mary, Peter</t>
  </si>
  <si>
    <t>13,41</t>
  </si>
  <si>
    <t>14,42</t>
  </si>
  <si>
    <t>14, 43</t>
  </si>
  <si>
    <t>21-11-2024, 31-01-25</t>
  </si>
  <si>
    <t>Mary, Patrick</t>
  </si>
  <si>
    <t>15, 44</t>
  </si>
  <si>
    <t>21-11-2024, 01-02-25</t>
  </si>
  <si>
    <t>16, 45</t>
  </si>
  <si>
    <t>Anonymous Lady 1, Mz Jimmy</t>
  </si>
  <si>
    <t>22-11-2024, 01-02-25</t>
  </si>
  <si>
    <t>17,46</t>
  </si>
  <si>
    <t>David, Patrick</t>
  </si>
  <si>
    <t>18, 47</t>
  </si>
  <si>
    <t>22-11-2024, 2-02-25</t>
  </si>
  <si>
    <t>19, 48</t>
  </si>
  <si>
    <t>23-11-2024, 2-02-25</t>
  </si>
  <si>
    <t>Patrick, Wycliffe</t>
  </si>
  <si>
    <t>20, 49</t>
  </si>
  <si>
    <t>23-11-2024, 02-02-25</t>
  </si>
  <si>
    <t>Dad, Patrick</t>
  </si>
  <si>
    <t>21, 50</t>
  </si>
  <si>
    <t>23-11-2024,02-02-25</t>
  </si>
  <si>
    <t>Anonymous Lady 2, Peter</t>
  </si>
  <si>
    <t>22, 51</t>
  </si>
  <si>
    <t>23-11-2024, 03-02-25</t>
  </si>
  <si>
    <t>Samuel, Mama Eric</t>
  </si>
  <si>
    <t>23, 52</t>
  </si>
  <si>
    <t>Mz. Jimmy</t>
  </si>
  <si>
    <t>Finished Chicken House: 350-400 birds</t>
  </si>
  <si>
    <t>X</t>
  </si>
  <si>
    <t>Bowsaw blade</t>
  </si>
  <si>
    <t>PVC Pipes</t>
  </si>
  <si>
    <t>Waterproof</t>
  </si>
  <si>
    <t>Sandplaster</t>
  </si>
  <si>
    <t>Gutters</t>
  </si>
  <si>
    <t>Brackets</t>
  </si>
  <si>
    <t>Facerboard</t>
  </si>
  <si>
    <t>Axelblade</t>
  </si>
  <si>
    <t>Padlock</t>
  </si>
  <si>
    <t>70k for gutters</t>
  </si>
  <si>
    <t>Actual Balances was 17k</t>
  </si>
  <si>
    <t>I erroneously included 184k in the 983k, that was already paid by Joseph for screeding works</t>
  </si>
  <si>
    <t>Budget Forecast_6 to 20 Feb 2025</t>
  </si>
  <si>
    <t>Kenchick</t>
  </si>
  <si>
    <t>Kenchick - Day old chicks</t>
  </si>
  <si>
    <t>Ugachick - Day old chicks</t>
  </si>
  <si>
    <t>Already paid for Ugachick stock</t>
  </si>
  <si>
    <t>Batch 3 - Broken Maize</t>
  </si>
  <si>
    <t>Batch 3 - Hendrix Concentrate</t>
  </si>
  <si>
    <t xml:space="preserve">Batch 6 -Starter Crumble </t>
  </si>
  <si>
    <t>Batch 4 - Broken Maize</t>
  </si>
  <si>
    <t>Batch 4 - Hendrix Concentrate</t>
  </si>
  <si>
    <t>Batch 5 - Starter Crumble</t>
  </si>
  <si>
    <t>Brooding Paper (Batch 5 and 6)</t>
  </si>
  <si>
    <t>For wood shavings</t>
  </si>
  <si>
    <t>Batch 4 - For Feeds</t>
  </si>
  <si>
    <t>Batch 5 - For getting Feeds</t>
  </si>
  <si>
    <t>Batch 3 - Getting Feeds</t>
  </si>
  <si>
    <t xml:space="preserve">Batch 6 - For getting Kenchick </t>
  </si>
  <si>
    <t>Vitamins</t>
  </si>
  <si>
    <t>Vaccination - Gomboro</t>
  </si>
  <si>
    <t>Dissinfectant</t>
  </si>
  <si>
    <t>10 sacksn of wood sharings</t>
  </si>
  <si>
    <t>Airtel charges for 2-3m</t>
  </si>
  <si>
    <t>b) Nico</t>
  </si>
  <si>
    <t>Got half liter, but wanted a full liter</t>
  </si>
  <si>
    <t>1000 doses bought , since 500 doses was not available</t>
  </si>
  <si>
    <t>Other Purchases</t>
  </si>
  <si>
    <t>Turplin</t>
  </si>
  <si>
    <t>Batch 4 - Additional  Feeds</t>
  </si>
  <si>
    <t>Batch 4 - Additional  Broken Maize</t>
  </si>
  <si>
    <t>Batch 4 - Additional  Hendrix</t>
  </si>
  <si>
    <t>Adjustment - Batch 4  (Newcastle)</t>
  </si>
  <si>
    <t>Adjustment - Batch  6 (Newcastle)</t>
  </si>
  <si>
    <t>Batch 6 - Newcastle Vaccines</t>
  </si>
  <si>
    <t>Pallet</t>
  </si>
  <si>
    <t>Record Start Time</t>
  </si>
  <si>
    <t>Record End Time</t>
  </si>
  <si>
    <t>Date of Transaction</t>
  </si>
  <si>
    <t>Select Batch Number</t>
  </si>
  <si>
    <t>Select Account Type</t>
  </si>
  <si>
    <t>Select Category</t>
  </si>
  <si>
    <t>Quantity</t>
  </si>
  <si>
    <t>Unit Price (UGX)</t>
  </si>
  <si>
    <t>Amount Calculated (UGX)</t>
  </si>
  <si>
    <t>Please take photo of any receipt or proof of payment</t>
  </si>
  <si>
    <t>Please take photo of any receipt or proof of payment_URL</t>
  </si>
  <si>
    <t>_id</t>
  </si>
  <si>
    <t>_uuid</t>
  </si>
  <si>
    <t>_submission_time</t>
  </si>
  <si>
    <t>_validation_status</t>
  </si>
  <si>
    <t>_notes</t>
  </si>
  <si>
    <t>_status</t>
  </si>
  <si>
    <t>_submitted_by</t>
  </si>
  <si>
    <t>__version__</t>
  </si>
  <si>
    <t>_tags</t>
  </si>
  <si>
    <t>_index</t>
  </si>
  <si>
    <t>Batch 3</t>
  </si>
  <si>
    <t xml:space="preserve">Week 4 Feeds for Batch 3 - 170kgs mix </t>
  </si>
  <si>
    <t>340000</t>
  </si>
  <si>
    <t xml:space="preserve">Send to Joseph today evening </t>
  </si>
  <si>
    <t>1738337692963.jpg</t>
  </si>
  <si>
    <t>https://kc.kobotoolbox.org/media/original?media_file=mattkuch87%2Fattachments%2F465cf73fec9d4570897ec1ad4b0948db%2Fd9590a97-9227-4ca0-9efe-01af67acba6a%2F1738337692963.jpg</t>
  </si>
  <si>
    <t>d9590a97-9227-4ca0-9efe-01af67acba6a</t>
  </si>
  <si>
    <t>submitted_via_web</t>
  </si>
  <si>
    <t>mattkuch87</t>
  </si>
  <si>
    <t>vndXtdUm72BfFettfRRAK9</t>
  </si>
  <si>
    <t>Batch 4</t>
  </si>
  <si>
    <t xml:space="preserve">Joseph bought 250 Day old chicks </t>
  </si>
  <si>
    <t>725000</t>
  </si>
  <si>
    <t xml:space="preserve">Joseph went to buy </t>
  </si>
  <si>
    <t>1738342006275.jpg</t>
  </si>
  <si>
    <t>https://kc.kobotoolbox.org/media/original?media_file=mattkuch87%2Fattachments%2F465cf73fec9d4570897ec1ad4b0948db%2Ff316ff8d-0a5a-448e-9f18-a1fae6e120b8%2F1738342006275.jpg</t>
  </si>
  <si>
    <t>f316ff8d-0a5a-448e-9f18-a1fae6e120b8</t>
  </si>
  <si>
    <t>Vaccines Gumboro 500 doses for week 4</t>
  </si>
  <si>
    <t>10000</t>
  </si>
  <si>
    <t>Balance of 25th and 26th January 2025</t>
  </si>
  <si>
    <t>1738661199097.jpg</t>
  </si>
  <si>
    <t>https://kc.kobotoolbox.org/media/original?media_file=mattkuch87%2Fattachments%2F465cf73fec9d4570897ec1ad4b0948db%2F8440fce6-e742-4c16-b7e8-5f26e43cc5c5%2F1738661199097.jpg</t>
  </si>
  <si>
    <t>8440fce6-e742-4c16-b7e8-5f26e43cc5c5</t>
  </si>
  <si>
    <t>500 doses of Newcastle ib for week 1</t>
  </si>
  <si>
    <t xml:space="preserve">Balance from sales </t>
  </si>
  <si>
    <t>1738662068344.jpg</t>
  </si>
  <si>
    <t>https://kc.kobotoolbox.org/media/original?media_file=mattkuch87%2Fattachments%2F465cf73fec9d4570897ec1ad4b0948db%2Fed1ae2c7-4428-443b-821f-6cb7ed08fc4c%2F1738662068344.jpg</t>
  </si>
  <si>
    <t>ed1ae2c7-4428-443b-821f-6cb7ed08fc4c</t>
  </si>
  <si>
    <t>Operating Expenditure (OPEX)</t>
  </si>
  <si>
    <t>Charcoal</t>
  </si>
  <si>
    <t>65000</t>
  </si>
  <si>
    <t>Cash at hand</t>
  </si>
  <si>
    <t>1738677179361.jpg</t>
  </si>
  <si>
    <t>https://kc.kobotoolbox.org/media/original?media_file=mattkuch87%2Fattachments%2F465cf73fec9d4570897ec1ad4b0948db%2F188c5375-8c08-445d-bd50-1fc3da1b656f%2F1738677179361.jpg</t>
  </si>
  <si>
    <t>188c5375-8c08-445d-bd50-1fc3da1b656f</t>
  </si>
  <si>
    <t>Broken maize</t>
  </si>
  <si>
    <t>154000</t>
  </si>
  <si>
    <t xml:space="preserve">Withdrawn money </t>
  </si>
  <si>
    <t>1738851680876.jpg</t>
  </si>
  <si>
    <t>https://kc.kobotoolbox.org/media/original?media_file=mattkuch87%2Fattachments%2F465cf73fec9d4570897ec1ad4b0948db%2F9260a3bf-26da-4f26-9563-eb0c827f2fc0%2F1738851680876.jpg</t>
  </si>
  <si>
    <t>9260a3bf-26da-4f26-9563-eb0c827f2fc0</t>
  </si>
  <si>
    <t xml:space="preserve">Hendrix concentrate </t>
  </si>
  <si>
    <t>215000</t>
  </si>
  <si>
    <t>1738851974802.jpg</t>
  </si>
  <si>
    <t>https://kc.kobotoolbox.org/media/original?media_file=mattkuch87%2Fattachments%2F465cf73fec9d4570897ec1ad4b0948db%2Fb3b79a28-54d9-4ea1-97bb-364cda2aa423%2F1738851974802.jpg</t>
  </si>
  <si>
    <t>b3b79a28-54d9-4ea1-97bb-364cda2aa423</t>
  </si>
  <si>
    <t xml:space="preserve">Ultra clean disinfectant </t>
  </si>
  <si>
    <t>1738852203536.jpg</t>
  </si>
  <si>
    <t>https://kc.kobotoolbox.org/media/original?media_file=mattkuch87%2Fattachments%2F465cf73fec9d4570897ec1ad4b0948db%2Ff209b46d-9634-4d25-bc07-7773776830dd%2F1738852203536.jpg</t>
  </si>
  <si>
    <t>f209b46d-9634-4d25-bc07-7773776830dd</t>
  </si>
  <si>
    <t>Batch 5</t>
  </si>
  <si>
    <t>Capital Expenditure (CAPEX)</t>
  </si>
  <si>
    <t>Equipment</t>
  </si>
  <si>
    <t xml:space="preserve">Brooding papers </t>
  </si>
  <si>
    <t>42000</t>
  </si>
  <si>
    <t>1738852347917.jpg</t>
  </si>
  <si>
    <t>https://kc.kobotoolbox.org/media/original?media_file=mattkuch87%2Fattachments%2F465cf73fec9d4570897ec1ad4b0948db%2F61c4e1b5-6885-4534-b3b0-909796ecf6cf%2F1738852347917.jpg</t>
  </si>
  <si>
    <t>61c4e1b5-6885-4534-b3b0-909796ecf6cf</t>
  </si>
  <si>
    <t xml:space="preserve">Transport </t>
  </si>
  <si>
    <t>1738852620671.jpg</t>
  </si>
  <si>
    <t>https://kc.kobotoolbox.org/media/original?media_file=mattkuch87%2Fattachments%2F465cf73fec9d4570897ec1ad4b0948db%2Fad9cea27-434f-480d-a66e-c411c8c56a59%2F1738852620671.jpg</t>
  </si>
  <si>
    <t>ad9cea27-434f-480d-a66e-c411c8c56a59</t>
  </si>
  <si>
    <t xml:space="preserve">Multivitamin </t>
  </si>
  <si>
    <t>47000</t>
  </si>
  <si>
    <t>1738918598119.jpg</t>
  </si>
  <si>
    <t>https://kc.kobotoolbox.org/media/original?media_file=mattkuch87%2Fattachments%2F465cf73fec9d4570897ec1ad4b0948db%2F1b68b746-a364-4bd6-81f5-a2316a0509fd%2F1738918598119.jpg</t>
  </si>
  <si>
    <t>1b68b746-a364-4bd6-81f5-a2316a0509fd</t>
  </si>
  <si>
    <t>Batch 6</t>
  </si>
  <si>
    <t xml:space="preserve">Day old chicks from ken chicks </t>
  </si>
  <si>
    <t>1120000</t>
  </si>
  <si>
    <t>1738918781499.jpg</t>
  </si>
  <si>
    <t>https://kc.kobotoolbox.org/media/original?media_file=mattkuch87%2Fattachments%2F465cf73fec9d4570897ec1ad4b0948db%2Fd10e47ac-659a-4507-8be6-6e588fdc3aba%2F1738918781499.jpg</t>
  </si>
  <si>
    <t>d10e47ac-659a-4507-8be6-6e588fdc3aba</t>
  </si>
  <si>
    <t xml:space="preserve">From home to gayaza and back to home </t>
  </si>
  <si>
    <t>1738920548731.jpg</t>
  </si>
  <si>
    <t>https://kc.kobotoolbox.org/media/original?media_file=mattkuch87%2Fattachments%2F465cf73fec9d4570897ec1ad4b0948db%2F637db048-cf31-4bd1-ace0-d17f6cace1c5%2F1738920548731.jpg</t>
  </si>
  <si>
    <t>637db048-cf31-4bd1-ace0-d17f6cace1c5</t>
  </si>
  <si>
    <t xml:space="preserve">Gombolo vaccine </t>
  </si>
  <si>
    <t>13000</t>
  </si>
  <si>
    <t>1739181593398.jpg</t>
  </si>
  <si>
    <t>https://kc.kobotoolbox.org/media/original?media_file=mattkuch87%2Fattachments%2F465cf73fec9d4570897ec1ad4b0948db%2Feebb5f2f-c50e-499b-bbae-0093c716686b%2F1739181593398.jpg</t>
  </si>
  <si>
    <t>eebb5f2f-c50e-499b-bbae-0093c716686b</t>
  </si>
  <si>
    <t xml:space="preserve">Transport from kiziri to kiwenda then to busiika and back to kiziri </t>
  </si>
  <si>
    <t>1739182045060.jpg</t>
  </si>
  <si>
    <t>https://kc.kobotoolbox.org/media/original?media_file=mattkuch87%2Fattachments%2F465cf73fec9d4570897ec1ad4b0948db%2F3a70b851-b833-4128-95ef-8c71790a6626%2F1739182045060.jpg</t>
  </si>
  <si>
    <t>3a70b851-b833-4128-95ef-8c71790a6626</t>
  </si>
  <si>
    <t xml:space="preserve">Tauplin </t>
  </si>
  <si>
    <t>15000</t>
  </si>
  <si>
    <t xml:space="preserve">Cash at hand </t>
  </si>
  <si>
    <t>1739207237496.jpg</t>
  </si>
  <si>
    <t>https://kc.kobotoolbox.org/media/original?media_file=mattkuch87%2Fattachments%2F465cf73fec9d4570897ec1ad4b0948db%2F34140f11-8b0c-4b94-9976-44ef85037ce6%2F1739207237496.jpg</t>
  </si>
  <si>
    <t>34140f11-8b0c-4b94-9976-44ef85037ce6</t>
  </si>
  <si>
    <t xml:space="preserve">From kiziri to kiwenda and back to kiziri </t>
  </si>
  <si>
    <t>1739207490521.jpg</t>
  </si>
  <si>
    <t>https://kc.kobotoolbox.org/media/original?media_file=mattkuch87%2Fattachments%2F465cf73fec9d4570897ec1ad4b0948db%2F95d4c635-85e1-4b2d-a236-a7f548a9f81e%2F1739207490521.jpg</t>
  </si>
  <si>
    <t>95d4c635-85e1-4b2d-a236-a7f548a9f81e</t>
  </si>
  <si>
    <t>Wood hasks</t>
  </si>
  <si>
    <t>25000</t>
  </si>
  <si>
    <t>1739207868118.jpg</t>
  </si>
  <si>
    <t>https://kc.kobotoolbox.org/media/original?media_file=mattkuch87%2Fattachments%2F465cf73fec9d4570897ec1ad4b0948db%2F668ec5a7-9b4f-4301-9378-3155f186aa14%2F1739207868118.jpg</t>
  </si>
  <si>
    <t>668ec5a7-9b4f-4301-9378-3155f186aa14</t>
  </si>
  <si>
    <t>1739338258009.jpg</t>
  </si>
  <si>
    <t>https://kc.kobotoolbox.org/media/original?media_file=mattkuch87%2Fattachments%2F465cf73fec9d4570897ec1ad4b0948db%2Fb43d4726-3ed6-4828-bca7-15751a5d24af%2F1739338258009.jpg</t>
  </si>
  <si>
    <t>b43d4726-3ed6-4828-bca7-15751a5d24af</t>
  </si>
  <si>
    <t xml:space="preserve">Broken maize </t>
  </si>
  <si>
    <t>144000</t>
  </si>
  <si>
    <t>1739338368692.jpg</t>
  </si>
  <si>
    <t>https://kc.kobotoolbox.org/media/original?media_file=mattkuch87%2Fattachments%2F465cf73fec9d4570897ec1ad4b0948db%2F8925c11d-568b-406e-a23a-81ab11d78615%2F1739338368692.jpg</t>
  </si>
  <si>
    <t>8925c11d-568b-406e-a23a-81ab11d78615</t>
  </si>
  <si>
    <t>1739338511834.jpg</t>
  </si>
  <si>
    <t>https://kc.kobotoolbox.org/media/original?media_file=mattkuch87%2Fattachments%2F465cf73fec9d4570897ec1ad4b0948db%2Fe5ea86d2-2836-408b-a0db-0f830856ca8c%2F1739338511834.jpg</t>
  </si>
  <si>
    <t>e5ea86d2-2836-408b-a0db-0f830856ca8c</t>
  </si>
  <si>
    <t xml:space="preserve">Starter crumble </t>
  </si>
  <si>
    <t>145000</t>
  </si>
  <si>
    <t>1739338717246.jpg</t>
  </si>
  <si>
    <t>https://kc.kobotoolbox.org/media/original?media_file=mattkuch87%2Fattachments%2F465cf73fec9d4570897ec1ad4b0948db%2F3b69d767-45c6-4860-ae35-425787de4a11%2F1739338717246.jpg</t>
  </si>
  <si>
    <t>3b69d767-45c6-4860-ae35-425787de4a11</t>
  </si>
  <si>
    <t xml:space="preserve">From the farm to kiwenda, busiika and back to the farm </t>
  </si>
  <si>
    <t>1739338988330.jpg</t>
  </si>
  <si>
    <t>https://kc.kobotoolbox.org/media/original?media_file=mattkuch87%2Fattachments%2F465cf73fec9d4570897ec1ad4b0948db%2F073ee8ae-015b-4ed1-94f7-2e5a733ebcce%2F1739338988330.jpg</t>
  </si>
  <si>
    <t>073ee8ae-015b-4ed1-94f7-2e5a733ebcce</t>
  </si>
  <si>
    <t xml:space="preserve">Wood shavings </t>
  </si>
  <si>
    <t>1739339216325.jpg</t>
  </si>
  <si>
    <t>https://kc.kobotoolbox.org/media/original?media_file=mattkuch87%2Fattachments%2F465cf73fec9d4570897ec1ad4b0948db%2F5fb8de92-04fc-43d2-abd2-ca8f3299d9e4%2F1739339216325.jpg</t>
  </si>
  <si>
    <t>5fb8de92-04fc-43d2-abd2-ca8f3299d9e4</t>
  </si>
  <si>
    <t xml:space="preserve">Transport for the wood shavings </t>
  </si>
  <si>
    <t>1739339455303.jpg</t>
  </si>
  <si>
    <t>https://kc.kobotoolbox.org/media/original?media_file=mattkuch87%2Fattachments%2F465cf73fec9d4570897ec1ad4b0948db%2Fee72bda5-f2dd-4c7e-ba4d-324ddb7b348b%2F1739339455303.jpg</t>
  </si>
  <si>
    <t>ee72bda5-f2dd-4c7e-ba4d-324ddb7b348b</t>
  </si>
  <si>
    <t>Starter Crumble for Batch 5</t>
  </si>
  <si>
    <t>280000</t>
  </si>
  <si>
    <t xml:space="preserve">Bought from UGA chick </t>
  </si>
  <si>
    <t>1739440699124.jpg</t>
  </si>
  <si>
    <t>https://kc.kobotoolbox.org/media/original?media_file=mattkuch87%2Fattachments%2F465cf73fec9d4570897ec1ad4b0948db%2F9b40351e-d7ff-4a62-b003-cc0e41bc20bd%2F1739440699124.jpg</t>
  </si>
  <si>
    <t>9b40351e-d7ff-4a62-b003-cc0e41bc20bd</t>
  </si>
  <si>
    <t xml:space="preserve">Hendrix starter crumble </t>
  </si>
  <si>
    <t>294000</t>
  </si>
  <si>
    <t>1739456689004.jpg</t>
  </si>
  <si>
    <t>https://kc.kobotoolbox.org/media/original?media_file=mattkuch87%2Fattachments%2F465cf73fec9d4570897ec1ad4b0948db%2F104a95fa-4e14-42cc-a736-9ce03474dc28%2F1739456689004.jpg</t>
  </si>
  <si>
    <t>104a95fa-4e14-42cc-a736-9ce03474dc28</t>
  </si>
  <si>
    <t xml:space="preserve">Transport from the farm to busiika and back to the farm </t>
  </si>
  <si>
    <t>1739457162521.jpg</t>
  </si>
  <si>
    <t>https://kc.kobotoolbox.org/media/original?media_file=mattkuch87%2Fattachments%2F465cf73fec9d4570897ec1ad4b0948db%2Fe3cf0788-0b0b-42fb-8f91-c701e9120451%2F1739457162521.jpg</t>
  </si>
  <si>
    <t>e3cf0788-0b0b-42fb-8f91-c701e9120451</t>
  </si>
  <si>
    <t xml:space="preserve">Charcoal </t>
  </si>
  <si>
    <t>75000</t>
  </si>
  <si>
    <t>1739457827519.jpg</t>
  </si>
  <si>
    <t>https://kc.kobotoolbox.org/media/original?media_file=mattkuch87%2Fattachments%2F465cf73fec9d4570897ec1ad4b0948db%2F0280cb03-831a-4f04-bacd-64279e1b9b91%2F1739457827519.jpg</t>
  </si>
  <si>
    <t>0280cb03-831a-4f04-bacd-64279e1b9b91</t>
  </si>
  <si>
    <t xml:space="preserve">Transportation of charcoal </t>
  </si>
  <si>
    <t>1739458084213.jpg</t>
  </si>
  <si>
    <t>https://kc.kobotoolbox.org/media/original?media_file=mattkuch87%2Fattachments%2F465cf73fec9d4570897ec1ad4b0948db%2Fcb3f4561-4fe4-4fc2-a65f-4f2ebc962999%2F1739458084213.jpg</t>
  </si>
  <si>
    <t>cb3f4561-4fe4-4fc2-a65f-4f2ebc962999</t>
  </si>
  <si>
    <t xml:space="preserve">Plastic plates </t>
  </si>
  <si>
    <t>2000</t>
  </si>
  <si>
    <t>1739458268818.jpg</t>
  </si>
  <si>
    <t>https://kc.kobotoolbox.org/media/original?media_file=mattkuch87%2Fattachments%2F465cf73fec9d4570897ec1ad4b0948db%2F9fad188c-4566-4074-9202-f796497197c7%2F1739458268818.jpg</t>
  </si>
  <si>
    <t>9fad188c-4566-4074-9202-f796497197c7</t>
  </si>
  <si>
    <t>withdrawal charge</t>
  </si>
  <si>
    <t>Actual withdrawal</t>
  </si>
  <si>
    <t>Top-up</t>
  </si>
  <si>
    <t>JC Farms - Budget Forecast and Purchase Requisition Form</t>
  </si>
  <si>
    <t>2 Chicken Houses and Guard House Materials</t>
  </si>
  <si>
    <t>3 Labour (2 Chicken Houses and Guard House)</t>
  </si>
  <si>
    <t>Cash invested (by Matthew Kuch) as Capex</t>
  </si>
  <si>
    <t>Real-estate invested (by Jimmy Twebaze) as Capex</t>
  </si>
  <si>
    <t>Other</t>
  </si>
  <si>
    <t>New Door - Capex</t>
  </si>
  <si>
    <t>JOSEPH</t>
  </si>
  <si>
    <t>NICHOLAS</t>
  </si>
  <si>
    <t>Broken Maize</t>
  </si>
  <si>
    <t>Hendrix Concentrate</t>
  </si>
  <si>
    <t>Feeds for 4</t>
  </si>
  <si>
    <t>Feeds for 5</t>
  </si>
  <si>
    <t>Gomboro Vaccine</t>
  </si>
  <si>
    <t>Kenchicks</t>
  </si>
  <si>
    <t>For chicks pickup</t>
  </si>
  <si>
    <t>For Feeds</t>
  </si>
  <si>
    <t>For Vaccines</t>
  </si>
  <si>
    <t>Gomboro vaccination</t>
  </si>
  <si>
    <t>Newcastle 1B</t>
  </si>
  <si>
    <t>10 sacks</t>
  </si>
  <si>
    <t xml:space="preserve">Newcastle ib </t>
  </si>
  <si>
    <t>12000</t>
  </si>
  <si>
    <t xml:space="preserve">Balance from the withdrawn money and the one that was added </t>
  </si>
  <si>
    <t>1739785424962.jpg</t>
  </si>
  <si>
    <t>https://kc.kobotoolbox.org/media/original?media_file=mattkuch87%2Fattachments%2F465cf73fec9d4570897ec1ad4b0948db%2F98d3b52e-96de-4f9c-ac3e-bbcb73d00a39%2F1739785424962.jpg</t>
  </si>
  <si>
    <t>98d3b52e-96de-4f9c-ac3e-bbcb73d00a39</t>
  </si>
  <si>
    <t>156000</t>
  </si>
  <si>
    <t>1739785591322.jpg</t>
  </si>
  <si>
    <t>https://kc.kobotoolbox.org/media/original?media_file=mattkuch87%2Fattachments%2F465cf73fec9d4570897ec1ad4b0948db%2F68b55c0b-e493-4fc6-bb41-c943c54f105d%2F1739785591322.jpg</t>
  </si>
  <si>
    <t>68b55c0b-e493-4fc6-bb41-c943c54f105d</t>
  </si>
  <si>
    <t>1739785784137.jpg</t>
  </si>
  <si>
    <t>https://kc.kobotoolbox.org/media/original?media_file=mattkuch87%2Fattachments%2F465cf73fec9d4570897ec1ad4b0948db%2Fa571c687-269f-4b11-9a9b-efb17327e81f%2F1739785784137.jpg</t>
  </si>
  <si>
    <t>a571c687-269f-4b11-9a9b-efb17327e81f</t>
  </si>
  <si>
    <t xml:space="preserve">From the farm to kiwenda and to busiika and then back to the farm </t>
  </si>
  <si>
    <t>8000</t>
  </si>
  <si>
    <t>1739786029005.jpg</t>
  </si>
  <si>
    <t>https://kc.kobotoolbox.org/media/original?media_file=mattkuch87%2Fattachments%2F465cf73fec9d4570897ec1ad4b0948db%2F2864b736-b169-43c5-be4e-308330df3fbf%2F1739786029005.jpg</t>
  </si>
  <si>
    <t>2864b736-b169-43c5-be4e-308330df3fbf</t>
  </si>
  <si>
    <t xml:space="preserve">Money sent on mobile </t>
  </si>
  <si>
    <t>1739892356647.jpg</t>
  </si>
  <si>
    <t>https://kc.kobotoolbox.org/media/original?media_file=mattkuch87%2Fattachments%2F465cf73fec9d4570897ec1ad4b0948db%2F965050c2-a011-46f7-90ca-de2faf0ea9a4%2F1739892356647.jpg</t>
  </si>
  <si>
    <t>965050c2-a011-46f7-90ca-de2faf0ea9a4</t>
  </si>
  <si>
    <t>1739892492628.jpg</t>
  </si>
  <si>
    <t>https://kc.kobotoolbox.org/media/original?media_file=mattkuch87%2Fattachments%2F465cf73fec9d4570897ec1ad4b0948db%2Fb89ea4b8-856c-4830-a778-b7714750fdcb%2F1739892492628.jpg</t>
  </si>
  <si>
    <t>b89ea4b8-856c-4830-a778-b7714750fdcb</t>
  </si>
  <si>
    <t>1739892573151.jpg</t>
  </si>
  <si>
    <t>https://kc.kobotoolbox.org/media/original?media_file=mattkuch87%2Fattachments%2F465cf73fec9d4570897ec1ad4b0948db%2F06d2d8ce-b7f6-47bb-8a20-4dc22326c412%2F1739892573151.jpg</t>
  </si>
  <si>
    <t>06d2d8ce-b7f6-47bb-8a20-4dc22326c412</t>
  </si>
  <si>
    <t>1739892674969.jpg</t>
  </si>
  <si>
    <t>https://kc.kobotoolbox.org/media/original?media_file=mattkuch87%2Fattachments%2F465cf73fec9d4570897ec1ad4b0948db%2F8ba087a5-c7eb-4d58-b05d-30805abf37bd%2F1739892674969.jpg</t>
  </si>
  <si>
    <t>8ba087a5-c7eb-4d58-b05d-30805abf37bd</t>
  </si>
  <si>
    <t xml:space="preserve">Balance of the withdrawn money and the one that was added </t>
  </si>
  <si>
    <t>1739893816900.jpg</t>
  </si>
  <si>
    <t>https://kc.kobotoolbox.org/media/original?media_file=mattkuch87%2Fattachments%2F465cf73fec9d4570897ec1ad4b0948db%2Fa4dc599d-c6ed-403a-a1a1-da6fa0a03cef%2F1739893816900.jpg</t>
  </si>
  <si>
    <t>a4dc599d-c6ed-403a-a1a1-da6fa0a03cef</t>
  </si>
  <si>
    <t xml:space="preserve">From kiziri to busiika and back to the farm </t>
  </si>
  <si>
    <t>4000</t>
  </si>
  <si>
    <t>1739893955798.jpg</t>
  </si>
  <si>
    <t>https://kc.kobotoolbox.org/media/original?media_file=mattkuch87%2Fattachments%2F465cf73fec9d4570897ec1ad4b0948db%2Fb2d8cdd4-dcd1-498c-9224-6e88b4819126%2F1739893955798.jpg</t>
  </si>
  <si>
    <t>b2d8cdd4-dcd1-498c-9224-6e88b4819126</t>
  </si>
  <si>
    <t xml:space="preserve">Match boxes </t>
  </si>
  <si>
    <t xml:space="preserve">Balance from the charcoal </t>
  </si>
  <si>
    <t>1739899465623.jpg</t>
  </si>
  <si>
    <t>https://kc.kobotoolbox.org/media/original?media_file=mattkuch87%2Fattachments%2F465cf73fec9d4570897ec1ad4b0948db%2Fc599fd5b-a63c-4386-8d9d-f3f20e3b3336%2F1739899465623.jpg</t>
  </si>
  <si>
    <t>c599fd5b-a63c-4386-8d9d-f3f20e3b3336</t>
  </si>
  <si>
    <t xml:space="preserve">Gumboots </t>
  </si>
  <si>
    <t>20000</t>
  </si>
  <si>
    <t>1740062281873.jpg</t>
  </si>
  <si>
    <t>https://kc.kobotoolbox.org/media/original?media_file=mattkuch87%2Fattachments%2F465cf73fec9d4570897ec1ad4b0948db%2Fa4606e36-5666-4940-bfbe-d0ddb66fdaa4%2F1740062281873.jpg</t>
  </si>
  <si>
    <t>a4606e36-5666-4940-bfbe-d0ddb66fdaa4</t>
  </si>
  <si>
    <t>12k balance channeled to bowsaw</t>
  </si>
  <si>
    <t>newly added</t>
  </si>
  <si>
    <t xml:space="preserve">Sold out </t>
  </si>
  <si>
    <t xml:space="preserve">New customer </t>
  </si>
  <si>
    <t>1740231975493.jpg</t>
  </si>
  <si>
    <t>https://kc.kobotoolbox.org/media/original?media_file=mattkuch87%2Fattachments%2F465cf73fec9d4570897ec1ad4b0948db%2F4bfac0af-1996-413e-84f7-d2a94bdda284%2F1740231975493.jpg</t>
  </si>
  <si>
    <t>4bfac0af-1996-413e-84f7-d2a94bdda284</t>
  </si>
  <si>
    <t>225000</t>
  </si>
  <si>
    <t xml:space="preserve">Routine customer </t>
  </si>
  <si>
    <t>1740292269944.jpg</t>
  </si>
  <si>
    <t>https://kc.kobotoolbox.org/media/original?media_file=mattkuch87%2Fattachments%2F465cf73fec9d4570897ec1ad4b0948db%2Fe217be6b-21e1-43cc-b5e4-b22cee057ef9%2F1740292269944.jpg</t>
  </si>
  <si>
    <t>e217be6b-21e1-43cc-b5e4-b22cee057ef9</t>
  </si>
  <si>
    <t>240000</t>
  </si>
  <si>
    <t>1740292534573.jpg</t>
  </si>
  <si>
    <t>https://kc.kobotoolbox.org/media/original?media_file=mattkuch87%2Fattachments%2F465cf73fec9d4570897ec1ad4b0948db%2F3ee46be2-d230-4102-aba0-c396d3e15ea0%2F1740292534573.jpg</t>
  </si>
  <si>
    <t>3ee46be2-d230-4102-aba0-c396d3e15ea0</t>
  </si>
  <si>
    <t xml:space="preserve">Supportive client </t>
  </si>
  <si>
    <t>1740292689778.jpg</t>
  </si>
  <si>
    <t>https://kc.kobotoolbox.org/media/original?media_file=mattkuch87%2Fattachments%2F465cf73fec9d4570897ec1ad4b0948db%2F418fdfc2-e978-4d91-a974-4deb91359f5e%2F1740292689778.jpg</t>
  </si>
  <si>
    <t>418fdfc2-e978-4d91-a974-4deb91359f5e</t>
  </si>
  <si>
    <t>180000</t>
  </si>
  <si>
    <t>1740292906911.jpg</t>
  </si>
  <si>
    <t>https://kc.kobotoolbox.org/media/original?media_file=mattkuch87%2Fattachments%2F465cf73fec9d4570897ec1ad4b0948db%2F7f76d98b-d2f8-48d8-bb6f-5fae29d9b7a1%2F1740292906911.jpg</t>
  </si>
  <si>
    <t>7f76d98b-d2f8-48d8-bb6f-5fae29d9b7a1</t>
  </si>
  <si>
    <t>195000</t>
  </si>
  <si>
    <t>1740293057762.jpg</t>
  </si>
  <si>
    <t>https://kc.kobotoolbox.org/media/original?media_file=mattkuch87%2Fattachments%2F465cf73fec9d4570897ec1ad4b0948db%2F66d15448-11b1-489a-9f6d-49bc16d7ba5e%2F1740293057762.jpg</t>
  </si>
  <si>
    <t>66d15448-11b1-489a-9f6d-49bc16d7ba5e</t>
  </si>
  <si>
    <t xml:space="preserve">Sold out chicken </t>
  </si>
  <si>
    <t>150000</t>
  </si>
  <si>
    <t>1740293189366.jpg</t>
  </si>
  <si>
    <t>https://kc.kobotoolbox.org/media/original?media_file=mattkuch87%2Fattachments%2F465cf73fec9d4570897ec1ad4b0948db%2Fb0597a2e-5470-46be-a291-604faf3430ee%2F1740293189366.jpg</t>
  </si>
  <si>
    <t>b0597a2e-5470-46be-a291-604faf3430ee</t>
  </si>
  <si>
    <t>45000</t>
  </si>
  <si>
    <t>1740293309364.jpg</t>
  </si>
  <si>
    <t>https://kc.kobotoolbox.org/media/original?media_file=mattkuch87%2Fattachments%2F465cf73fec9d4570897ec1ad4b0948db%2F55be0a4b-afa1-417d-a504-ed42c85e1c8f%2F1740293309364.jpg</t>
  </si>
  <si>
    <t>55be0a4b-afa1-417d-a504-ed42c85e1c8f</t>
  </si>
  <si>
    <t xml:space="preserve">Patrick </t>
  </si>
  <si>
    <t>1740293435115.jpg</t>
  </si>
  <si>
    <t>https://kc.kobotoolbox.org/media/original?media_file=mattkuch87%2Fattachments%2F465cf73fec9d4570897ec1ad4b0948db%2F4687325c-46d0-4616-aa49-cc3370c37283%2F1740293435115.jpg</t>
  </si>
  <si>
    <t>4687325c-46d0-4616-aa49-cc3370c37283</t>
  </si>
  <si>
    <t>1740293520416.jpg</t>
  </si>
  <si>
    <t>https://kc.kobotoolbox.org/media/original?media_file=mattkuch87%2Fattachments%2F465cf73fec9d4570897ec1ad4b0948db%2F59a26ccf-9945-4268-bd1c-a6c9d1ea84fd%2F1740293520416.jpg</t>
  </si>
  <si>
    <t>59a26ccf-9945-4268-bd1c-a6c9d1ea84fd</t>
  </si>
  <si>
    <t xml:space="preserve">Mama Eric </t>
  </si>
  <si>
    <t>1740293653885.jpg</t>
  </si>
  <si>
    <t>https://kc.kobotoolbox.org/media/original?media_file=mattkuch87%2Fattachments%2F465cf73fec9d4570897ec1ad4b0948db%2Fa32afd94-3709-498d-94f1-b9eda81875a0%2F1740293653885.jpg</t>
  </si>
  <si>
    <t>a32afd94-3709-498d-94f1-b9eda81875a0</t>
  </si>
  <si>
    <t>135000</t>
  </si>
  <si>
    <t>1740293759172.jpg</t>
  </si>
  <si>
    <t>https://kc.kobotoolbox.org/media/original?media_file=mattkuch87%2Fattachments%2F465cf73fec9d4570897ec1ad4b0948db%2F23c952b7-326c-42d4-a3f8-e522cbd17d77%2F1740293759172.jpg</t>
  </si>
  <si>
    <t>23c952b7-326c-42d4-a3f8-e522cbd17d77</t>
  </si>
  <si>
    <t>1740293862077.jpg</t>
  </si>
  <si>
    <t>https://kc.kobotoolbox.org/media/original?media_file=mattkuch87%2Fattachments%2F465cf73fec9d4570897ec1ad4b0948db%2Fd53356a4-dd71-4143-919f-541932b4698e%2F1740293862077.jpg</t>
  </si>
  <si>
    <t>d53356a4-dd71-4143-919f-541932b4698e</t>
  </si>
  <si>
    <t>1740293949040.jpg</t>
  </si>
  <si>
    <t>https://kc.kobotoolbox.org/media/original?media_file=mattkuch87%2Fattachments%2F465cf73fec9d4570897ec1ad4b0948db%2Fa9ab59e6-2085-4bf8-8e09-5c9327089a57%2F1740293949040.jpg</t>
  </si>
  <si>
    <t>a9ab59e6-2085-4bf8-8e09-5c9327089a57</t>
  </si>
  <si>
    <t>1740294057336.jpg</t>
  </si>
  <si>
    <t>https://kc.kobotoolbox.org/media/original?media_file=mattkuch87%2Fattachments%2F465cf73fec9d4570897ec1ad4b0948db%2Fcf0c178b-8064-4c93-a774-e99d37272ea6%2F1740294057336.jpg</t>
  </si>
  <si>
    <t>cf0c178b-8064-4c93-a774-e99d37272ea6</t>
  </si>
  <si>
    <t>165000</t>
  </si>
  <si>
    <t>Seguya</t>
  </si>
  <si>
    <t>1740294159682.jpg</t>
  </si>
  <si>
    <t>https://kc.kobotoolbox.org/media/original?media_file=mattkuch87%2Fattachments%2F465cf73fec9d4570897ec1ad4b0948db%2Fe5cf5b1f-3d65-4f21-9bb0-381d0383791b%2F1740294159682.jpg</t>
  </si>
  <si>
    <t>e5cf5b1f-3d65-4f21-9bb0-381d0383791b</t>
  </si>
  <si>
    <t>30000</t>
  </si>
  <si>
    <t xml:space="preserve">Robert </t>
  </si>
  <si>
    <t>1740294268879.jpg</t>
  </si>
  <si>
    <t>https://kc.kobotoolbox.org/media/original?media_file=mattkuch87%2Fattachments%2F465cf73fec9d4570897ec1ad4b0948db%2F636338b8-0412-4893-800c-b866382fa363%2F1740294268879.jpg</t>
  </si>
  <si>
    <t>636338b8-0412-4893-800c-b866382fa363</t>
  </si>
  <si>
    <t>1740294349517.jpg</t>
  </si>
  <si>
    <t>https://kc.kobotoolbox.org/media/original?media_file=mattkuch87%2Fattachments%2F465cf73fec9d4570897ec1ad4b0948db%2F124ab306-1311-4cd3-9b91-ce85cd0d577d%2F1740294349517.jpg</t>
  </si>
  <si>
    <t>124ab306-1311-4cd3-9b91-ce85cd0d577d</t>
  </si>
  <si>
    <t>1740294470872.jpg</t>
  </si>
  <si>
    <t>https://kc.kobotoolbox.org/media/original?media_file=mattkuch87%2Fattachments%2F465cf73fec9d4570897ec1ad4b0948db%2Fc84eb92a-d304-474c-a6ed-5a825951d953%2F1740294470872.jpg</t>
  </si>
  <si>
    <t>c84eb92a-d304-474c-a6ed-5a825951d953</t>
  </si>
  <si>
    <t>1740294561202.jpg</t>
  </si>
  <si>
    <t>https://kc.kobotoolbox.org/media/original?media_file=mattkuch87%2Fattachments%2F465cf73fec9d4570897ec1ad4b0948db%2Fbbdd5946-8711-42ec-9a37-2d51e1f197ac%2F1740294561202.jpg</t>
  </si>
  <si>
    <t>bbdd5946-8711-42ec-9a37-2d51e1f197ac</t>
  </si>
  <si>
    <t>1740294680062.jpg</t>
  </si>
  <si>
    <t>https://kc.kobotoolbox.org/media/original?media_file=mattkuch87%2Fattachments%2F465cf73fec9d4570897ec1ad4b0948db%2Fc06a9e92-0541-47b1-86c1-8b190741d91c%2F1740294680062.jpg</t>
  </si>
  <si>
    <t>c06a9e92-0541-47b1-86c1-8b190741d91c</t>
  </si>
  <si>
    <t>60000</t>
  </si>
  <si>
    <t xml:space="preserve">Boda of the routine customers </t>
  </si>
  <si>
    <t>1740294820200.jpg</t>
  </si>
  <si>
    <t>https://kc.kobotoolbox.org/media/original?media_file=mattkuch87%2Fattachments%2F465cf73fec9d4570897ec1ad4b0948db%2F0d027800-9673-47c6-be66-ae518d6c2e2f%2F1740294820200.jpg</t>
  </si>
  <si>
    <t>0d027800-9673-47c6-be66-ae518d6c2e2f</t>
  </si>
  <si>
    <t>375000</t>
  </si>
  <si>
    <t>1740294948894.jpg</t>
  </si>
  <si>
    <t>https://kc.kobotoolbox.org/media/original?media_file=mattkuch87%2Fattachments%2F465cf73fec9d4570897ec1ad4b0948db%2Fbee4d843-4415-4e96-95f1-32a42072897c%2F1740294948894.jpg</t>
  </si>
  <si>
    <t>bee4d843-4415-4e96-95f1-32a42072897c</t>
  </si>
  <si>
    <t>1740295053282.jpg</t>
  </si>
  <si>
    <t>https://kc.kobotoolbox.org/media/original?media_file=mattkuch87%2Fattachments%2F465cf73fec9d4570897ec1ad4b0948db%2F718425cd-f9a9-4888-93dd-45c981d45a24%2F1740295053282.jpg</t>
  </si>
  <si>
    <t>718425cd-f9a9-4888-93dd-45c981d45a24</t>
  </si>
  <si>
    <t>1740295183582.jpg</t>
  </si>
  <si>
    <t>https://kc.kobotoolbox.org/media/original?media_file=mattkuch87%2Fattachments%2F465cf73fec9d4570897ec1ad4b0948db%2F46ab8f9c-3aff-4ba0-bd9f-01875e5e9a91%2F1740295183582.jpg</t>
  </si>
  <si>
    <t>46ab8f9c-3aff-4ba0-bd9f-01875e5e9a91</t>
  </si>
  <si>
    <t>1740295263806.jpg</t>
  </si>
  <si>
    <t>https://kc.kobotoolbox.org/media/original?media_file=mattkuch87%2Fattachments%2F465cf73fec9d4570897ec1ad4b0948db%2F9e00c32b-5c6a-402d-a925-fc1416f4af3f%2F1740295263806.jpg</t>
  </si>
  <si>
    <t>9e00c32b-5c6a-402d-a925-fc1416f4af3f</t>
  </si>
  <si>
    <t>1740295381965.jpg</t>
  </si>
  <si>
    <t>https://kc.kobotoolbox.org/media/original?media_file=mattkuch87%2Fattachments%2F465cf73fec9d4570897ec1ad4b0948db%2F695206fa-a7d1-4afb-ac47-2cb8b37e1f37%2F1740295381965.jpg</t>
  </si>
  <si>
    <t>695206fa-a7d1-4afb-ac47-2cb8b37e1f37</t>
  </si>
  <si>
    <t>Doxin</t>
  </si>
  <si>
    <t>24000</t>
  </si>
  <si>
    <t xml:space="preserve">Money received on mobile </t>
  </si>
  <si>
    <t>1740325145275.jpg</t>
  </si>
  <si>
    <t>https://kc.kobotoolbox.org/media/original?media_file=mattkuch87%2Fattachments%2F465cf73fec9d4570897ec1ad4b0948db%2Fbbaafe3b-4dc4-422c-b477-78117dc3130c%2F1740325145275.jpg</t>
  </si>
  <si>
    <t>bbaafe3b-4dc4-422c-b477-78117dc3130c</t>
  </si>
  <si>
    <t xml:space="preserve">Water drinkers </t>
  </si>
  <si>
    <t>108000</t>
  </si>
  <si>
    <t>1740325394662.jpg</t>
  </si>
  <si>
    <t>https://kc.kobotoolbox.org/media/original?media_file=mattkuch87%2Fattachments%2F465cf73fec9d4570897ec1ad4b0948db%2F09a9af11-c44b-47b1-9ca7-19d8a8003d5c%2F1740325394662.jpg</t>
  </si>
  <si>
    <t>09a9af11-c44b-47b1-9ca7-19d8a8003d5c</t>
  </si>
  <si>
    <t>Feeding troughs</t>
  </si>
  <si>
    <t>50000</t>
  </si>
  <si>
    <t>1740325564252.jpg</t>
  </si>
  <si>
    <t>https://kc.kobotoolbox.org/media/original?media_file=mattkuch87%2Fattachments%2F465cf73fec9d4570897ec1ad4b0948db%2F226a7235-a15c-432a-8286-6ac582f79cb6%2F1740325564252.jpg</t>
  </si>
  <si>
    <t>226a7235-a15c-432a-8286-6ac582f79cb6</t>
  </si>
  <si>
    <t>Property</t>
  </si>
  <si>
    <t xml:space="preserve">Bow saw </t>
  </si>
  <si>
    <t>1740325722925.jpg</t>
  </si>
  <si>
    <t>https://kc.kobotoolbox.org/media/original?media_file=mattkuch87%2Fattachments%2F465cf73fec9d4570897ec1ad4b0948db%2Fd3b59af6-049f-44f1-b384-f55e000ecd09%2F1740325722925.jpg</t>
  </si>
  <si>
    <t>d3b59af6-049f-44f1-b384-f55e000ecd09</t>
  </si>
  <si>
    <t xml:space="preserve">Transport to kiwenda and back to the farm </t>
  </si>
  <si>
    <t>1740325908647.jpg</t>
  </si>
  <si>
    <t>https://kc.kobotoolbox.org/media/original?media_file=mattkuch87%2Fattachments%2F465cf73fec9d4570897ec1ad4b0948db%2Fe6cc6486-2ba8-4dd5-a304-99793694facf%2F1740325908647.jpg</t>
  </si>
  <si>
    <t>e6cc6486-2ba8-4dd5-a304-99793694facf</t>
  </si>
  <si>
    <t>300000</t>
  </si>
  <si>
    <t>1740412752559.jpg</t>
  </si>
  <si>
    <t>https://kc.kobotoolbox.org/media/original?media_file=mattkuch87%2Fattachments%2F465cf73fec9d4570897ec1ad4b0948db%2F53c48a2f-613c-4c50-a789-38489a5d6685%2F1740412752559.jpg</t>
  </si>
  <si>
    <t>53c48a2f-613c-4c50-a789-38489a5d6685</t>
  </si>
  <si>
    <t xml:space="preserve">Padlock </t>
  </si>
  <si>
    <t>1740412912127.jpg</t>
  </si>
  <si>
    <t>https://kc.kobotoolbox.org/media/original?media_file=mattkuch87%2Fattachments%2F465cf73fec9d4570897ec1ad4b0948db%2Fae76d507-6720-4619-bf69-f48e4563db7a%2F1740412912127.jpg</t>
  </si>
  <si>
    <t>ae76d507-6720-4619-bf69-f48e4563db7a</t>
  </si>
  <si>
    <t>1740414211910.jpg</t>
  </si>
  <si>
    <t>https://kc.kobotoolbox.org/media/original?media_file=mattkuch87%2Fattachments%2F465cf73fec9d4570897ec1ad4b0948db%2Fc0c38da3-3bcd-4608-aede-0c96d7c62048%2F1740414211910.jpg</t>
  </si>
  <si>
    <t>c0c38da3-3bcd-4608-aede-0c96d7c62048</t>
  </si>
  <si>
    <t>1740414332490.jpg</t>
  </si>
  <si>
    <t>https://kc.kobotoolbox.org/media/original?media_file=mattkuch87%2Fattachments%2F465cf73fec9d4570897ec1ad4b0948db%2F551b5c2d-3e23-44b4-b722-9e85e51ecbee%2F1740414332490.jpg</t>
  </si>
  <si>
    <t>551b5c2d-3e23-44b4-b722-9e85e51ecbee</t>
  </si>
  <si>
    <t>Batch 7</t>
  </si>
  <si>
    <t xml:space="preserve">Purchase of day old chicks </t>
  </si>
  <si>
    <t>1740414636997.jpg</t>
  </si>
  <si>
    <t>https://kc.kobotoolbox.org/media/original?media_file=mattkuch87%2Fattachments%2F465cf73fec9d4570897ec1ad4b0948db%2F2eb3848b-9ca1-4a92-b261-e3c80eed1f4b%2F1740414636997.jpg</t>
  </si>
  <si>
    <t>2eb3848b-9ca1-4a92-b261-e3c80eed1f4b</t>
  </si>
  <si>
    <t xml:space="preserve">Transport from the farm to kiwenda and to busiika then back to the farm </t>
  </si>
  <si>
    <t>1740414869240.jpg</t>
  </si>
  <si>
    <t>https://kc.kobotoolbox.org/media/original?media_file=mattkuch87%2Fattachments%2F465cf73fec9d4570897ec1ad4b0948db%2F54119b76-c882-424d-8802-23c51e28f63c%2F1740414869240.jpg</t>
  </si>
  <si>
    <t>54119b76-c882-424d-8802-23c51e28f63c</t>
  </si>
  <si>
    <t>1740415049589.jpg</t>
  </si>
  <si>
    <t>https://kc.kobotoolbox.org/media/original?media_file=mattkuch87%2Fattachments%2F465cf73fec9d4570897ec1ad4b0948db%2Fc9884907-5b05-4cef-a68a-364f09209568%2F1740415049589.jpg</t>
  </si>
  <si>
    <t>c9884907-5b05-4cef-a68a-364f09209568</t>
  </si>
  <si>
    <t xml:space="preserve">Dry cells for the weighing scale </t>
  </si>
  <si>
    <t>500</t>
  </si>
  <si>
    <t>1740415557490.jpg</t>
  </si>
  <si>
    <t>https://kc.kobotoolbox.org/media/original?media_file=mattkuch87%2Fattachments%2F465cf73fec9d4570897ec1ad4b0948db%2F62dcbde1-0daf-4b94-9a63-3db893d328c8%2F1740415557490.jpg</t>
  </si>
  <si>
    <t>62dcbde1-0daf-4b94-9a63-3db893d328c8</t>
  </si>
  <si>
    <t>1740417382896.jpg</t>
  </si>
  <si>
    <t>https://kc.kobotoolbox.org/media/original?media_file=mattkuch87%2Fattachments%2F465cf73fec9d4570897ec1ad4b0948db%2F67914fdb-46b0-47bd-bbf3-dc79f07f3b95%2F1740417382896.jpg</t>
  </si>
  <si>
    <t>67914fdb-46b0-47bd-bbf3-dc79f07f3b95</t>
  </si>
  <si>
    <t xml:space="preserve">Omo detergent </t>
  </si>
  <si>
    <t>5000</t>
  </si>
  <si>
    <t>Balance from the door job</t>
  </si>
  <si>
    <t>1740495028589.jpg</t>
  </si>
  <si>
    <t>https://kc.kobotoolbox.org/media/original?media_file=mattkuch87%2Fattachments%2F465cf73fec9d4570897ec1ad4b0948db%2F5787cfa3-523b-4844-8fcb-fb46fec9dc5d%2F1740495028589.jpg</t>
  </si>
  <si>
    <t>5787cfa3-523b-4844-8fcb-fb46fec9dc5d</t>
  </si>
  <si>
    <t>182000</t>
  </si>
  <si>
    <t>1740554309453.jpg</t>
  </si>
  <si>
    <t>https://kc.kobotoolbox.org/media/original?media_file=mattkuch87%2Fattachments%2F465cf73fec9d4570897ec1ad4b0948db%2Fcf78d8ed-4e74-4b94-b3c4-0ad826eee37c%2F1740554309453.jpg</t>
  </si>
  <si>
    <t>cf78d8ed-4e74-4b94-b3c4-0ad826eee37c</t>
  </si>
  <si>
    <t>1740555965431.jpg</t>
  </si>
  <si>
    <t>https://kc.kobotoolbox.org/media/original?media_file=mattkuch87%2Fattachments%2F465cf73fec9d4570897ec1ad4b0948db%2F50eb2c77-fcc5-42c5-9670-a4c438e312f9%2F1740555965431.jpg</t>
  </si>
  <si>
    <t>50eb2c77-fcc5-42c5-9670-a4c438e312f9</t>
  </si>
  <si>
    <t xml:space="preserve">Broiler grower </t>
  </si>
  <si>
    <t>140000</t>
  </si>
  <si>
    <t>1740556155250.jpg</t>
  </si>
  <si>
    <t>https://kc.kobotoolbox.org/media/original?media_file=mattkuch87%2Fattachments%2F465cf73fec9d4570897ec1ad4b0948db%2Fbec52d4f-c247-41eb-b1b2-468c7599b38c%2F1740556155250.jpg</t>
  </si>
  <si>
    <t>bec52d4f-c247-41eb-b1b2-468c7599b38c</t>
  </si>
  <si>
    <t>1740556288160.jpg</t>
  </si>
  <si>
    <t>https://kc.kobotoolbox.org/media/original?media_file=mattkuch87%2Fattachments%2F465cf73fec9d4570897ec1ad4b0948db%2F1a80e4a4-9812-4321-be35-10564b3052cf%2F1740556288160.jpg</t>
  </si>
  <si>
    <t>1a80e4a4-9812-4321-be35-10564b3052cf</t>
  </si>
  <si>
    <t>1740556389575.jpg</t>
  </si>
  <si>
    <t>https://kc.kobotoolbox.org/media/original?media_file=mattkuch87%2Fattachments%2F465cf73fec9d4570897ec1ad4b0948db%2F92109072-5f6e-4580-a3e4-c9da199f9f51%2F1740556389575.jpg</t>
  </si>
  <si>
    <t>92109072-5f6e-4580-a3e4-c9da199f9f51</t>
  </si>
  <si>
    <t xml:space="preserve">Transport from kiziri to kiwenda and to busiika then back to the farm </t>
  </si>
  <si>
    <t>1740556581897.jpg</t>
  </si>
  <si>
    <t>https://kc.kobotoolbox.org/media/original?media_file=mattkuch87%2Fattachments%2F465cf73fec9d4570897ec1ad4b0948db%2F75ce6904-2c42-42ad-8922-339b27c10f96%2F1740556581897.jpg</t>
  </si>
  <si>
    <t>75ce6904-2c42-42ad-8922-339b27c10f96</t>
  </si>
  <si>
    <t>1740556708981.jpg</t>
  </si>
  <si>
    <t>https://kc.kobotoolbox.org/media/original?media_file=mattkuch87%2Fattachments%2F465cf73fec9d4570897ec1ad4b0948db%2F2efd2423-86f1-4b7e-af4d-28b09c5bf1ce%2F1740556708981.jpg</t>
  </si>
  <si>
    <t>2efd2423-86f1-4b7e-af4d-28b09c5bf1ce</t>
  </si>
  <si>
    <t>1740718275141.jpg</t>
  </si>
  <si>
    <t>https://kc.kobotoolbox.org/media/original?media_file=mattkuch87%2Fattachments%2F465cf73fec9d4570897ec1ad4b0948db%2F6d1ebd01-f3c3-4351-bb72-4c73c09afd81%2F1740718275141.jpg</t>
  </si>
  <si>
    <t>6d1ebd01-f3c3-4351-bb72-4c73c09afd81</t>
  </si>
  <si>
    <t xml:space="preserve">Transport of the wood shavings </t>
  </si>
  <si>
    <t>1740718472419.jpg</t>
  </si>
  <si>
    <t>https://kc.kobotoolbox.org/media/original?media_file=mattkuch87%2Fattachments%2F465cf73fec9d4570897ec1ad4b0948db%2Fd5e174d9-8330-407d-90c0-0b9e6e521b7c%2F1740718472419.jpg</t>
  </si>
  <si>
    <t>d5e174d9-8330-407d-90c0-0b9e6e521b7c</t>
  </si>
  <si>
    <t xml:space="preserve">Joseph salary </t>
  </si>
  <si>
    <t>235000</t>
  </si>
  <si>
    <t xml:space="preserve">End of February salary </t>
  </si>
  <si>
    <t>1740729621587.jpg</t>
  </si>
  <si>
    <t>https://kc.kobotoolbox.org/media/original?media_file=mattkuch87%2Fattachments%2F465cf73fec9d4570897ec1ad4b0948db%2Fb5b44f98-a40d-4f30-bf76-c48de14f7f2a%2F1740729621587.jpg</t>
  </si>
  <si>
    <t>b5b44f98-a40d-4f30-bf76-c48de14f7f2a</t>
  </si>
  <si>
    <t xml:space="preserve">Nicholas salary </t>
  </si>
  <si>
    <t xml:space="preserve">End of February </t>
  </si>
  <si>
    <t>1740729727032.jpg</t>
  </si>
  <si>
    <t>https://kc.kobotoolbox.org/media/original?media_file=mattkuch87%2Fattachments%2F465cf73fec9d4570897ec1ad4b0948db%2Fe5fe4daa-0474-404a-ae8f-4912ee020ccb%2F1740729727032.jpg</t>
  </si>
  <si>
    <t>e5fe4daa-0474-404a-ae8f-4912ee020ccb</t>
  </si>
  <si>
    <t>Starter Crumble for 1st 2 weeks</t>
  </si>
  <si>
    <t>1740896056068.jpg</t>
  </si>
  <si>
    <t>https://kc.kobotoolbox.org/media/original?media_file=mattkuch87%2Fattachments%2F465cf73fec9d4570897ec1ad4b0948db%2F637991a2-4d78-4de5-9e09-a8769255bedf%2F1740896056068.jpg</t>
  </si>
  <si>
    <t>637991a2-4d78-4de5-9e09-a8769255bedf</t>
  </si>
  <si>
    <t xml:space="preserve">Half salary for Nico - 1st month </t>
  </si>
  <si>
    <t>112500</t>
  </si>
  <si>
    <t xml:space="preserve">Nicholas half salary </t>
  </si>
  <si>
    <t>1740896891880.jpg</t>
  </si>
  <si>
    <t>https://kc.kobotoolbox.org/media/original?media_file=mattkuch87%2Fattachments%2F465cf73fec9d4570897ec1ad4b0948db%2Fbda168fb-03e0-43ad-9344-369d64a08dea%2F1740896891880.jpg</t>
  </si>
  <si>
    <t>bda168fb-03e0-43ad-9344-369d64a08dea</t>
  </si>
  <si>
    <t xml:space="preserve">Transporting batch 4 from supplier to farm </t>
  </si>
  <si>
    <t xml:space="preserve">Picking up batch 4 from supplier </t>
  </si>
  <si>
    <t>1740897508456.jpg</t>
  </si>
  <si>
    <t>https://kc.kobotoolbox.org/media/original?media_file=mattkuch87%2Fattachments%2F465cf73fec9d4570897ec1ad4b0948db%2F5d1fb487-f0c0-42fa-859b-fea37d3d9649%2F1740897508456.jpg</t>
  </si>
  <si>
    <t>5d1fb487-f0c0-42fa-859b-fea37d3d9649</t>
  </si>
  <si>
    <t>Grand Total</t>
  </si>
  <si>
    <t>Column Labels</t>
  </si>
  <si>
    <t>Sum of Amount (UGX)</t>
  </si>
  <si>
    <t>Nicholas</t>
  </si>
  <si>
    <t>Joseph</t>
  </si>
  <si>
    <t>Not yet bought - will be bought on delivery</t>
  </si>
  <si>
    <t>Spent part of it for booking</t>
  </si>
  <si>
    <t>Not yet</t>
  </si>
  <si>
    <t>Dry cells - for weighing scale</t>
  </si>
  <si>
    <t>480,500 balance is still with Joseph</t>
  </si>
  <si>
    <t>180k withdrawl for labour cost. Paid 100k to Sam. 20k for Padlock. 27k for Broken Maize. Transport 7k. 10k for breaking maize (10.2k). Bal. 15.8k</t>
  </si>
  <si>
    <t>Grower</t>
  </si>
  <si>
    <t>Added later</t>
  </si>
  <si>
    <t>03 to 15th March</t>
  </si>
  <si>
    <t>For feeds</t>
  </si>
  <si>
    <t>162000</t>
  </si>
  <si>
    <t>1741281809526.jpg</t>
  </si>
  <si>
    <t>https://kc.kobotoolbox.org/media/original?media_file=mattkuch87%2Fattachments%2F465cf73fec9d4570897ec1ad4b0948db%2Fbb209c8d-2476-4277-b5d0-f0c2fa2a5ffe%2F1741281809526.jpg</t>
  </si>
  <si>
    <t>bb209c8d-2476-4277-b5d0-f0c2fa2a5ffe</t>
  </si>
  <si>
    <t>430000</t>
  </si>
  <si>
    <t>1741281954746.jpg</t>
  </si>
  <si>
    <t>https://kc.kobotoolbox.org/media/original?media_file=mattkuch87%2Fattachments%2F465cf73fec9d4570897ec1ad4b0948db%2Fc2e5ad0b-98d4-48ba-bc30-e2ef9a027154%2F1741281954746.jpg</t>
  </si>
  <si>
    <t>c2e5ad0b-98d4-48ba-bc30-e2ef9a027154</t>
  </si>
  <si>
    <t xml:space="preserve">From the farm to kiwenda and to busiika then back to the farm </t>
  </si>
  <si>
    <t>1741282066992.jpg</t>
  </si>
  <si>
    <t>https://kc.kobotoolbox.org/media/original?media_file=mattkuch87%2Fattachments%2F465cf73fec9d4570897ec1ad4b0948db%2F009245e0-0c62-4a3d-a87a-34c69c0a1b49%2F1741282066992.jpg</t>
  </si>
  <si>
    <t>009245e0-0c62-4a3d-a87a-34c69c0a1b49</t>
  </si>
  <si>
    <t>1741282217856.jpg</t>
  </si>
  <si>
    <t>https://kc.kobotoolbox.org/media/original?media_file=mattkuch87%2Fattachments%2F465cf73fec9d4570897ec1ad4b0948db%2F0018a5c5-4e70-405e-b761-9329406d7604%2F1741282217856.jpg</t>
  </si>
  <si>
    <t>0018a5c5-4e70-405e-b761-9329406d7604</t>
  </si>
  <si>
    <t>107500</t>
  </si>
  <si>
    <t>1741282471715.jpg</t>
  </si>
  <si>
    <t>https://kc.kobotoolbox.org/media/original?media_file=mattkuch87%2Fattachments%2F465cf73fec9d4570897ec1ad4b0948db%2Feede1ce3-f327-4071-bf2c-bda51aef0ace%2F1741282471715.jpg</t>
  </si>
  <si>
    <t>eede1ce3-f327-4071-bf2c-bda51aef0ace</t>
  </si>
  <si>
    <t>1741282664331.jpg</t>
  </si>
  <si>
    <t>https://kc.kobotoolbox.org/media/original?media_file=mattkuch87%2Fattachments%2F465cf73fec9d4570897ec1ad4b0948db%2F22486f26-5fd4-419d-b25f-fbfe6df042f3%2F1741282664331.jpg</t>
  </si>
  <si>
    <t>22486f26-5fd4-419d-b25f-fbfe6df042f3</t>
  </si>
  <si>
    <t>1741282772450.jpg</t>
  </si>
  <si>
    <t>https://kc.kobotoolbox.org/media/original?media_file=mattkuch87%2Fattachments%2F465cf73fec9d4570897ec1ad4b0948db%2Ff8e6acc9-4ffe-4fc4-a838-32ce441166ed%2F1741282772450.jpg</t>
  </si>
  <si>
    <t>f8e6acc9-4ffe-4fc4-a838-32ce441166ed</t>
  </si>
  <si>
    <t>1741282918899.jpg</t>
  </si>
  <si>
    <t>https://kc.kobotoolbox.org/media/original?media_file=mattkuch87%2Fattachments%2F465cf73fec9d4570897ec1ad4b0948db%2Fd0e4294e-8f99-41aa-beb8-4978255a55c4%2F1741282918899.jpg</t>
  </si>
  <si>
    <t>d0e4294e-8f99-41aa-beb8-4978255a55c4</t>
  </si>
  <si>
    <t>Tomsingwe</t>
  </si>
  <si>
    <t>1741283262765.jpg</t>
  </si>
  <si>
    <t>https://kc.kobotoolbox.org/media/original?media_file=mattkuch87%2Fattachments%2F465cf73fec9d4570897ec1ad4b0948db%2F49eedcc9-12d6-4432-b71c-c75126266f3d%2F1741283262765.jpg</t>
  </si>
  <si>
    <t>49eedcc9-12d6-4432-b71c-c75126266f3d</t>
  </si>
  <si>
    <t>1741283393073.jpg</t>
  </si>
  <si>
    <t>https://kc.kobotoolbox.org/media/original?media_file=mattkuch87%2Fattachments%2F465cf73fec9d4570897ec1ad4b0948db%2F821f7a5c-5582-4966-aa30-56c003bf9fca%2F1741283393073.jpg</t>
  </si>
  <si>
    <t>821f7a5c-5582-4966-aa30-56c003bf9fca</t>
  </si>
  <si>
    <t>1741283522233.jpg</t>
  </si>
  <si>
    <t>https://kc.kobotoolbox.org/media/original?media_file=mattkuch87%2Fattachments%2F465cf73fec9d4570897ec1ad4b0948db%2Fd510f2e3-bb23-4ae0-b2aa-3702cb3ebbd8%2F1741283522233.jpg</t>
  </si>
  <si>
    <t>d510f2e3-bb23-4ae0-b2aa-3702cb3ebbd8</t>
  </si>
  <si>
    <t xml:space="preserve">Regular client </t>
  </si>
  <si>
    <t>1741283670345.jpg</t>
  </si>
  <si>
    <t>https://kc.kobotoolbox.org/media/original?media_file=mattkuch87%2Fattachments%2F465cf73fec9d4570897ec1ad4b0948db%2Ff33ae31a-e575-45e5-8969-daf4c36260f8%2F1741283670345.jpg</t>
  </si>
  <si>
    <t>f33ae31a-e575-45e5-8969-daf4c36260f8</t>
  </si>
  <si>
    <t>98000</t>
  </si>
  <si>
    <t>1741283782961.jpg</t>
  </si>
  <si>
    <t>https://kc.kobotoolbox.org/media/original?media_file=mattkuch87%2Fattachments%2F465cf73fec9d4570897ec1ad4b0948db%2F085e02b9-c673-420a-a0f3-e8962edb23aa%2F1741283782961.jpg</t>
  </si>
  <si>
    <t>085e02b9-c673-420a-a0f3-e8962edb23aa</t>
  </si>
  <si>
    <t>1741283879530.jpg</t>
  </si>
  <si>
    <t>https://kc.kobotoolbox.org/media/original?media_file=mattkuch87%2Fattachments%2F465cf73fec9d4570897ec1ad4b0948db%2F44537317-f48b-4702-a4cf-fb8a6e2df3d3%2F1741283879530.jpg</t>
  </si>
  <si>
    <t>44537317-f48b-4702-a4cf-fb8a6e2df3d3</t>
  </si>
  <si>
    <t>441000</t>
  </si>
  <si>
    <t>1741375498773.jpg</t>
  </si>
  <si>
    <t>https://kc.kobotoolbox.org/media/original?media_file=mattkuch87%2Fattachments%2F465cf73fec9d4570897ec1ad4b0948db%2F64c72468-70c8-46f3-8748-2d7f0d36f760%2F1741375498773.jpg</t>
  </si>
  <si>
    <t>64c72468-70c8-46f3-8748-2d7f0d36f760</t>
  </si>
  <si>
    <t>9000</t>
  </si>
  <si>
    <t>1741375689143.jpg</t>
  </si>
  <si>
    <t>https://kc.kobotoolbox.org/media/original?media_file=mattkuch87%2Fattachments%2F465cf73fec9d4570897ec1ad4b0948db%2F9664e680-11a7-4070-915b-3d63855a57bf%2F1741375689143.jpg</t>
  </si>
  <si>
    <t>9664e680-11a7-4070-915b-3d63855a57bf</t>
  </si>
  <si>
    <t>70000</t>
  </si>
  <si>
    <t>1741376701635.jpg</t>
  </si>
  <si>
    <t>https://kc.kobotoolbox.org/media/original?media_file=mattkuch87%2Fattachments%2F465cf73fec9d4570897ec1ad4b0948db%2F7fdf0b49-de85-43b6-8fbb-1e04df2b195a%2F1741376701635.jpg</t>
  </si>
  <si>
    <t>7fdf0b49-de85-43b6-8fbb-1e04df2b195a</t>
  </si>
  <si>
    <t>56000</t>
  </si>
  <si>
    <t>1741376802321.jpg</t>
  </si>
  <si>
    <t>https://kc.kobotoolbox.org/media/original?media_file=mattkuch87%2Fattachments%2F465cf73fec9d4570897ec1ad4b0948db%2F1c57db7e-8ea0-4e84-8ffa-b0197d05c94e%2F1741376802321.jpg</t>
  </si>
  <si>
    <t>1c57db7e-8ea0-4e84-8ffa-b0197d05c94e</t>
  </si>
  <si>
    <t>1741452422784.jpg</t>
  </si>
  <si>
    <t>https://kc.kobotoolbox.org/media/original?media_file=mattkuch87%2Fattachments%2F465cf73fec9d4570897ec1ad4b0948db%2Fecdbc11d-0f7e-4b96-ac82-736f428386b5%2F1741452422784.jpg</t>
  </si>
  <si>
    <t>ecdbc11d-0f7e-4b96-ac82-736f428386b5</t>
  </si>
  <si>
    <t>Tom</t>
  </si>
  <si>
    <t>1741452607455.jpg</t>
  </si>
  <si>
    <t>https://kc.kobotoolbox.org/media/original?media_file=mattkuch87%2Fattachments%2F465cf73fec9d4570897ec1ad4b0948db%2F86216a5a-5a7d-494b-a422-9508e606d65c%2F1741452607455.jpg</t>
  </si>
  <si>
    <t>86216a5a-5a7d-494b-a422-9508e606d65c</t>
  </si>
  <si>
    <t>28000</t>
  </si>
  <si>
    <t>1741452700191.jpg</t>
  </si>
  <si>
    <t>https://kc.kobotoolbox.org/media/original?media_file=mattkuch87%2Fattachments%2F465cf73fec9d4570897ec1ad4b0948db%2F254ba60a-f8f5-4fec-b524-e9afa3618e92%2F1741452700191.jpg</t>
  </si>
  <si>
    <t>254ba60a-f8f5-4fec-b524-e9afa3618e92</t>
  </si>
  <si>
    <t>672000</t>
  </si>
  <si>
    <t>High volume client from gayaza</t>
  </si>
  <si>
    <t>1741452897196.jpg</t>
  </si>
  <si>
    <t>https://kc.kobotoolbox.org/media/original?media_file=mattkuch87%2Fattachments%2F465cf73fec9d4570897ec1ad4b0948db%2F68b1eb2c-bb0e-471f-9c65-6fe4d3f89b05%2F1741452897196.jpg</t>
  </si>
  <si>
    <t>68b1eb2c-bb0e-471f-9c65-6fe4d3f89b05</t>
  </si>
  <si>
    <t>994000</t>
  </si>
  <si>
    <t xml:space="preserve">High volume client from gayaza </t>
  </si>
  <si>
    <t>1741552196584.jpg</t>
  </si>
  <si>
    <t>https://kc.kobotoolbox.org/media/original?media_file=mattkuch87%2Fattachments%2F465cf73fec9d4570897ec1ad4b0948db%2Fb1c8c9f1-9667-439c-b94a-45bcbcd697df%2F1741552196584.jpg</t>
  </si>
  <si>
    <t>b1c8c9f1-9667-439c-b94a-45bcbcd697df</t>
  </si>
  <si>
    <t>168000</t>
  </si>
  <si>
    <t>1741552293650.jpg</t>
  </si>
  <si>
    <t>https://kc.kobotoolbox.org/media/original?media_file=mattkuch87%2Fattachments%2F465cf73fec9d4570897ec1ad4b0948db%2Fe8712fc6-c9fa-456e-b8c4-707b91fdf93b%2F1741552293650.jpg</t>
  </si>
  <si>
    <t>e8712fc6-c9fa-456e-b8c4-707b91fdf93b</t>
  </si>
  <si>
    <t>1741552390660.jpg</t>
  </si>
  <si>
    <t>https://kc.kobotoolbox.org/media/original?media_file=mattkuch87%2Fattachments%2F465cf73fec9d4570897ec1ad4b0948db%2F814a4dc5-6565-4d96-89c4-32049d13f1fd%2F1741552390660.jpg</t>
  </si>
  <si>
    <t>814a4dc5-6565-4d96-89c4-32049d13f1fd</t>
  </si>
  <si>
    <t>200 chicks from ugachick</t>
  </si>
  <si>
    <t>560000</t>
  </si>
  <si>
    <t xml:space="preserve">Bought via mobile money </t>
  </si>
  <si>
    <t>1741600644731.png</t>
  </si>
  <si>
    <t>https://kc.kobotoolbox.org/media/original?media_file=mattkuch87%2Fattachments%2F465cf73fec9d4570897ec1ad4b0948db%2Fef09b9f6-ed0d-4ee6-bbe5-c360ee814510%2F1741600644731.png</t>
  </si>
  <si>
    <t>ef09b9f6-ed0d-4ee6-bbe5-c360ee814510</t>
  </si>
  <si>
    <t>1741774911171.jpg</t>
  </si>
  <si>
    <t>https://kc.kobotoolbox.org/media/original?media_file=mattkuch87%2Fattachments%2F465cf73fec9d4570897ec1ad4b0948db%2F606dae33-fabe-4961-9e0c-3859c1f84e98%2F1741774911171.jpg</t>
  </si>
  <si>
    <t>606dae33-fabe-4961-9e0c-3859c1f84e98</t>
  </si>
  <si>
    <t>1741775091961.jpg</t>
  </si>
  <si>
    <t>https://kc.kobotoolbox.org/media/original?media_file=mattkuch87%2Fattachments%2F465cf73fec9d4570897ec1ad4b0948db%2F9d0ad846-9db2-44b7-9834-b12f78f4a1de%2F1741775091961.jpg</t>
  </si>
  <si>
    <t>9d0ad846-9db2-44b7-9834-b12f78f4a1de</t>
  </si>
  <si>
    <t xml:space="preserve">Regular client from kiwenda </t>
  </si>
  <si>
    <t>1741775437965.jpg</t>
  </si>
  <si>
    <t>https://kc.kobotoolbox.org/media/original?media_file=mattkuch87%2Fattachments%2F465cf73fec9d4570897ec1ad4b0948db%2F09be4044-fddb-431a-af0e-68bcc3fa02f4%2F1741775437965.jpg</t>
  </si>
  <si>
    <t>09be4044-fddb-431a-af0e-68bcc3fa02f4</t>
  </si>
  <si>
    <t>1741775545378.jpg</t>
  </si>
  <si>
    <t>https://kc.kobotoolbox.org/media/original?media_file=mattkuch87%2Fattachments%2F465cf73fec9d4570897ec1ad4b0948db%2Fa5b9d3bd-9c0d-48a3-9a7c-84e44305d6c3%2F1741775545378.jpg</t>
  </si>
  <si>
    <t>a5b9d3bd-9c0d-48a3-9a7c-84e44305d6c3</t>
  </si>
  <si>
    <t>Balance used to buy Cement for borehole works</t>
  </si>
  <si>
    <t>Joseph , 13 - 23 March 2025</t>
  </si>
  <si>
    <t>Kenchick DOC</t>
  </si>
  <si>
    <t>Transport for feeds</t>
  </si>
  <si>
    <t>For picking Batch 8 chicks</t>
  </si>
  <si>
    <t>Nicholas , 16 March to Sale-Time</t>
  </si>
  <si>
    <t xml:space="preserve">Broken Maize </t>
  </si>
  <si>
    <t>To pick up feeds</t>
  </si>
  <si>
    <t>Hendrix Cocentrate</t>
  </si>
  <si>
    <t>Newcastle 1b</t>
  </si>
  <si>
    <t>Enrosol Medicine</t>
  </si>
  <si>
    <t xml:space="preserve">Breaking the maize </t>
  </si>
  <si>
    <t>10200</t>
  </si>
  <si>
    <t>1741795939072.jpg</t>
  </si>
  <si>
    <t>https://kc.kobotoolbox.org/media/original?media_file=mattkuch87%2Fattachments%2F465cf73fec9d4570897ec1ad4b0948db%2F9691e69f-fd6d-45cf-8186-77bd4a27c1b4%2F1741795939072.jpg</t>
  </si>
  <si>
    <t>9691e69f-fd6d-45cf-8186-77bd4a27c1b4</t>
  </si>
  <si>
    <t>27000</t>
  </si>
  <si>
    <t>1741796061951.jpg</t>
  </si>
  <si>
    <t>https://kc.kobotoolbox.org/media/original?media_file=mattkuch87%2Fattachments%2F465cf73fec9d4570897ec1ad4b0948db%2F573ddd16-c31a-4906-9175-93976b9ec09d%2F1741796061951.jpg</t>
  </si>
  <si>
    <t>573ddd16-c31a-4906-9175-93976b9ec09d</t>
  </si>
  <si>
    <t>Plant</t>
  </si>
  <si>
    <t xml:space="preserve">Ventilation </t>
  </si>
  <si>
    <t>403500</t>
  </si>
  <si>
    <t xml:space="preserve">Balance of 36500 from 440000 received </t>
  </si>
  <si>
    <t>1741800228606.jpg</t>
  </si>
  <si>
    <t>https://kc.kobotoolbox.org/media/original?media_file=mattkuch87%2Fattachments%2F465cf73fec9d4570897ec1ad4b0948db%2F660d2643-df7a-463f-80dc-0a384f611aba%2F1741800228606.jpg</t>
  </si>
  <si>
    <t>660d2643-df7a-463f-80dc-0a384f611aba</t>
  </si>
  <si>
    <t xml:space="preserve">Wall fence </t>
  </si>
  <si>
    <t>1219000</t>
  </si>
  <si>
    <t xml:space="preserve">Balance of 181000 from 1400000 received </t>
  </si>
  <si>
    <t>1741800447634.jpg</t>
  </si>
  <si>
    <t>https://kc.kobotoolbox.org/media/original?media_file=mattkuch87%2Fattachments%2F465cf73fec9d4570897ec1ad4b0948db%2F011c4ff6-885b-42a4-9a12-34704a338945%2F1741800447634.jpg</t>
  </si>
  <si>
    <t>011c4ff6-885b-42a4-9a12-34704a338945</t>
  </si>
  <si>
    <t xml:space="preserve">Labor for wall fence </t>
  </si>
  <si>
    <t>470000</t>
  </si>
  <si>
    <t xml:space="preserve">Paid directly to Sam in cash </t>
  </si>
  <si>
    <t>1741804531645.jpg</t>
  </si>
  <si>
    <t>https://kc.kobotoolbox.org/media/original?media_file=mattkuch87%2Fattachments%2F465cf73fec9d4570897ec1ad4b0948db%2F42f8a52b-d069-4151-919e-7701450e8dae%2F1741804531645.jpg</t>
  </si>
  <si>
    <t>42f8a52b-d069-4151-919e-7701450e8dae</t>
  </si>
  <si>
    <t>Labor for ventilation works and iron sheets rain shield</t>
  </si>
  <si>
    <t>120000</t>
  </si>
  <si>
    <t>Paid Sam 120k using the balance from building the wall</t>
  </si>
  <si>
    <t>1741804808352.jpg</t>
  </si>
  <si>
    <t>https://kc.kobotoolbox.org/media/original?media_file=mattkuch87%2Fattachments%2F465cf73fec9d4570897ec1ad4b0948db%2F9028508f-bb16-451f-acf9-008e682be85a%2F1741804808352.jpg</t>
  </si>
  <si>
    <t>9028508f-bb16-451f-acf9-008e682be85a</t>
  </si>
  <si>
    <t>378000</t>
  </si>
  <si>
    <t>1741870756996.jpg</t>
  </si>
  <si>
    <t>https://kc.kobotoolbox.org/media/original?media_file=mattkuch87%2Fattachments%2F465cf73fec9d4570897ec1ad4b0948db%2F487fc386-279f-4f67-a635-82cf9756fa2c%2F1741870756996.jpg</t>
  </si>
  <si>
    <t>487fc386-279f-4f67-a635-82cf9756fa2c</t>
  </si>
  <si>
    <t>1741870863702.jpg</t>
  </si>
  <si>
    <t>https://kc.kobotoolbox.org/media/original?media_file=mattkuch87%2Fattachments%2F465cf73fec9d4570897ec1ad4b0948db%2F0fc2894c-5bc6-45f9-a54d-44215ce904b3%2F1741870863702.jpg</t>
  </si>
  <si>
    <t>0fc2894c-5bc6-45f9-a54d-44215ce904b3</t>
  </si>
  <si>
    <t>Batch 8</t>
  </si>
  <si>
    <t xml:space="preserve">Purchase of day old chicks from ken chicks </t>
  </si>
  <si>
    <t>960000</t>
  </si>
  <si>
    <t>1741871012614.jpg</t>
  </si>
  <si>
    <t>https://kc.kobotoolbox.org/media/original?media_file=mattkuch87%2Fattachments%2F465cf73fec9d4570897ec1ad4b0948db%2F01331666-8f79-4bdd-94c2-5cb74e682095%2F1741871012614.jpg</t>
  </si>
  <si>
    <t>01331666-8f79-4bdd-94c2-5cb74e682095</t>
  </si>
  <si>
    <t>1741871981681.jpg</t>
  </si>
  <si>
    <t>https://kc.kobotoolbox.org/media/original?media_file=mattkuch87%2Fattachments%2F465cf73fec9d4570897ec1ad4b0948db%2Fea102c34-135a-4f10-a280-7d0ad283157e%2F1741871981681.jpg</t>
  </si>
  <si>
    <t>ea102c34-135a-4f10-a280-7d0ad283157e</t>
  </si>
  <si>
    <t>1741876773295.jpg</t>
  </si>
  <si>
    <t>https://kc.kobotoolbox.org/media/original?media_file=mattkuch87%2Fattachments%2F465cf73fec9d4570897ec1ad4b0948db%2Fc059c84a-d5db-4f44-8566-195a519d4ebf%2F1741876773295.jpg</t>
  </si>
  <si>
    <t>c059c84a-d5db-4f44-8566-195a519d4ebf</t>
  </si>
  <si>
    <t>1741974484693.jpg</t>
  </si>
  <si>
    <t>https://kc.kobotoolbox.org/media/original?media_file=mattkuch87%2Fattachments%2F465cf73fec9d4570897ec1ad4b0948db%2F391b3407-e768-417a-918e-f8f8c0fc1aef%2F1741974484693.jpg</t>
  </si>
  <si>
    <t>391b3407-e768-417a-918e-f8f8c0fc1aef</t>
  </si>
  <si>
    <t>196000</t>
  </si>
  <si>
    <t>1742040711043.jpg</t>
  </si>
  <si>
    <t>https://kc.kobotoolbox.org/media/original?media_file=mattkuch87%2Fattachments%2F465cf73fec9d4570897ec1ad4b0948db%2F04972d35-f90e-425a-8bf5-256cc8a1bf7f%2F1742040711043.jpg</t>
  </si>
  <si>
    <t>04972d35-f90e-425a-8bf5-256cc8a1bf7f</t>
  </si>
  <si>
    <t>1742040832388.jpg</t>
  </si>
  <si>
    <t>https://kc.kobotoolbox.org/media/original?media_file=mattkuch87%2Fattachments%2F465cf73fec9d4570897ec1ad4b0948db%2F6985a574-9775-47ab-927b-4bb123fe6310%2F1742040832388.jpg</t>
  </si>
  <si>
    <t>6985a574-9775-47ab-927b-4bb123fe6310</t>
  </si>
  <si>
    <t>1742040959558.jpg</t>
  </si>
  <si>
    <t>https://kc.kobotoolbox.org/media/original?media_file=mattkuch87%2Fattachments%2F465cf73fec9d4570897ec1ad4b0948db%2F0c907252-5ce8-4e47-9ac6-950c0c227863%2F1742040959558.jpg</t>
  </si>
  <si>
    <t>0c907252-5ce8-4e47-9ac6-950c0c227863</t>
  </si>
  <si>
    <t xml:space="preserve">End of month salary for March </t>
  </si>
  <si>
    <t xml:space="preserve">Nico March salary </t>
  </si>
  <si>
    <t>1742142321220.jpg</t>
  </si>
  <si>
    <t>https://kc.kobotoolbox.org/media/original?media_file=mattkuch87%2Fattachments%2F465cf73fec9d4570897ec1ad4b0948db%2Ff66f407b-9384-43b9-bb23-1b86f0fad2eb%2F1742142321220.jpg</t>
  </si>
  <si>
    <t>f66f407b-9384-43b9-bb23-1b86f0fad2eb</t>
  </si>
  <si>
    <t xml:space="preserve">End of month salary </t>
  </si>
  <si>
    <t xml:space="preserve">Joseph salary at end of March </t>
  </si>
  <si>
    <t>1742142474244.jpg</t>
  </si>
  <si>
    <t>https://kc.kobotoolbox.org/media/original?media_file=mattkuch87%2Fattachments%2F465cf73fec9d4570897ec1ad4b0948db%2Fd35dc9a2-3557-4233-be35-2b17d4c0cfc6%2F1742142474244.jpg</t>
  </si>
  <si>
    <t>d35dc9a2-3557-4233-be35-2b17d4c0cfc6</t>
  </si>
  <si>
    <t>1742193545049.jpg</t>
  </si>
  <si>
    <t>https://kc.kobotoolbox.org/media/original?media_file=mattkuch87%2Fattachments%2F465cf73fec9d4570897ec1ad4b0948db%2Fb45c6351-9dd7-40e8-b0e2-2246a77a1b84%2F1742193545049.jpg</t>
  </si>
  <si>
    <t>b45c6351-9dd7-40e8-b0e2-2246a77a1b84</t>
  </si>
  <si>
    <t>1742193750584.jpg</t>
  </si>
  <si>
    <t>https://kc.kobotoolbox.org/media/original?media_file=mattkuch87%2Fattachments%2F465cf73fec9d4570897ec1ad4b0948db%2F33c65bb9-8f8b-4e36-be19-db61a5513a2a%2F1742193750584.jpg</t>
  </si>
  <si>
    <t>33c65bb9-8f8b-4e36-be19-db61a5513a2a</t>
  </si>
  <si>
    <t>1742194068983.jpg</t>
  </si>
  <si>
    <t>https://kc.kobotoolbox.org/media/original?media_file=mattkuch87%2Fattachments%2F465cf73fec9d4570897ec1ad4b0948db%2F6a13aa11-9106-42e7-bf35-edd6c9775412%2F1742194068983.jpg</t>
  </si>
  <si>
    <t>6a13aa11-9106-42e7-bf35-edd6c9775412</t>
  </si>
  <si>
    <t>91000</t>
  </si>
  <si>
    <t>1742194251577.jpg</t>
  </si>
  <si>
    <t>https://kc.kobotoolbox.org/media/original?media_file=mattkuch87%2Fattachments%2F465cf73fec9d4570897ec1ad4b0948db%2F2047b8e7-50fb-4208-8af9-3d80dd59c949%2F1742194251577.jpg</t>
  </si>
  <si>
    <t>2047b8e7-50fb-4208-8af9-3d80dd59c949</t>
  </si>
  <si>
    <t>14000</t>
  </si>
  <si>
    <t>1742202235596.jpg</t>
  </si>
  <si>
    <t>https://kc.kobotoolbox.org/media/original?media_file=mattkuch87%2Fattachments%2F465cf73fec9d4570897ec1ad4b0948db%2F8509ab95-9065-4fdc-926d-625259b4573d%2F1742202235596.jpg</t>
  </si>
  <si>
    <t>8509ab95-9065-4fdc-926d-625259b4573d</t>
  </si>
  <si>
    <t>338000</t>
  </si>
  <si>
    <t>Wasswa</t>
  </si>
  <si>
    <t>1742202350837.jpg</t>
  </si>
  <si>
    <t>https://kc.kobotoolbox.org/media/original?media_file=mattkuch87%2Fattachments%2F465cf73fec9d4570897ec1ad4b0948db%2F94bb5b2b-7b72-4687-982b-f2f6f2760bd7%2F1742202350837.jpg</t>
  </si>
  <si>
    <t>94bb5b2b-7b72-4687-982b-f2f6f2760bd7</t>
  </si>
  <si>
    <t>148500</t>
  </si>
  <si>
    <t>1742207314731.jpg</t>
  </si>
  <si>
    <t>https://kc.kobotoolbox.org/media/original?media_file=mattkuch87%2Fattachments%2F465cf73fec9d4570897ec1ad4b0948db%2Fc7f789c7-8498-4458-b852-376e96de5bd9%2F1742207314731.jpg</t>
  </si>
  <si>
    <t>c7f789c7-8498-4458-b852-376e96de5bd9</t>
  </si>
  <si>
    <t>39000</t>
  </si>
  <si>
    <t>1742212948404.jpg</t>
  </si>
  <si>
    <t>https://kc.kobotoolbox.org/media/original?media_file=mattkuch87%2Fattachments%2F465cf73fec9d4570897ec1ad4b0948db%2F84434901-075e-46b5-b319-b1da093ad4ac%2F1742212948404.jpg</t>
  </si>
  <si>
    <t>84434901-075e-46b5-b319-b1da093ad4ac</t>
  </si>
  <si>
    <t>26000</t>
  </si>
  <si>
    <t>1742224758822.jpg</t>
  </si>
  <si>
    <t>https://kc.kobotoolbox.org/media/original?media_file=mattkuch87%2Fattachments%2F465cf73fec9d4570897ec1ad4b0948db%2F37eb198d-24ca-4e69-993c-82a83824ec6b%2F1742224758822.jpg</t>
  </si>
  <si>
    <t>37eb198d-24ca-4e69-993c-82a83824ec6b</t>
  </si>
  <si>
    <t>260000</t>
  </si>
  <si>
    <t>1742228089199.jpg</t>
  </si>
  <si>
    <t>https://kc.kobotoolbox.org/media/original?media_file=mattkuch87%2Fattachments%2F465cf73fec9d4570897ec1ad4b0948db%2F96f12cbe-3659-40ef-93a4-ccdf5cca695c%2F1742228089199.jpg</t>
  </si>
  <si>
    <t>96f12cbe-3659-40ef-93a4-ccdf5cca695c</t>
  </si>
  <si>
    <t xml:space="preserve">Enrosol medicine </t>
  </si>
  <si>
    <t>1742284302230.jpg</t>
  </si>
  <si>
    <t>https://kc.kobotoolbox.org/media/original?media_file=mattkuch87%2Fattachments%2F465cf73fec9d4570897ec1ad4b0948db%2Fbb1481fb-1373-405b-aa8c-39ac09e054d0%2F1742284302230.jpg</t>
  </si>
  <si>
    <t>bb1481fb-1373-405b-aa8c-39ac09e054d0</t>
  </si>
  <si>
    <t>117000</t>
  </si>
  <si>
    <t>1742288381353.jpg</t>
  </si>
  <si>
    <t>https://kc.kobotoolbox.org/media/original?media_file=mattkuch87%2Fattachments%2F465cf73fec9d4570897ec1ad4b0948db%2Fbc8f5707-6570-43a2-a73c-d8b0780dd318%2F1742288381353.jpg</t>
  </si>
  <si>
    <t>bc8f5707-6570-43a2-a73c-d8b0780dd318</t>
  </si>
  <si>
    <t>650000</t>
  </si>
  <si>
    <t>Suula</t>
  </si>
  <si>
    <t>1742288489240.jpg</t>
  </si>
  <si>
    <t>https://kc.kobotoolbox.org/media/original?media_file=mattkuch87%2Fattachments%2F465cf73fec9d4570897ec1ad4b0948db%2F1c698882-95aa-42e3-a2e8-682e8b7a27a1%2F1742288489240.jpg</t>
  </si>
  <si>
    <t>1c698882-95aa-42e3-a2e8-682e8b7a27a1</t>
  </si>
  <si>
    <t>1742288575896.jpg</t>
  </si>
  <si>
    <t>https://kc.kobotoolbox.org/media/original?media_file=mattkuch87%2Fattachments%2F465cf73fec9d4570897ec1ad4b0948db%2F2b3997a2-4f6d-429f-9319-b24c7cc9da2c%2F1742288575896.jpg</t>
  </si>
  <si>
    <t>2b3997a2-4f6d-429f-9319-b24c7cc9da2c</t>
  </si>
  <si>
    <t>312000</t>
  </si>
  <si>
    <t xml:space="preserve">Wasswa </t>
  </si>
  <si>
    <t>1742288685026.jpg</t>
  </si>
  <si>
    <t>https://kc.kobotoolbox.org/media/original?media_file=mattkuch87%2Fattachments%2F465cf73fec9d4570897ec1ad4b0948db%2F99334d1f-7406-4e9a-bbe0-6516296bd011%2F1742288685026.jpg</t>
  </si>
  <si>
    <t>99334d1f-7406-4e9a-bbe0-6516296bd011</t>
  </si>
  <si>
    <t>189000</t>
  </si>
  <si>
    <t>1742288788537.jpg</t>
  </si>
  <si>
    <t>https://kc.kobotoolbox.org/media/original?media_file=mattkuch87%2Fattachments%2F465cf73fec9d4570897ec1ad4b0948db%2F7d6dd69e-b69d-4515-99f5-caf791d8eba5%2F1742288788537.jpg</t>
  </si>
  <si>
    <t>7d6dd69e-b69d-4515-99f5-caf791d8eba5</t>
  </si>
  <si>
    <t>1742289244530.jpg</t>
  </si>
  <si>
    <t>https://kc.kobotoolbox.org/media/original?media_file=mattkuch87%2Fattachments%2F465cf73fec9d4570897ec1ad4b0948db%2F652c9ee8-e966-441f-b452-681786deac68%2F1742289244530.jpg</t>
  </si>
  <si>
    <t>652c9ee8-e966-441f-b452-681786deac68</t>
  </si>
  <si>
    <t>Rukia</t>
  </si>
  <si>
    <t>1742494820457.jpg</t>
  </si>
  <si>
    <t>https://kc.kobotoolbox.org/media/original?media_file=mattkuch87%2Fattachments%2F465cf73fec9d4570897ec1ad4b0948db%2Fd751869d-4c84-4e22-9e35-6302f15dc421%2F1742494820457.jpg</t>
  </si>
  <si>
    <t>d751869d-4c84-4e22-9e35-6302f15dc421</t>
  </si>
  <si>
    <t>229500</t>
  </si>
  <si>
    <t>1742494910033.jpg</t>
  </si>
  <si>
    <t>https://kc.kobotoolbox.org/media/original?media_file=mattkuch87%2Fattachments%2F465cf73fec9d4570897ec1ad4b0948db%2Fc67d78c6-17ce-423d-8aaf-4c609f5a7547%2F1742494910033.jpg</t>
  </si>
  <si>
    <t>c67d78c6-17ce-423d-8aaf-4c609f5a7547</t>
  </si>
  <si>
    <t>1742495035244.jpg</t>
  </si>
  <si>
    <t>https://kc.kobotoolbox.org/media/original?media_file=mattkuch87%2Fattachments%2F465cf73fec9d4570897ec1ad4b0948db%2F72a93396-a152-4e02-ad01-1f617ee99b99%2F1742495035244.jpg</t>
  </si>
  <si>
    <t>72a93396-a152-4e02-ad01-1f617ee99b99</t>
  </si>
  <si>
    <t xml:space="preserve">Rukia </t>
  </si>
  <si>
    <t>1742495238278.jpg</t>
  </si>
  <si>
    <t>https://kc.kobotoolbox.org/media/original?media_file=mattkuch87%2Fattachments%2F465cf73fec9d4570897ec1ad4b0948db%2F3cec7b30-dd67-4677-84d4-d49e843d982f%2F1742495238278.jpg</t>
  </si>
  <si>
    <t>3cec7b30-dd67-4677-84d4-d49e843d982f</t>
  </si>
  <si>
    <t>1742495738297.jpg</t>
  </si>
  <si>
    <t>https://kc.kobotoolbox.org/media/original?media_file=mattkuch87%2Fattachments%2F465cf73fec9d4570897ec1ad4b0948db%2Ff3488083-1da9-4e06-a4d2-257e5badfdfb%2F1742495738297.jpg</t>
  </si>
  <si>
    <t>f3488083-1da9-4e06-a4d2-257e5badfdfb</t>
  </si>
  <si>
    <t>202500</t>
  </si>
  <si>
    <t>Moses</t>
  </si>
  <si>
    <t>1742495838665.jpg</t>
  </si>
  <si>
    <t>https://kc.kobotoolbox.org/media/original?media_file=mattkuch87%2Fattachments%2F465cf73fec9d4570897ec1ad4b0948db%2F9081df04-322d-4123-9ab4-56d609833d22%2F1742495838665.jpg</t>
  </si>
  <si>
    <t>9081df04-322d-4123-9ab4-56d609833d22</t>
  </si>
  <si>
    <t>94500</t>
  </si>
  <si>
    <t>1742495964092.jpg</t>
  </si>
  <si>
    <t>https://kc.kobotoolbox.org/media/original?media_file=mattkuch87%2Fattachments%2F465cf73fec9d4570897ec1ad4b0948db%2Fe4700644-a080-4674-a555-4e6c0ea77359%2F1742495964092.jpg</t>
  </si>
  <si>
    <t>e4700644-a080-4674-a555-4e6c0ea77359</t>
  </si>
  <si>
    <t>1742496216874.jpg</t>
  </si>
  <si>
    <t>https://kc.kobotoolbox.org/media/original?media_file=mattkuch87%2Fattachments%2F465cf73fec9d4570897ec1ad4b0948db%2Fced52fba-929f-4db6-aff9-692ffe6e314d%2F1742496216874.jpg</t>
  </si>
  <si>
    <t>ced52fba-929f-4db6-aff9-692ffe6e314d</t>
  </si>
  <si>
    <t>1742496330346.jpg</t>
  </si>
  <si>
    <t>https://kc.kobotoolbox.org/media/original?media_file=mattkuch87%2Fattachments%2F465cf73fec9d4570897ec1ad4b0948db%2F134695e3-5dab-44da-aa33-c55e771bf0c5%2F1742496330346.jpg</t>
  </si>
  <si>
    <t>134695e3-5dab-44da-aa33-c55e771bf0c5</t>
  </si>
  <si>
    <t>1742496563276.jpg</t>
  </si>
  <si>
    <t>https://kc.kobotoolbox.org/media/original?media_file=mattkuch87%2Fattachments%2F465cf73fec9d4570897ec1ad4b0948db%2F83a48a07-d687-420e-a2da-cf605ccd106a%2F1742496563276.jpg</t>
  </si>
  <si>
    <t>83a48a07-d687-420e-a2da-cf605ccd106a</t>
  </si>
  <si>
    <t>Transport from the farm to kiwenda and to busiika then back to the farm</t>
  </si>
  <si>
    <t>Money received on mobile</t>
  </si>
  <si>
    <t>1742496720729.jpg</t>
  </si>
  <si>
    <t>https://kc.kobotoolbox.org/media/original?media_file=mattkuch87%2Fattachments%2F465cf73fec9d4570897ec1ad4b0948db%2Fa938a8d2-d0be-423f-8ad6-2a59935b6b49%2F1742496720729.jpg</t>
  </si>
  <si>
    <t>a938a8d2-d0be-423f-8ad6-2a59935b6b49</t>
  </si>
  <si>
    <t>367500</t>
  </si>
  <si>
    <t>1742496922156.jpg</t>
  </si>
  <si>
    <t>https://kc.kobotoolbox.org/media/original?media_file=mattkuch87%2Fattachments%2F465cf73fec9d4570897ec1ad4b0948db%2F36ffefd0-c9e5-4b06-91cd-e1c7c539f6f6%2F1742496922156.jpg</t>
  </si>
  <si>
    <t>36ffefd0-c9e5-4b06-91cd-e1c7c539f6f6</t>
  </si>
  <si>
    <t xml:space="preserve">Transport from the farm to busiika then back to the farm </t>
  </si>
  <si>
    <t>1742497242841.jpg</t>
  </si>
  <si>
    <t>https://kc.kobotoolbox.org/media/original?media_file=mattkuch87%2Fattachments%2F465cf73fec9d4570897ec1ad4b0948db%2Febbc2a06-c4cf-4b0e-8528-7c6d4f4ed9a2%2F1742497242841.jpg</t>
  </si>
  <si>
    <t>ebbc2a06-c4cf-4b0e-8528-7c6d4f4ed9a2</t>
  </si>
  <si>
    <t>910000</t>
  </si>
  <si>
    <t xml:space="preserve">Suula </t>
  </si>
  <si>
    <t>1742572066662.jpg</t>
  </si>
  <si>
    <t>https://kc.kobotoolbox.org/media/original?media_file=mattkuch87%2Fattachments%2F465cf73fec9d4570897ec1ad4b0948db%2F7443f096-2dd0-469f-bc37-ca9f7b783f13%2F1742572066662.jpg</t>
  </si>
  <si>
    <t>7443f096-2dd0-469f-bc37-ca9f7b783f13</t>
  </si>
  <si>
    <t>130000</t>
  </si>
  <si>
    <t>1742572149103.jpg</t>
  </si>
  <si>
    <t>https://kc.kobotoolbox.org/media/original?media_file=mattkuch87%2Fattachments%2F465cf73fec9d4570897ec1ad4b0948db%2Fa8b77c2e-2c2a-4603-95e8-20be5ce64ee7%2F1742572149103.jpg</t>
  </si>
  <si>
    <t>a8b77c2e-2c2a-4603-95e8-20be5ce64ee7</t>
  </si>
  <si>
    <t xml:space="preserve">Seguya </t>
  </si>
  <si>
    <t>1742572255033.jpg</t>
  </si>
  <si>
    <t>https://kc.kobotoolbox.org/media/original?media_file=mattkuch87%2Fattachments%2F465cf73fec9d4570897ec1ad4b0948db%2Faed23ea4-a600-4e78-a048-d5e081fa9e3e%2F1742572255033.jpg</t>
  </si>
  <si>
    <t>aed23ea4-a600-4e78-a048-d5e081fa9e3e</t>
  </si>
  <si>
    <t>1742572330579.jpg</t>
  </si>
  <si>
    <t>https://kc.kobotoolbox.org/media/original?media_file=mattkuch87%2Fattachments%2F465cf73fec9d4570897ec1ad4b0948db%2F249400fb-3173-4804-ab00-27aea1b707f5%2F1742572330579.jpg</t>
  </si>
  <si>
    <t>249400fb-3173-4804-ab00-27aea1b707f5</t>
  </si>
  <si>
    <t>1742572403838.jpg</t>
  </si>
  <si>
    <t>https://kc.kobotoolbox.org/media/original?media_file=mattkuch87%2Fattachments%2F465cf73fec9d4570897ec1ad4b0948db%2F0302862b-b963-48d9-ac2a-075112d0f3ac%2F1742572403838.jpg</t>
  </si>
  <si>
    <t>0302862b-b963-48d9-ac2a-075112d0f3ac</t>
  </si>
  <si>
    <t>1742572487458.jpg</t>
  </si>
  <si>
    <t>https://kc.kobotoolbox.org/media/original?media_file=mattkuch87%2Fattachments%2F465cf73fec9d4570897ec1ad4b0948db%2F9b03f682-5465-4000-8987-4401e9047a6b%2F1742572487458.jpg</t>
  </si>
  <si>
    <t>9b03f682-5465-4000-8987-4401e9047a6b</t>
  </si>
  <si>
    <t>121500</t>
  </si>
  <si>
    <t>1742572570461.jpg</t>
  </si>
  <si>
    <t>https://kc.kobotoolbox.org/media/original?media_file=mattkuch87%2Fattachments%2F465cf73fec9d4570897ec1ad4b0948db%2F76dc4892-9ce7-426d-af2e-d8e09fa4b48f%2F1742572570461.jpg</t>
  </si>
  <si>
    <t>76dc4892-9ce7-426d-af2e-d8e09fa4b48f</t>
  </si>
  <si>
    <t>216000</t>
  </si>
  <si>
    <t>1742668380334.jpg</t>
  </si>
  <si>
    <t>https://kc.kobotoolbox.org/media/original?media_file=mattkuch87%2Fattachments%2F465cf73fec9d4570897ec1ad4b0948db%2F20b91faf-0d45-4a9b-9fe8-a65870e7db96%2F1742668380334.jpg</t>
  </si>
  <si>
    <t>20b91faf-0d45-4a9b-9fe8-a65870e7db96</t>
  </si>
  <si>
    <t>1742668462820.jpg</t>
  </si>
  <si>
    <t>https://kc.kobotoolbox.org/media/original?media_file=mattkuch87%2Fattachments%2F465cf73fec9d4570897ec1ad4b0948db%2F0d4d9a08-400c-44b7-89f5-b154c9f018a9%2F1742668462820.jpg</t>
  </si>
  <si>
    <t>0d4d9a08-400c-44b7-89f5-b154c9f018a9</t>
  </si>
  <si>
    <t>243000</t>
  </si>
  <si>
    <t xml:space="preserve">Hassan </t>
  </si>
  <si>
    <t>1742668560822.jpg</t>
  </si>
  <si>
    <t>https://kc.kobotoolbox.org/media/original?media_file=mattkuch87%2Fattachments%2F465cf73fec9d4570897ec1ad4b0948db%2Fbce1bd6c-5e0d-41b8-b457-6f36444058f2%2F1742668560822.jpg</t>
  </si>
  <si>
    <t>bce1bd6c-5e0d-41b8-b457-6f36444058f2</t>
  </si>
  <si>
    <t>1742668653830.jpg</t>
  </si>
  <si>
    <t>https://kc.kobotoolbox.org/media/original?media_file=mattkuch87%2Fattachments%2F465cf73fec9d4570897ec1ad4b0948db%2F95e85795-052a-444a-a137-e890c973d75a%2F1742668653830.jpg</t>
  </si>
  <si>
    <t>95e85795-052a-444a-a137-e890c973d75a</t>
  </si>
  <si>
    <t>1742668758101.jpg</t>
  </si>
  <si>
    <t>https://kc.kobotoolbox.org/media/original?media_file=mattkuch87%2Fattachments%2F465cf73fec9d4570897ec1ad4b0948db%2F5bb7cb1a-b4a4-4e5b-ab92-e8d489deec29%2F1742668758101.jpg</t>
  </si>
  <si>
    <t>5bb7cb1a-b4a4-4e5b-ab92-e8d489deec29</t>
  </si>
  <si>
    <t>1742668838952.jpg</t>
  </si>
  <si>
    <t>https://kc.kobotoolbox.org/media/original?media_file=mattkuch87%2Fattachments%2F465cf73fec9d4570897ec1ad4b0948db%2F93016b6b-c698-4cc7-9639-edefd4224997%2F1742668838952.jpg</t>
  </si>
  <si>
    <t>93016b6b-c698-4cc7-9639-edefd4224997</t>
  </si>
  <si>
    <t>1742668934195.jpg</t>
  </si>
  <si>
    <t>https://kc.kobotoolbox.org/media/original?media_file=mattkuch87%2Fattachments%2F465cf73fec9d4570897ec1ad4b0948db%2F1f3d752c-b0d9-41f8-8f90-2b8948b06a0e%2F1742668934195.jpg</t>
  </si>
  <si>
    <t>1f3d752c-b0d9-41f8-8f90-2b8948b06a0e</t>
  </si>
  <si>
    <t>1742669008350.jpg</t>
  </si>
  <si>
    <t>https://kc.kobotoolbox.org/media/original?media_file=mattkuch87%2Fattachments%2F465cf73fec9d4570897ec1ad4b0948db%2F35d2a979-8c8d-485c-9dd1-9d6ef0ff9d1a%2F1742669008350.jpg</t>
  </si>
  <si>
    <t>35d2a979-8c8d-485c-9dd1-9d6ef0ff9d1a</t>
  </si>
  <si>
    <t>1742669099429.jpg</t>
  </si>
  <si>
    <t>https://kc.kobotoolbox.org/media/original?media_file=mattkuch87%2Fattachments%2F465cf73fec9d4570897ec1ad4b0948db%2F195abd78-a0fe-445f-a6f7-cea630fc170c%2F1742669099429.jpg</t>
  </si>
  <si>
    <t>195abd78-a0fe-445f-a6f7-cea630fc170c</t>
  </si>
  <si>
    <t>Medicine</t>
  </si>
  <si>
    <t>Included later</t>
  </si>
  <si>
    <t>Price went up to 1500</t>
  </si>
  <si>
    <t>For Charcoal</t>
  </si>
  <si>
    <t>For Wood Shavings</t>
  </si>
  <si>
    <t>For Feeds and Vaccination</t>
  </si>
  <si>
    <t>Full sacks</t>
  </si>
  <si>
    <t>Sales Revenue</t>
  </si>
  <si>
    <t>Operating Expenses (OPEX)</t>
  </si>
  <si>
    <t>Transport for picking feeds and vaccination</t>
  </si>
  <si>
    <t>Gombolo</t>
  </si>
  <si>
    <t>780000</t>
  </si>
  <si>
    <t>1742745140908.jpg</t>
  </si>
  <si>
    <t>https://kc.kobotoolbox.org/media/original?media_file=mattkuch87%2Fattachments%2F465cf73fec9d4570897ec1ad4b0948db%2F350b2c03-98e0-411c-ac0c-08ca30f9d016%2F1742745140908.jpg</t>
  </si>
  <si>
    <t>350b2c03-98e0-411c-ac0c-08ca30f9d016</t>
  </si>
  <si>
    <t>1742745225297.jpg</t>
  </si>
  <si>
    <t>https://kc.kobotoolbox.org/media/original?media_file=mattkuch87%2Fattachments%2F465cf73fec9d4570897ec1ad4b0948db%2F11bfb885-24cb-4b88-92b5-f4b596068b19%2F1742745225297.jpg</t>
  </si>
  <si>
    <t>11bfb885-24cb-4b88-92b5-f4b596068b19</t>
  </si>
  <si>
    <t>1742745291883.jpg</t>
  </si>
  <si>
    <t>https://kc.kobotoolbox.org/media/original?media_file=mattkuch87%2Fattachments%2F465cf73fec9d4570897ec1ad4b0948db%2F4dab6c58-f4a7-4a46-9278-1ab776ac4f5e%2F1742745291883.jpg</t>
  </si>
  <si>
    <t>4dab6c58-f4a7-4a46-9278-1ab776ac4f5e</t>
  </si>
  <si>
    <t>1742745549690.jpg</t>
  </si>
  <si>
    <t>https://kc.kobotoolbox.org/media/original?media_file=mattkuch87%2Fattachments%2F465cf73fec9d4570897ec1ad4b0948db%2Fd80c8847-c303-4016-bc74-9f81f96ef97b%2F1742745549690.jpg</t>
  </si>
  <si>
    <t>d80c8847-c303-4016-bc74-9f81f96ef97b</t>
  </si>
  <si>
    <t>270000</t>
  </si>
  <si>
    <t>1742745663279.jpg</t>
  </si>
  <si>
    <t>https://kc.kobotoolbox.org/media/original?media_file=mattkuch87%2Fattachments%2F465cf73fec9d4570897ec1ad4b0948db%2F6161c1a3-e6ed-426b-8318-e43157329faa%2F1742745663279.jpg</t>
  </si>
  <si>
    <t>6161c1a3-e6ed-426b-8318-e43157329faa</t>
  </si>
  <si>
    <t>54000</t>
  </si>
  <si>
    <t>1742745751537.jpg</t>
  </si>
  <si>
    <t>https://kc.kobotoolbox.org/media/original?media_file=mattkuch87%2Fattachments%2F465cf73fec9d4570897ec1ad4b0948db%2F02d4012b-5e76-4e4c-8b84-1fe27f7dddd8%2F1742745751537.jpg</t>
  </si>
  <si>
    <t>02d4012b-5e76-4e4c-8b84-1fe27f7dddd8</t>
  </si>
  <si>
    <t>1742745826698.jpg</t>
  </si>
  <si>
    <t>https://kc.kobotoolbox.org/media/original?media_file=mattkuch87%2Fattachments%2F465cf73fec9d4570897ec1ad4b0948db%2Febfd34ca-101c-423b-9793-396310ff0f6b%2F1742745826698.jpg</t>
  </si>
  <si>
    <t>ebfd34ca-101c-423b-9793-396310ff0f6b</t>
  </si>
  <si>
    <t>13500</t>
  </si>
  <si>
    <t>Kibuuka</t>
  </si>
  <si>
    <t>1742745917385.jpg</t>
  </si>
  <si>
    <t>https://kc.kobotoolbox.org/media/original?media_file=mattkuch87%2Fattachments%2F465cf73fec9d4570897ec1ad4b0948db%2F6237b489-06ce-42fa-ae1c-bbfdeeb713c5%2F1742745917385.jpg</t>
  </si>
  <si>
    <t>6237b489-06ce-42fa-ae1c-bbfdeeb713c5</t>
  </si>
  <si>
    <t>1742745990936.jpg</t>
  </si>
  <si>
    <t>https://kc.kobotoolbox.org/media/original?media_file=mattkuch87%2Fattachments%2F465cf73fec9d4570897ec1ad4b0948db%2F341679d4-0113-4356-81a3-52daf9670625%2F1742745990936.jpg</t>
  </si>
  <si>
    <t>341679d4-0113-4356-81a3-52daf9670625</t>
  </si>
  <si>
    <t>1742746107999.jpg</t>
  </si>
  <si>
    <t>https://kc.kobotoolbox.org/media/original?media_file=mattkuch87%2Fattachments%2F465cf73fec9d4570897ec1ad4b0948db%2F984b0141-c9c5-4e9d-8769-2665c402513d%2F1742746107999.jpg</t>
  </si>
  <si>
    <t>984b0141-c9c5-4e9d-8769-2665c402513d</t>
  </si>
  <si>
    <t>1742752464610.jpg</t>
  </si>
  <si>
    <t>https://kc.kobotoolbox.org/media/original?media_file=mattkuch87%2Fattachments%2F465cf73fec9d4570897ec1ad4b0948db%2F31b009a9-4058-42f3-8db8-7084233b7183%2F1742752464610.jpg</t>
  </si>
  <si>
    <t>31b009a9-4058-42f3-8db8-7084233b7183</t>
  </si>
  <si>
    <t>1742849995950.jpg</t>
  </si>
  <si>
    <t>https://kc.kobotoolbox.org/media/original?media_file=mattkuch87%2Fattachments%2F465cf73fec9d4570897ec1ad4b0948db%2F3cde904c-a6be-4f80-94e8-723d6a138be3%2F1742849995950.jpg</t>
  </si>
  <si>
    <t>3cde904c-a6be-4f80-94e8-723d6a138be3</t>
  </si>
  <si>
    <t>1742850193692.jpg</t>
  </si>
  <si>
    <t>https://kc.kobotoolbox.org/media/original?media_file=mattkuch87%2Fattachments%2F465cf73fec9d4570897ec1ad4b0948db%2Fd04e99c1-a0c2-4844-b469-bce09fbacd97%2F1742850193692.jpg</t>
  </si>
  <si>
    <t>d04e99c1-a0c2-4844-b469-bce09fbacd97</t>
  </si>
  <si>
    <t>1742850296522.jpg</t>
  </si>
  <si>
    <t>https://kc.kobotoolbox.org/media/original?media_file=mattkuch87%2Fattachments%2F465cf73fec9d4570897ec1ad4b0948db%2F4e192b32-e725-4d88-ba8d-1588d381846e%2F1742850296522.jpg</t>
  </si>
  <si>
    <t>4e192b32-e725-4d88-ba8d-1588d381846e</t>
  </si>
  <si>
    <t>1742850425550.jpg</t>
  </si>
  <si>
    <t>https://kc.kobotoolbox.org/media/original?media_file=mattkuch87%2Fattachments%2F465cf73fec9d4570897ec1ad4b0948db%2F7dd06fcc-b5f8-4381-9390-3a456fd4e234%2F1742850425550.jpg</t>
  </si>
  <si>
    <t>7dd06fcc-b5f8-4381-9390-3a456fd4e234</t>
  </si>
  <si>
    <t>12500</t>
  </si>
  <si>
    <t>1742932271475.jpg</t>
  </si>
  <si>
    <t>https://kc.kobotoolbox.org/media/original?media_file=mattkuch87%2Fattachments%2F465cf73fec9d4570897ec1ad4b0948db%2F3e2d2f5c-4627-4df1-8a8d-3d61cf146afe%2F1742932271475.jpg</t>
  </si>
  <si>
    <t>3e2d2f5c-4627-4df1-8a8d-3d61cf146afe</t>
  </si>
  <si>
    <t>1742985621601.jpg</t>
  </si>
  <si>
    <t>https://kc.kobotoolbox.org/media/original?media_file=mattkuch87%2Fattachments%2F465cf73fec9d4570897ec1ad4b0948db%2Fa72719c7-8578-4a07-9425-8512d8cc567c%2F1742985621601.jpg</t>
  </si>
  <si>
    <t>a72719c7-8578-4a07-9425-8512d8cc567c</t>
  </si>
  <si>
    <t>1743009187738.jpg</t>
  </si>
  <si>
    <t>https://kc.kobotoolbox.org/media/original?media_file=mattkuch87%2Fattachments%2F465cf73fec9d4570897ec1ad4b0948db%2F0704c7e3-6601-415d-8d8a-bc205142aff5%2F1743009187738.jpg</t>
  </si>
  <si>
    <t>0704c7e3-6601-415d-8d8a-bc205142aff5</t>
  </si>
  <si>
    <t>1743009285972.jpg</t>
  </si>
  <si>
    <t>https://kc.kobotoolbox.org/media/original?media_file=mattkuch87%2Fattachments%2F465cf73fec9d4570897ec1ad4b0948db%2F54deca23-e4c2-4846-8d6d-406072dab84d%2F1743009285972.jpg</t>
  </si>
  <si>
    <t>54deca23-e4c2-4846-8d6d-406072dab84d</t>
  </si>
  <si>
    <t>1743009412171.jpg</t>
  </si>
  <si>
    <t>https://kc.kobotoolbox.org/media/original?media_file=mattkuch87%2Fattachments%2F465cf73fec9d4570897ec1ad4b0948db%2F005d6dd9-6b6b-4fe0-90b4-ca5f73674128%2F1743009412171.jpg</t>
  </si>
  <si>
    <t>005d6dd9-6b6b-4fe0-90b4-ca5f73674128</t>
  </si>
  <si>
    <t>1743097758128.jpg</t>
  </si>
  <si>
    <t>https://kc.kobotoolbox.org/media/original?media_file=mattkuch87%2Fattachments%2F465cf73fec9d4570897ec1ad4b0948db%2Fd13755a7-6ada-419f-8c0e-f5262cb5daa1%2F1743097758128.jpg</t>
  </si>
  <si>
    <t>d13755a7-6ada-419f-8c0e-f5262cb5daa1</t>
  </si>
  <si>
    <t xml:space="preserve">Innocent </t>
  </si>
  <si>
    <t>1743097842633.jpg</t>
  </si>
  <si>
    <t>https://kc.kobotoolbox.org/media/original?media_file=mattkuch87%2Fattachments%2F465cf73fec9d4570897ec1ad4b0948db%2Fff2a9e87-9492-43f6-aa25-0128787a7d6d%2F1743097842633.jpg</t>
  </si>
  <si>
    <t>ff2a9e87-9492-43f6-aa25-0128787a7d6d</t>
  </si>
  <si>
    <t>1743097951119.jpg</t>
  </si>
  <si>
    <t>https://kc.kobotoolbox.org/media/original?media_file=mattkuch87%2Fattachments%2F465cf73fec9d4570897ec1ad4b0948db%2Faf1e0d00-2e8d-4521-9528-a1996e360ac6%2F1743097951119.jpg</t>
  </si>
  <si>
    <t>af1e0d00-2e8d-4521-9528-a1996e360ac6</t>
  </si>
  <si>
    <t>406000</t>
  </si>
  <si>
    <t>1743099100939.jpg</t>
  </si>
  <si>
    <t>https://kc.kobotoolbox.org/media/original?media_file=mattkuch87%2Fattachments%2F465cf73fec9d4570897ec1ad4b0948db%2F0af2a41d-d6c2-4d6b-9b37-84a685193d2e%2F1743099100939.jpg</t>
  </si>
  <si>
    <t>0af2a41d-d6c2-4d6b-9b37-84a685193d2e</t>
  </si>
  <si>
    <t>1743099224550.jpg</t>
  </si>
  <si>
    <t>https://kc.kobotoolbox.org/media/original?media_file=mattkuch87%2Fattachments%2F465cf73fec9d4570897ec1ad4b0948db%2Fad01ffc5-69bc-436e-830e-2fcea4ba1044%2F1743099224550.jpg</t>
  </si>
  <si>
    <t>ad01ffc5-69bc-436e-830e-2fcea4ba1044</t>
  </si>
  <si>
    <t>1743099361056.jpg</t>
  </si>
  <si>
    <t>https://kc.kobotoolbox.org/media/original?media_file=mattkuch87%2Fattachments%2F465cf73fec9d4570897ec1ad4b0948db%2Fb842f556-19c1-41f7-a7ee-5fd1ba97c269%2F1743099361056.jpg</t>
  </si>
  <si>
    <t>b842f556-19c1-41f7-a7ee-5fd1ba97c269</t>
  </si>
  <si>
    <t>1743099524782.jpg</t>
  </si>
  <si>
    <t>https://kc.kobotoolbox.org/media/original?media_file=mattkuch87%2Fattachments%2F465cf73fec9d4570897ec1ad4b0948db%2F946d2f25-5a67-4616-9aa7-6f6cc3347a77%2F1743099524782.jpg</t>
  </si>
  <si>
    <t>946d2f25-5a67-4616-9aa7-6f6cc3347a77</t>
  </si>
  <si>
    <t>1743439313534.jpg</t>
  </si>
  <si>
    <t>https://kc.kobotoolbox.org/media/original?media_file=mattkuch87%2Fattachments%2F465cf73fec9d4570897ec1ad4b0948db%2F01da3d3f-da6a-423a-8d37-9b0fbb89fa7f%2F1743439313534.jpg</t>
  </si>
  <si>
    <t>01da3d3f-da6a-423a-8d37-9b0fbb89fa7f</t>
  </si>
  <si>
    <t xml:space="preserve">Hasks </t>
  </si>
  <si>
    <t>1743439619412.jpg</t>
  </si>
  <si>
    <t>https://kc.kobotoolbox.org/media/original?media_file=mattkuch87%2Fattachments%2F465cf73fec9d4570897ec1ad4b0948db%2F51957413-3ec6-4928-ba28-1b7d02c84ee1%2F1743439619412.jpg</t>
  </si>
  <si>
    <t>51957413-3ec6-4928-ba28-1b7d02c84ee1</t>
  </si>
  <si>
    <t xml:space="preserve">Transport for the hasks </t>
  </si>
  <si>
    <t>1743439779214.jpg</t>
  </si>
  <si>
    <t>https://kc.kobotoolbox.org/media/original?media_file=mattkuch87%2Fattachments%2F465cf73fec9d4570897ec1ad4b0948db%2F36b60362-6978-42f6-b543-5bd1f81dc12a%2F1743439779214.jpg</t>
  </si>
  <si>
    <t>36b60362-6978-42f6-b543-5bd1f81dc12a</t>
  </si>
  <si>
    <t>1743677799853.jpg</t>
  </si>
  <si>
    <t>https://kc.kobotoolbox.org/media/original?media_file=mattkuch87%2Fattachments%2F465cf73fec9d4570897ec1ad4b0948db%2F6ce4f0a8-a2b0-4c86-9fa5-c6e6c1eec624%2F1743677799853.jpg</t>
  </si>
  <si>
    <t>6ce4f0a8-a2b0-4c86-9fa5-c6e6c1eec624</t>
  </si>
  <si>
    <t>1743677911334.jpg</t>
  </si>
  <si>
    <t>https://kc.kobotoolbox.org/media/original?media_file=mattkuch87%2Fattachments%2F465cf73fec9d4570897ec1ad4b0948db%2F0ae0ad95-40d2-46ed-956e-dd1b8c534e71%2F1743677911334.jpg</t>
  </si>
  <si>
    <t>0ae0ad95-40d2-46ed-956e-dd1b8c534e71</t>
  </si>
  <si>
    <t>1743678045858.jpg</t>
  </si>
  <si>
    <t>https://kc.kobotoolbox.org/media/original?media_file=mattkuch87%2Fattachments%2F465cf73fec9d4570897ec1ad4b0948db%2F455fa1a3-b4d2-4942-a15d-60f9b3c1b3d8%2F1743678045858.jpg</t>
  </si>
  <si>
    <t>455fa1a3-b4d2-4942-a15d-60f9b3c1b3d8</t>
  </si>
  <si>
    <t>1743678178921.jpg</t>
  </si>
  <si>
    <t>https://kc.kobotoolbox.org/media/original?media_file=mattkuch87%2Fattachments%2F465cf73fec9d4570897ec1ad4b0948db%2Fb39baf2a-2d0e-4d8f-a3b8-830fcea0ae9a%2F1743678178921.jpg</t>
  </si>
  <si>
    <t>b39baf2a-2d0e-4d8f-a3b8-830fcea0ae9a</t>
  </si>
  <si>
    <t>1743683280606.jpg</t>
  </si>
  <si>
    <t>https://kc.kobotoolbox.org/media/original?media_file=mattkuch87%2Fattachments%2F465cf73fec9d4570897ec1ad4b0948db%2Fb3a9c864-30c7-434f-8eab-41694173dd14%2F1743683280606.jpg</t>
  </si>
  <si>
    <t>b3a9c864-30c7-434f-8eab-41694173dd14</t>
  </si>
  <si>
    <t>1743683389502.jpg</t>
  </si>
  <si>
    <t>https://kc.kobotoolbox.org/media/original?media_file=mattkuch87%2Fattachments%2F465cf73fec9d4570897ec1ad4b0948db%2F5fe6cb18-32ec-41b4-9cdd-af33089814ca%2F1743683389502.jpg</t>
  </si>
  <si>
    <t>5fe6cb18-32ec-41b4-9cdd-af33089814ca</t>
  </si>
  <si>
    <t>Plan is to use it for raincoats</t>
  </si>
  <si>
    <t>Total Balance across accountabilities was 37,500 (Date: 6th April 2025)</t>
  </si>
  <si>
    <t>Others</t>
  </si>
  <si>
    <t>Gomboro</t>
  </si>
  <si>
    <t>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</si>
</sst>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yyyy\-mm\-dd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sz val="11"/>
      <color theme="0" tint="-0.249977111117893"/>
      <name val="Arial"/>
      <family val="2"/>
    </font>
    <font>
      <sz val="11"/>
      <color theme="0" tint="-0.249977111117893"/>
      <name val="Calibri"/>
      <family val="2"/>
      <scheme val="minor"/>
    </font>
    <font>
      <i/>
      <sz val="11"/>
      <color theme="1"/>
      <name val="Arial"/>
      <family val="2"/>
    </font>
    <font>
      <b/>
      <u/>
      <sz val="11"/>
      <color theme="1"/>
      <name val="Arial"/>
      <family val="2"/>
    </font>
    <font>
      <u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00B05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00B050"/>
      <name val="Arial"/>
      <family val="2"/>
    </font>
    <font>
      <b/>
      <i/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3" fontId="2" fillId="0" borderId="4" xfId="0" applyNumberFormat="1" applyFont="1" applyBorder="1" applyAlignment="1">
      <alignment horizontal="left" vertical="center" wrapText="1" indent="6"/>
    </xf>
    <xf numFmtId="3" fontId="2" fillId="0" borderId="4" xfId="0" applyNumberFormat="1" applyFont="1" applyBorder="1" applyAlignment="1">
      <alignment horizontal="left" vertical="center" wrapText="1" indent="5"/>
    </xf>
    <xf numFmtId="3" fontId="2" fillId="0" borderId="4" xfId="0" applyNumberFormat="1" applyFont="1" applyBorder="1" applyAlignment="1">
      <alignment horizontal="left" vertical="center" wrapText="1" indent="7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center" wrapText="1" indent="1"/>
    </xf>
    <xf numFmtId="3" fontId="3" fillId="0" borderId="5" xfId="0" applyNumberFormat="1" applyFont="1" applyBorder="1"/>
    <xf numFmtId="0" fontId="2" fillId="0" borderId="6" xfId="0" applyFont="1" applyBorder="1"/>
    <xf numFmtId="0" fontId="2" fillId="3" borderId="4" xfId="0" applyFont="1" applyFill="1" applyBorder="1" applyAlignment="1">
      <alignment vertical="center" wrapText="1"/>
    </xf>
    <xf numFmtId="0" fontId="4" fillId="0" borderId="6" xfId="0" applyFont="1" applyBorder="1"/>
    <xf numFmtId="3" fontId="3" fillId="0" borderId="8" xfId="0" applyNumberFormat="1" applyFont="1" applyBorder="1"/>
    <xf numFmtId="3" fontId="3" fillId="4" borderId="7" xfId="0" applyNumberFormat="1" applyFont="1" applyFill="1" applyBorder="1"/>
    <xf numFmtId="9" fontId="2" fillId="0" borderId="0" xfId="1" applyFont="1"/>
    <xf numFmtId="41" fontId="1" fillId="0" borderId="0" xfId="2" applyFont="1"/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6" xfId="0" applyFont="1" applyBorder="1"/>
    <xf numFmtId="41" fontId="1" fillId="0" borderId="0" xfId="2" applyFont="1" applyBorder="1"/>
    <xf numFmtId="0" fontId="3" fillId="0" borderId="6" xfId="0" applyFont="1" applyBorder="1" applyAlignment="1">
      <alignment horizontal="center"/>
    </xf>
    <xf numFmtId="0" fontId="2" fillId="3" borderId="0" xfId="0" applyFont="1" applyFill="1" applyAlignment="1">
      <alignment vertical="center" wrapText="1"/>
    </xf>
    <xf numFmtId="3" fontId="0" fillId="0" borderId="0" xfId="0" applyNumberFormat="1"/>
    <xf numFmtId="3" fontId="7" fillId="0" borderId="0" xfId="0" applyNumberFormat="1" applyFont="1"/>
    <xf numFmtId="3" fontId="7" fillId="0" borderId="9" xfId="0" applyNumberFormat="1" applyFont="1" applyBorder="1"/>
    <xf numFmtId="3" fontId="8" fillId="0" borderId="4" xfId="0" applyNumberFormat="1" applyFont="1" applyBorder="1" applyAlignment="1">
      <alignment horizontal="left" vertical="center" wrapText="1" indent="6"/>
    </xf>
    <xf numFmtId="0" fontId="4" fillId="0" borderId="0" xfId="0" applyFont="1"/>
    <xf numFmtId="0" fontId="2" fillId="3" borderId="12" xfId="0" applyFont="1" applyFill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9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  <xf numFmtId="0" fontId="9" fillId="0" borderId="0" xfId="0" applyFont="1"/>
    <xf numFmtId="41" fontId="6" fillId="0" borderId="0" xfId="2" applyFont="1"/>
    <xf numFmtId="0" fontId="12" fillId="0" borderId="0" xfId="0" applyFont="1"/>
    <xf numFmtId="0" fontId="13" fillId="0" borderId="0" xfId="0" applyFont="1"/>
    <xf numFmtId="41" fontId="11" fillId="3" borderId="0" xfId="2" applyFont="1" applyFill="1"/>
    <xf numFmtId="0" fontId="11" fillId="3" borderId="0" xfId="0" applyFont="1" applyFill="1"/>
    <xf numFmtId="0" fontId="1" fillId="5" borderId="0" xfId="0" applyFont="1" applyFill="1"/>
    <xf numFmtId="41" fontId="1" fillId="5" borderId="0" xfId="2" applyFont="1" applyFill="1"/>
    <xf numFmtId="41" fontId="1" fillId="0" borderId="9" xfId="0" applyNumberFormat="1" applyFont="1" applyBorder="1"/>
    <xf numFmtId="41" fontId="1" fillId="0" borderId="0" xfId="0" applyNumberFormat="1" applyFont="1"/>
    <xf numFmtId="43" fontId="1" fillId="0" borderId="0" xfId="0" applyNumberFormat="1" applyFont="1"/>
    <xf numFmtId="41" fontId="11" fillId="3" borderId="0" xfId="2" applyFont="1" applyFill="1" applyBorder="1"/>
    <xf numFmtId="14" fontId="1" fillId="0" borderId="0" xfId="0" applyNumberFormat="1" applyFont="1"/>
    <xf numFmtId="0" fontId="11" fillId="0" borderId="0" xfId="0" applyFont="1" applyAlignment="1">
      <alignment horizontal="right"/>
    </xf>
    <xf numFmtId="41" fontId="14" fillId="0" borderId="7" xfId="0" applyNumberFormat="1" applyFont="1" applyBorder="1"/>
    <xf numFmtId="0" fontId="7" fillId="0" borderId="14" xfId="0" applyFont="1" applyBorder="1" applyAlignment="1">
      <alignment horizontal="center" vertical="top"/>
    </xf>
    <xf numFmtId="0" fontId="16" fillId="0" borderId="0" xfId="0" applyFont="1"/>
    <xf numFmtId="41" fontId="16" fillId="0" borderId="0" xfId="0" applyNumberFormat="1" applyFont="1"/>
    <xf numFmtId="41" fontId="0" fillId="0" borderId="0" xfId="2" applyFont="1"/>
    <xf numFmtId="41" fontId="16" fillId="0" borderId="0" xfId="2" applyFont="1"/>
    <xf numFmtId="0" fontId="16" fillId="0" borderId="0" xfId="0" applyFont="1" applyAlignment="1">
      <alignment horizontal="center"/>
    </xf>
    <xf numFmtId="14" fontId="0" fillId="0" borderId="0" xfId="0" applyNumberFormat="1"/>
    <xf numFmtId="0" fontId="7" fillId="6" borderId="0" xfId="0" applyFont="1" applyFill="1" applyAlignment="1">
      <alignment horizontal="left" vertical="top"/>
    </xf>
    <xf numFmtId="0" fontId="0" fillId="6" borderId="0" xfId="0" applyFill="1"/>
    <xf numFmtId="41" fontId="7" fillId="6" borderId="9" xfId="0" applyNumberFormat="1" applyFont="1" applyFill="1" applyBorder="1" applyAlignment="1">
      <alignment horizontal="center" vertical="top"/>
    </xf>
    <xf numFmtId="0" fontId="7" fillId="6" borderId="0" xfId="0" applyFont="1" applyFill="1"/>
    <xf numFmtId="41" fontId="7" fillId="6" borderId="9" xfId="2" applyFont="1" applyFill="1" applyBorder="1"/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17" fillId="0" borderId="0" xfId="0" applyFont="1"/>
    <xf numFmtId="41" fontId="0" fillId="6" borderId="9" xfId="2" applyFont="1" applyFill="1" applyBorder="1"/>
    <xf numFmtId="0" fontId="16" fillId="0" borderId="15" xfId="0" applyFont="1" applyBorder="1"/>
    <xf numFmtId="14" fontId="16" fillId="0" borderId="15" xfId="0" applyNumberFormat="1" applyFont="1" applyBorder="1"/>
    <xf numFmtId="0" fontId="0" fillId="6" borderId="0" xfId="0" applyFill="1" applyAlignment="1">
      <alignment horizontal="left"/>
    </xf>
    <xf numFmtId="0" fontId="0" fillId="0" borderId="6" xfId="0" applyBorder="1"/>
    <xf numFmtId="0" fontId="7" fillId="0" borderId="6" xfId="0" applyFont="1" applyBorder="1"/>
    <xf numFmtId="0" fontId="7" fillId="0" borderId="9" xfId="0" applyFont="1" applyBorder="1"/>
    <xf numFmtId="0" fontId="0" fillId="0" borderId="9" xfId="0" applyBorder="1"/>
    <xf numFmtId="0" fontId="7" fillId="0" borderId="9" xfId="0" applyFont="1" applyBorder="1" applyAlignment="1">
      <alignment horizontal="right"/>
    </xf>
    <xf numFmtId="41" fontId="0" fillId="0" borderId="9" xfId="2" applyFont="1" applyBorder="1"/>
    <xf numFmtId="0" fontId="16" fillId="7" borderId="0" xfId="0" applyFont="1" applyFill="1" applyAlignment="1">
      <alignment horizontal="right"/>
    </xf>
    <xf numFmtId="41" fontId="0" fillId="0" borderId="0" xfId="0" applyNumberFormat="1"/>
    <xf numFmtId="0" fontId="11" fillId="8" borderId="0" xfId="0" applyFont="1" applyFill="1" applyAlignment="1">
      <alignment horizontal="right"/>
    </xf>
    <xf numFmtId="0" fontId="11" fillId="4" borderId="0" xfId="0" applyFont="1" applyFill="1"/>
    <xf numFmtId="41" fontId="6" fillId="0" borderId="0" xfId="0" applyNumberFormat="1" applyFont="1"/>
    <xf numFmtId="41" fontId="7" fillId="6" borderId="9" xfId="0" applyNumberFormat="1" applyFont="1" applyFill="1" applyBorder="1"/>
    <xf numFmtId="0" fontId="7" fillId="6" borderId="9" xfId="0" applyFont="1" applyFill="1" applyBorder="1"/>
    <xf numFmtId="0" fontId="16" fillId="7" borderId="0" xfId="0" applyFont="1" applyFill="1"/>
    <xf numFmtId="41" fontId="18" fillId="7" borderId="15" xfId="0" applyNumberFormat="1" applyFont="1" applyFill="1" applyBorder="1"/>
    <xf numFmtId="41" fontId="15" fillId="0" borderId="0" xfId="2" applyFont="1"/>
    <xf numFmtId="41" fontId="0" fillId="8" borderId="0" xfId="2" applyFont="1" applyFill="1"/>
    <xf numFmtId="0" fontId="0" fillId="8" borderId="0" xfId="0" applyFill="1"/>
    <xf numFmtId="3" fontId="0" fillId="8" borderId="0" xfId="0" applyNumberFormat="1" applyFill="1"/>
    <xf numFmtId="41" fontId="0" fillId="0" borderId="0" xfId="2" applyFont="1" applyFill="1"/>
    <xf numFmtId="41" fontId="2" fillId="0" borderId="0" xfId="2" applyFont="1"/>
    <xf numFmtId="41" fontId="2" fillId="2" borderId="0" xfId="2" applyFont="1" applyFill="1"/>
    <xf numFmtId="0" fontId="2" fillId="2" borderId="3" xfId="0" applyFont="1" applyFill="1" applyBorder="1" applyAlignment="1">
      <alignment vertical="center" wrapText="1"/>
    </xf>
    <xf numFmtId="3" fontId="2" fillId="0" borderId="0" xfId="0" applyNumberFormat="1" applyFont="1"/>
    <xf numFmtId="0" fontId="0" fillId="0" borderId="14" xfId="0" applyBorder="1" applyAlignment="1">
      <alignment horizontal="right"/>
    </xf>
    <xf numFmtId="0" fontId="0" fillId="0" borderId="14" xfId="0" applyBorder="1"/>
    <xf numFmtId="41" fontId="0" fillId="0" borderId="14" xfId="2" applyFont="1" applyBorder="1"/>
    <xf numFmtId="41" fontId="0" fillId="0" borderId="14" xfId="0" applyNumberFormat="1" applyBorder="1"/>
    <xf numFmtId="41" fontId="0" fillId="0" borderId="14" xfId="2" applyFont="1" applyFill="1" applyBorder="1"/>
    <xf numFmtId="0" fontId="7" fillId="0" borderId="6" xfId="0" applyFont="1" applyBorder="1" applyAlignment="1">
      <alignment horizontal="right"/>
    </xf>
    <xf numFmtId="41" fontId="0" fillId="0" borderId="6" xfId="2" applyFont="1" applyBorder="1"/>
    <xf numFmtId="41" fontId="19" fillId="7" borderId="15" xfId="0" applyNumberFormat="1" applyFont="1" applyFill="1" applyBorder="1"/>
    <xf numFmtId="41" fontId="20" fillId="0" borderId="7" xfId="0" applyNumberFormat="1" applyFont="1" applyBorder="1"/>
    <xf numFmtId="0" fontId="0" fillId="0" borderId="6" xfId="0" applyBorder="1" applyAlignment="1">
      <alignment horizontal="center"/>
    </xf>
    <xf numFmtId="41" fontId="7" fillId="0" borderId="6" xfId="2" applyFont="1" applyBorder="1"/>
    <xf numFmtId="41" fontId="21" fillId="7" borderId="15" xfId="0" applyNumberFormat="1" applyFont="1" applyFill="1" applyBorder="1"/>
    <xf numFmtId="3" fontId="0" fillId="0" borderId="14" xfId="0" applyNumberFormat="1" applyBorder="1"/>
    <xf numFmtId="0" fontId="7" fillId="0" borderId="0" xfId="0" applyFont="1"/>
    <xf numFmtId="0" fontId="15" fillId="0" borderId="14" xfId="0" applyFont="1" applyBorder="1" applyAlignment="1">
      <alignment horizontal="right"/>
    </xf>
    <xf numFmtId="0" fontId="15" fillId="0" borderId="14" xfId="0" applyFont="1" applyBorder="1"/>
    <xf numFmtId="41" fontId="15" fillId="0" borderId="14" xfId="2" applyFont="1" applyBorder="1"/>
    <xf numFmtId="41" fontId="15" fillId="0" borderId="14" xfId="0" applyNumberFormat="1" applyFont="1" applyBorder="1"/>
    <xf numFmtId="41" fontId="15" fillId="0" borderId="14" xfId="2" applyFont="1" applyFill="1" applyBorder="1"/>
    <xf numFmtId="164" fontId="0" fillId="0" borderId="0" xfId="0" applyNumberFormat="1"/>
    <xf numFmtId="0" fontId="22" fillId="0" borderId="0" xfId="3" applyAlignment="1" applyProtection="1"/>
    <xf numFmtId="164" fontId="0" fillId="9" borderId="0" xfId="0" applyNumberFormat="1" applyFill="1"/>
    <xf numFmtId="0" fontId="0" fillId="9" borderId="0" xfId="0" applyFill="1"/>
    <xf numFmtId="0" fontId="0" fillId="10" borderId="0" xfId="0" applyFill="1"/>
    <xf numFmtId="0" fontId="22" fillId="9" borderId="0" xfId="3" applyFill="1" applyAlignment="1" applyProtection="1"/>
    <xf numFmtId="41" fontId="0" fillId="10" borderId="0" xfId="0" applyNumberFormat="1" applyFill="1"/>
    <xf numFmtId="41" fontId="23" fillId="0" borderId="0" xfId="2" applyFont="1"/>
    <xf numFmtId="41" fontId="11" fillId="11" borderId="0" xfId="2" applyFont="1" applyFill="1"/>
    <xf numFmtId="0" fontId="1" fillId="11" borderId="0" xfId="0" applyFont="1" applyFill="1"/>
    <xf numFmtId="0" fontId="22" fillId="0" borderId="0" xfId="3" applyFill="1" applyAlignment="1" applyProtection="1"/>
    <xf numFmtId="0" fontId="0" fillId="0" borderId="0" xfId="0" pivotButton="1"/>
    <xf numFmtId="0" fontId="15" fillId="0" borderId="0" xfId="0" applyFont="1"/>
    <xf numFmtId="0" fontId="0" fillId="11" borderId="0" xfId="0" applyFill="1"/>
    <xf numFmtId="0" fontId="24" fillId="0" borderId="14" xfId="0" applyFont="1" applyBorder="1"/>
    <xf numFmtId="41" fontId="0" fillId="11" borderId="0" xfId="0" applyNumberFormat="1" applyFill="1"/>
    <xf numFmtId="41" fontId="24" fillId="0" borderId="6" xfId="2" applyFont="1" applyBorder="1"/>
    <xf numFmtId="41" fontId="0" fillId="11" borderId="6" xfId="2" applyFont="1" applyFill="1" applyBorder="1"/>
    <xf numFmtId="0" fontId="23" fillId="0" borderId="0" xfId="0" applyFont="1"/>
    <xf numFmtId="0" fontId="25" fillId="2" borderId="0" xfId="0" applyFont="1" applyFill="1"/>
    <xf numFmtId="0" fontId="0" fillId="12" borderId="0" xfId="0" applyFill="1"/>
    <xf numFmtId="41" fontId="15" fillId="0" borderId="0" xfId="0" applyNumberFormat="1" applyFont="1"/>
    <xf numFmtId="41" fontId="23" fillId="0" borderId="0" xfId="0" applyNumberFormat="1" applyFont="1"/>
    <xf numFmtId="0" fontId="0" fillId="13" borderId="0" xfId="0" applyFill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41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5" xfId="0" applyBorder="1" applyAlignment="1">
      <alignment horizontal="center"/>
    </xf>
    <xf numFmtId="41" fontId="0" fillId="0" borderId="19" xfId="0" applyNumberFormat="1" applyBorder="1" applyAlignment="1">
      <alignment horizontal="left"/>
    </xf>
    <xf numFmtId="41" fontId="0" fillId="0" borderId="20" xfId="0" applyNumberFormat="1" applyBorder="1" applyAlignment="1">
      <alignment horizontal="left"/>
    </xf>
    <xf numFmtId="41" fontId="0" fillId="0" borderId="20" xfId="0" applyNumberFormat="1" applyBorder="1" applyAlignment="1">
      <alignment horizontal="center"/>
    </xf>
    <xf numFmtId="0" fontId="6" fillId="0" borderId="0" xfId="0" applyFont="1" applyAlignment="1">
      <alignment horizont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</cellXfs>
  <cellStyles count="4">
    <cellStyle name="Comma [0]" xfId="2" builtinId="6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thew Kuch" id="{E5921933-F221-4726-B25A-4CAA80F3C659}" userId="90c822362994be77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18.429263773149" createdVersion="8" refreshedVersion="8" minRefreshableVersion="3" recordCount="99" xr:uid="{AD54EB42-AAA0-4A69-BD4C-039BD0CA451B}">
  <cacheSource type="worksheet">
    <worksheetSource ref="A1:AA100" sheet="20250128 to 20250302"/>
  </cacheSource>
  <cacheFields count="27">
    <cacheField name="Record Start Time" numFmtId="164">
      <sharedItems containsSemiMixedTypes="0" containsNonDate="0" containsDate="1" containsString="0" minDate="2025-01-31T18:30:38" maxDate="2025-03-02T09:36:33"/>
    </cacheField>
    <cacheField name="Record End Time" numFmtId="164">
      <sharedItems containsSemiMixedTypes="0" containsNonDate="0" containsDate="1" containsString="0" minDate="2025-01-31T18:35:47" maxDate="2025-03-02T09:38:36"/>
    </cacheField>
    <cacheField name="Date of Transaction" numFmtId="164">
      <sharedItems containsSemiMixedTypes="0" containsNonDate="0" containsDate="1" containsString="0" minDate="2025-01-26T00:00:00" maxDate="2025-03-01T00:00:00"/>
    </cacheField>
    <cacheField name="Select Batch Number" numFmtId="0">
      <sharedItems count="5">
        <s v="Batch 3"/>
        <s v="Batch 4"/>
        <s v="Batch 5"/>
        <s v="Batch 6"/>
        <s v="Batch 7"/>
      </sharedItems>
    </cacheField>
    <cacheField name="Select Account Type" numFmtId="0">
      <sharedItems count="4">
        <s v="Cost of Goods Sold (COGS)"/>
        <s v="Operating Expenditure (OPEX)"/>
        <s v="Capital Expenditure (CAPEX)"/>
        <s v="Revenues"/>
      </sharedItems>
    </cacheField>
    <cacheField name="Select Category" numFmtId="0">
      <sharedItems containsBlank="1"/>
    </cacheField>
    <cacheField name="Select Category2" numFmtId="0">
      <sharedItems containsBlank="1"/>
    </cacheField>
    <cacheField name="Select Category3" numFmtId="0">
      <sharedItems containsBlank="1"/>
    </cacheField>
    <cacheField name="Select Category4" numFmtId="0">
      <sharedItems containsBlank="1"/>
    </cacheField>
    <cacheField name="Description" numFmtId="0">
      <sharedItems/>
    </cacheField>
    <cacheField name="Quantity" numFmtId="0">
      <sharedItems containsSemiMixedTypes="0" containsString="0" containsNumber="1" containsInteger="1" minValue="1" maxValue="1000"/>
    </cacheField>
    <cacheField name="Unit Price (UGX)" numFmtId="0">
      <sharedItems containsSemiMixedTypes="0" containsString="0" containsNumber="1" containsInteger="1" minValue="13" maxValue="300000"/>
    </cacheField>
    <cacheField name="Amount (UGX)" numFmtId="0">
      <sharedItems containsSemiMixedTypes="0" containsString="0" containsNumber="1" containsInteger="1" minValue="500" maxValue="1120000"/>
    </cacheField>
    <cacheField name="Amount Calculated (UGX)" numFmtId="0">
      <sharedItems containsMixedTypes="1" containsNumber="1" containsInteger="1" minValue="1000" maxValue="20000"/>
    </cacheField>
    <cacheField name="Comment" numFmtId="0">
      <sharedItems/>
    </cacheField>
    <cacheField name="Please take photo of any receipt or proof of payment" numFmtId="0">
      <sharedItems/>
    </cacheField>
    <cacheField name="Please take photo of any receipt or proof of payment_URL" numFmtId="0">
      <sharedItems/>
    </cacheField>
    <cacheField name="_id" numFmtId="0">
      <sharedItems containsSemiMixedTypes="0" containsString="0" containsNumber="1" containsInteger="1" minValue="435798016" maxValue="447164236"/>
    </cacheField>
    <cacheField name="_uuid" numFmtId="0">
      <sharedItems/>
    </cacheField>
    <cacheField name="_submission_time" numFmtId="164">
      <sharedItems containsSemiMixedTypes="0" containsNonDate="0" containsDate="1" containsString="0" minDate="2025-01-31T15:35:48" maxDate="2025-03-02T06:38:40"/>
    </cacheField>
    <cacheField name="_validation_status" numFmtId="0">
      <sharedItems containsNonDate="0" containsString="0" containsBlank="1"/>
    </cacheField>
    <cacheField name="_notes" numFmtId="0">
      <sharedItems containsNonDate="0" containsString="0" containsBlank="1"/>
    </cacheField>
    <cacheField name="_status" numFmtId="0">
      <sharedItems/>
    </cacheField>
    <cacheField name="_submitted_by" numFmtId="0">
      <sharedItems/>
    </cacheField>
    <cacheField name="__version__" numFmtId="0">
      <sharedItems/>
    </cacheField>
    <cacheField name="_tags" numFmtId="0">
      <sharedItems containsNonDate="0" containsString="0" containsBlank="1"/>
    </cacheField>
    <cacheField name="_index" numFmtId="0">
      <sharedItems containsSemiMixedTypes="0" containsString="0" containsNumber="1" containsInteger="1" minValue="1" maxValue="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d v="2025-01-31T18:30:38"/>
    <d v="2025-01-31T18:35:47"/>
    <d v="2025-01-29T00:00:00"/>
    <x v="0"/>
    <x v="0"/>
    <m/>
    <m/>
    <s v="Feed Costs"/>
    <m/>
    <s v="Week 4 Feeds for Batch 3 - 170kgs mix "/>
    <n v="170"/>
    <n v="2000"/>
    <n v="340000"/>
    <s v="340000"/>
    <s v="Send to Joseph today evening "/>
    <s v="1738337692963.jpg"/>
    <s v="https://kc.kobotoolbox.org/media/original?media_file=mattkuch87%2Fattachments%2F465cf73fec9d4570897ec1ad4b0948db%2Fd9590a97-9227-4ca0-9efe-01af67acba6a%2F1738337692963.jpg"/>
    <n v="435798016"/>
    <s v="d9590a97-9227-4ca0-9efe-01af67acba6a"/>
    <d v="2025-01-31T15:35:48"/>
    <m/>
    <m/>
    <s v="submitted_via_web"/>
    <s v="mattkuch87"/>
    <s v="vndXtdUm72BfFettfRRAK9"/>
    <m/>
    <n v="1"/>
  </r>
  <r>
    <d v="2025-01-31T19:43:25"/>
    <d v="2025-01-31T19:46:59"/>
    <d v="2025-01-28T00:00:00"/>
    <x v="1"/>
    <x v="0"/>
    <m/>
    <m/>
    <s v="Chicks Purchased"/>
    <m/>
    <s v="Joseph bought 250 Day old chicks "/>
    <n v="250"/>
    <n v="2900"/>
    <n v="725000"/>
    <s v="725000"/>
    <s v="Joseph went to buy "/>
    <s v="1738342006275.jpg"/>
    <s v="https://kc.kobotoolbox.org/media/original?media_file=mattkuch87%2Fattachments%2F465cf73fec9d4570897ec1ad4b0948db%2Ff316ff8d-0a5a-448e-9f18-a1fae6e120b8%2F1738342006275.jpg"/>
    <n v="435824212"/>
    <s v="f316ff8d-0a5a-448e-9f18-a1fae6e120b8"/>
    <d v="2025-01-31T16:47:00"/>
    <m/>
    <m/>
    <s v="submitted_via_web"/>
    <s v="mattkuch87"/>
    <s v="vndXtdUm72BfFettfRRAK9"/>
    <m/>
    <n v="2"/>
  </r>
  <r>
    <d v="2025-02-04T12:20:43"/>
    <d v="2025-02-04T12:26:53"/>
    <d v="2025-02-03T00:00:00"/>
    <x v="0"/>
    <x v="0"/>
    <m/>
    <m/>
    <s v="Veterinary Supplies"/>
    <m/>
    <s v="Vaccines Gumboro 500 doses for week 4"/>
    <n v="500"/>
    <n v="20"/>
    <n v="10000"/>
    <s v="10000"/>
    <s v="Balance of 25th and 26th January 2025"/>
    <s v="1738661199097.jpg"/>
    <s v="https://kc.kobotoolbox.org/media/original?media_file=mattkuch87%2Fattachments%2F465cf73fec9d4570897ec1ad4b0948db%2F8440fce6-e742-4c16-b7e8-5f26e43cc5c5%2F1738661199097.jpg"/>
    <n v="436865976"/>
    <s v="8440fce6-e742-4c16-b7e8-5f26e43cc5c5"/>
    <d v="2025-02-04T09:26:59"/>
    <m/>
    <m/>
    <s v="submitted_via_web"/>
    <s v="mattkuch87"/>
    <s v="vndXtdUm72BfFettfRRAK9"/>
    <m/>
    <n v="3"/>
  </r>
  <r>
    <d v="2025-02-04T12:36:04"/>
    <d v="2025-02-04T12:41:24"/>
    <d v="2025-02-03T00:00:00"/>
    <x v="1"/>
    <x v="0"/>
    <m/>
    <m/>
    <s v="Veterinary Supplies"/>
    <m/>
    <s v="500 doses of Newcastle ib for week 1"/>
    <n v="500"/>
    <n v="20"/>
    <n v="10000"/>
    <s v="10000"/>
    <s v="Balance from sales "/>
    <s v="1738662068344.jpg"/>
    <s v="https://kc.kobotoolbox.org/media/original?media_file=mattkuch87%2Fattachments%2F465cf73fec9d4570897ec1ad4b0948db%2Fed1ae2c7-4428-443b-821f-6cb7ed08fc4c%2F1738662068344.jpg"/>
    <n v="436871999"/>
    <s v="ed1ae2c7-4428-443b-821f-6cb7ed08fc4c"/>
    <d v="2025-02-04T09:41:55"/>
    <m/>
    <m/>
    <s v="submitted_via_web"/>
    <s v="mattkuch87"/>
    <s v="vndXtdUm72BfFettfRRAK9"/>
    <m/>
    <n v="4"/>
  </r>
  <r>
    <d v="2025-02-04T14:46:39"/>
    <d v="2025-02-04T16:53:22"/>
    <d v="2025-02-04T00:00:00"/>
    <x v="1"/>
    <x v="1"/>
    <m/>
    <s v="Utilities (Electricity, Water, etc.)"/>
    <m/>
    <m/>
    <s v="Charcoal"/>
    <n v="1"/>
    <n v="65000"/>
    <n v="65000"/>
    <s v="65000"/>
    <s v="Cash at hand"/>
    <s v="1738677179361.jpg"/>
    <s v="https://kc.kobotoolbox.org/media/original?media_file=mattkuch87%2Fattachments%2F465cf73fec9d4570897ec1ad4b0948db%2F188c5375-8c08-445d-bd50-1fc3da1b656f%2F1738677179361.jpg"/>
    <n v="436978487"/>
    <s v="188c5375-8c08-445d-bd50-1fc3da1b656f"/>
    <d v="2025-02-04T13:54:27"/>
    <m/>
    <m/>
    <s v="submitted_via_web"/>
    <s v="mattkuch87"/>
    <s v="vndXtdUm72BfFettfRRAK9"/>
    <m/>
    <n v="5"/>
  </r>
  <r>
    <d v="2025-02-06T17:17:15"/>
    <d v="2025-02-06T17:21:40"/>
    <d v="2025-02-06T00:00:00"/>
    <x v="0"/>
    <x v="0"/>
    <m/>
    <m/>
    <s v="Feed Costs"/>
    <m/>
    <s v="Broken maize"/>
    <n v="140"/>
    <n v="1100"/>
    <n v="154000"/>
    <s v="154000"/>
    <s v="Withdrawn money "/>
    <s v="1738851680876.jpg"/>
    <s v="https://kc.kobotoolbox.org/media/original?media_file=mattkuch87%2Fattachments%2F465cf73fec9d4570897ec1ad4b0948db%2F9260a3bf-26da-4f26-9563-eb0c827f2fc0%2F1738851680876.jpg"/>
    <n v="437798374"/>
    <s v="9260a3bf-26da-4f26-9563-eb0c827f2fc0"/>
    <d v="2025-02-06T14:23:33"/>
    <m/>
    <m/>
    <s v="submitted_via_web"/>
    <s v="mattkuch87"/>
    <s v="vndXtdUm72BfFettfRRAK9"/>
    <m/>
    <n v="6"/>
  </r>
  <r>
    <d v="2025-02-06T17:23:52"/>
    <d v="2025-02-06T17:26:23"/>
    <d v="2025-02-06T00:00:00"/>
    <x v="0"/>
    <x v="0"/>
    <m/>
    <m/>
    <s v="Feed Costs"/>
    <m/>
    <s v="Hendrix concentrate "/>
    <n v="50"/>
    <n v="4300"/>
    <n v="215000"/>
    <s v="215000"/>
    <s v="Withdrawn money "/>
    <s v="1738851974802.jpg"/>
    <s v="https://kc.kobotoolbox.org/media/original?media_file=mattkuch87%2Fattachments%2F465cf73fec9d4570897ec1ad4b0948db%2Fb3b79a28-54d9-4ea1-97bb-364cda2aa423%2F1738851974802.jpg"/>
    <n v="437799704"/>
    <s v="b3b79a28-54d9-4ea1-97bb-364cda2aa423"/>
    <d v="2025-02-06T14:26:42"/>
    <m/>
    <m/>
    <s v="submitted_via_web"/>
    <s v="mattkuch87"/>
    <s v="vndXtdUm72BfFettfRRAK9"/>
    <m/>
    <n v="7"/>
  </r>
  <r>
    <d v="2025-02-06T17:27:08"/>
    <d v="2025-02-06T17:30:12"/>
    <d v="2025-02-06T00:00:00"/>
    <x v="1"/>
    <x v="1"/>
    <m/>
    <s v="Other Operating Expenses"/>
    <m/>
    <m/>
    <s v="Ultra clean disinfectant "/>
    <n v="1"/>
    <n v="20000"/>
    <n v="20000"/>
    <n v="20000"/>
    <s v="Withdrawn money "/>
    <s v="1738852203536.jpg"/>
    <s v="https://kc.kobotoolbox.org/media/original?media_file=mattkuch87%2Fattachments%2F465cf73fec9d4570897ec1ad4b0948db%2Ff209b46d-9634-4d25-bc07-7773776830dd%2F1738852203536.jpg"/>
    <n v="437801554"/>
    <s v="f209b46d-9634-4d25-bc07-7773776830dd"/>
    <d v="2025-02-06T14:30:24"/>
    <m/>
    <m/>
    <s v="submitted_via_web"/>
    <s v="mattkuch87"/>
    <s v="vndXtdUm72BfFettfRRAK9"/>
    <m/>
    <n v="8"/>
  </r>
  <r>
    <d v="2025-02-06T17:30:34"/>
    <d v="2025-02-06T17:32:34"/>
    <d v="2025-02-06T00:00:00"/>
    <x v="2"/>
    <x v="2"/>
    <s v="Equipment"/>
    <m/>
    <m/>
    <m/>
    <s v="Brooding papers "/>
    <n v="6"/>
    <n v="7000"/>
    <n v="42000"/>
    <s v="42000"/>
    <s v="Withdrawn money "/>
    <s v="1738852347917.jpg"/>
    <s v="https://kc.kobotoolbox.org/media/original?media_file=mattkuch87%2Fattachments%2F465cf73fec9d4570897ec1ad4b0948db%2F61c4e1b5-6885-4534-b3b0-909796ecf6cf%2F1738852347917.jpg"/>
    <n v="437802642"/>
    <s v="61c4e1b5-6885-4534-b3b0-909796ecf6cf"/>
    <d v="2025-02-06T14:32:52"/>
    <m/>
    <m/>
    <s v="submitted_via_web"/>
    <s v="mattkuch87"/>
    <s v="vndXtdUm72BfFettfRRAK9"/>
    <m/>
    <n v="9"/>
  </r>
  <r>
    <d v="2025-02-06T17:32:59"/>
    <d v="2025-02-06T17:37:09"/>
    <d v="2025-02-06T00:00:00"/>
    <x v="0"/>
    <x v="1"/>
    <m/>
    <s v="Transportation Costs"/>
    <m/>
    <m/>
    <s v="Transport "/>
    <n v="1"/>
    <n v="10000"/>
    <n v="10000"/>
    <n v="10000"/>
    <s v="Withdrawn money "/>
    <s v="1738852620671.jpg"/>
    <s v="https://kc.kobotoolbox.org/media/original?media_file=mattkuch87%2Fattachments%2F465cf73fec9d4570897ec1ad4b0948db%2Fad9cea27-434f-480d-a66e-c411c8c56a59%2F1738852620671.jpg"/>
    <n v="437804770"/>
    <s v="ad9cea27-434f-480d-a66e-c411c8c56a59"/>
    <d v="2025-02-06T14:37:24"/>
    <m/>
    <m/>
    <s v="submitted_via_web"/>
    <s v="mattkuch87"/>
    <s v="vndXtdUm72BfFettfRRAK9"/>
    <m/>
    <n v="10"/>
  </r>
  <r>
    <d v="2025-02-07T11:54:09"/>
    <d v="2025-02-07T11:56:44"/>
    <d v="2025-02-07T00:00:00"/>
    <x v="1"/>
    <x v="0"/>
    <m/>
    <m/>
    <s v="Veterinary Supplies"/>
    <m/>
    <s v="Multivitamin "/>
    <n v="1"/>
    <n v="47000"/>
    <n v="47000"/>
    <s v="47000"/>
    <s v="Withdrawn money "/>
    <s v="1738918598119.jpg"/>
    <s v="https://kc.kobotoolbox.org/media/original?media_file=mattkuch87%2Fattachments%2F465cf73fec9d4570897ec1ad4b0948db%2F1b68b746-a364-4bd6-81f5-a2316a0509fd%2F1738918598119.jpg"/>
    <n v="438059752"/>
    <s v="1b68b746-a364-4bd6-81f5-a2316a0509fd"/>
    <d v="2025-02-07T08:56:59"/>
    <m/>
    <m/>
    <s v="submitted_via_web"/>
    <s v="mattkuch87"/>
    <s v="vndXtdUm72BfFettfRRAK9"/>
    <m/>
    <n v="11"/>
  </r>
  <r>
    <d v="2025-02-07T11:57:10"/>
    <d v="2025-02-07T11:59:51"/>
    <d v="2025-02-07T00:00:00"/>
    <x v="3"/>
    <x v="0"/>
    <m/>
    <m/>
    <s v="Chicks Purchased"/>
    <m/>
    <s v="Day old chicks from ken chicks "/>
    <n v="350"/>
    <n v="3200"/>
    <n v="1120000"/>
    <s v="1120000"/>
    <s v="Withdrawn money "/>
    <s v="1738918781499.jpg"/>
    <s v="https://kc.kobotoolbox.org/media/original?media_file=mattkuch87%2Fattachments%2F465cf73fec9d4570897ec1ad4b0948db%2Fd10e47ac-659a-4507-8be6-6e588fdc3aba%2F1738918781499.jpg"/>
    <n v="438070126"/>
    <s v="d10e47ac-659a-4507-8be6-6e588fdc3aba"/>
    <d v="2025-02-07T09:24:41"/>
    <m/>
    <m/>
    <s v="submitted_via_web"/>
    <s v="mattkuch87"/>
    <s v="vndXtdUm72BfFettfRRAK9"/>
    <m/>
    <n v="12"/>
  </r>
  <r>
    <d v="2025-02-07T12:26:12"/>
    <d v="2025-02-07T12:29:14"/>
    <d v="2025-02-07T00:00:00"/>
    <x v="3"/>
    <x v="1"/>
    <m/>
    <s v="Transportation Costs"/>
    <m/>
    <m/>
    <s v="From home to gayaza and back to home "/>
    <n v="1"/>
    <n v="5000"/>
    <n v="5000"/>
    <n v="5000"/>
    <s v="Withdrawn money "/>
    <s v="1738920548731.jpg"/>
    <s v="https://kc.kobotoolbox.org/media/original?media_file=mattkuch87%2Fattachments%2F465cf73fec9d4570897ec1ad4b0948db%2F637db048-cf31-4bd1-ace0-d17f6cace1c5%2F1738920548731.jpg"/>
    <n v="438071727"/>
    <s v="637db048-cf31-4bd1-ace0-d17f6cace1c5"/>
    <d v="2025-02-07T09:29:27"/>
    <m/>
    <m/>
    <s v="submitted_via_web"/>
    <s v="mattkuch87"/>
    <s v="vndXtdUm72BfFettfRRAK9"/>
    <m/>
    <n v="13"/>
  </r>
  <r>
    <d v="2025-02-10T12:55:40"/>
    <d v="2025-02-10T13:00:05"/>
    <d v="2025-02-10T00:00:00"/>
    <x v="1"/>
    <x v="0"/>
    <m/>
    <m/>
    <s v="Veterinary Supplies"/>
    <m/>
    <s v="Gombolo vaccine "/>
    <n v="1000"/>
    <n v="13"/>
    <n v="13000"/>
    <s v="13000"/>
    <s v="Withdrawn money "/>
    <s v="1739181593398.jpg"/>
    <s v="https://kc.kobotoolbox.org/media/original?media_file=mattkuch87%2Fattachments%2F465cf73fec9d4570897ec1ad4b0948db%2Feebb5f2f-c50e-499b-bbae-0093c716686b%2F1739181593398.jpg"/>
    <n v="438972154"/>
    <s v="eebb5f2f-c50e-499b-bbae-0093c716686b"/>
    <d v="2025-02-10T10:00:31"/>
    <m/>
    <m/>
    <s v="submitted_via_web"/>
    <s v="mattkuch87"/>
    <s v="vndXtdUm72BfFettfRRAK9"/>
    <m/>
    <n v="14"/>
  </r>
  <r>
    <d v="2025-02-10T13:01:14"/>
    <d v="2025-02-10T13:07:36"/>
    <d v="2025-02-10T00:00:00"/>
    <x v="1"/>
    <x v="1"/>
    <m/>
    <s v="Transportation Costs"/>
    <m/>
    <m/>
    <s v="Transport from kiziri to kiwenda then to busiika and back to kiziri "/>
    <n v="1"/>
    <n v="5000"/>
    <n v="5000"/>
    <n v="5000"/>
    <s v="Withdrawn money "/>
    <s v="1739182045060.jpg"/>
    <s v="https://kc.kobotoolbox.org/media/original?media_file=mattkuch87%2Fattachments%2F465cf73fec9d4570897ec1ad4b0948db%2F3a70b851-b833-4128-95ef-8c71790a6626%2F1739182045060.jpg"/>
    <n v="438974910"/>
    <s v="3a70b851-b833-4128-95ef-8c71790a6626"/>
    <d v="2025-02-10T10:07:50"/>
    <m/>
    <m/>
    <s v="submitted_via_web"/>
    <s v="mattkuch87"/>
    <s v="vndXtdUm72BfFettfRRAK9"/>
    <m/>
    <n v="15"/>
  </r>
  <r>
    <d v="2025-02-10T20:05:01"/>
    <d v="2025-02-10T20:07:25"/>
    <d v="2025-02-10T00:00:00"/>
    <x v="1"/>
    <x v="2"/>
    <s v="Equipment"/>
    <m/>
    <m/>
    <m/>
    <s v="Tauplin "/>
    <n v="1"/>
    <n v="15000"/>
    <n v="15000"/>
    <s v="15000"/>
    <s v="Cash at hand "/>
    <s v="1739207237496.jpg"/>
    <s v="https://kc.kobotoolbox.org/media/original?media_file=mattkuch87%2Fattachments%2F465cf73fec9d4570897ec1ad4b0948db%2F34140f11-8b0c-4b94-9976-44ef85037ce6%2F1739207237496.jpg"/>
    <n v="439149426"/>
    <s v="34140f11-8b0c-4b94-9976-44ef85037ce6"/>
    <d v="2025-02-10T17:09:34"/>
    <m/>
    <m/>
    <s v="submitted_via_web"/>
    <s v="mattkuch87"/>
    <s v="vndXtdUm72BfFettfRRAK9"/>
    <m/>
    <n v="16"/>
  </r>
  <r>
    <d v="2025-02-10T20:09:52"/>
    <d v="2025-02-10T20:11:46"/>
    <d v="2025-02-10T00:00:00"/>
    <x v="1"/>
    <x v="1"/>
    <m/>
    <s v="Transportation Costs"/>
    <m/>
    <m/>
    <s v="From kiziri to kiwenda and back to kiziri "/>
    <n v="1"/>
    <n v="2000"/>
    <n v="2000"/>
    <n v="2000"/>
    <s v="Cash at hand "/>
    <s v="1739207490521.jpg"/>
    <s v="https://kc.kobotoolbox.org/media/original?media_file=mattkuch87%2Fattachments%2F465cf73fec9d4570897ec1ad4b0948db%2F95d4c635-85e1-4b2d-a236-a7f548a9f81e%2F1739207490521.jpg"/>
    <n v="439150263"/>
    <s v="95d4c635-85e1-4b2d-a236-a7f548a9f81e"/>
    <d v="2025-02-10T17:11:59"/>
    <m/>
    <m/>
    <s v="submitted_via_web"/>
    <s v="mattkuch87"/>
    <s v="vndXtdUm72BfFettfRRAK9"/>
    <m/>
    <n v="17"/>
  </r>
  <r>
    <d v="2025-02-10T20:15:17"/>
    <d v="2025-02-10T20:19:32"/>
    <d v="2025-02-10T00:00:00"/>
    <x v="3"/>
    <x v="1"/>
    <m/>
    <s v="Other Operating Expenses"/>
    <m/>
    <m/>
    <s v="Wood hasks"/>
    <n v="5"/>
    <n v="5000"/>
    <n v="25000"/>
    <s v="25000"/>
    <s v="Withdrawn money "/>
    <s v="1739207868118.jpg"/>
    <s v="https://kc.kobotoolbox.org/media/original?media_file=mattkuch87%2Fattachments%2F465cf73fec9d4570897ec1ad4b0948db%2F668ec5a7-9b4f-4301-9378-3155f186aa14%2F1739207868118.jpg"/>
    <n v="439153307"/>
    <s v="668ec5a7-9b4f-4301-9378-3155f186aa14"/>
    <d v="2025-02-10T17:19:48"/>
    <m/>
    <m/>
    <s v="submitted_via_web"/>
    <s v="mattkuch87"/>
    <s v="vndXtdUm72BfFettfRRAK9"/>
    <m/>
    <n v="18"/>
  </r>
  <r>
    <d v="2025-02-12T08:29:25"/>
    <d v="2025-02-12T08:31:05"/>
    <d v="2025-02-11T00:00:00"/>
    <x v="1"/>
    <x v="0"/>
    <m/>
    <m/>
    <s v="Feed Costs"/>
    <m/>
    <s v="Hendrix concentrate "/>
    <n v="50"/>
    <n v="4300"/>
    <n v="215000"/>
    <s v="215000"/>
    <s v="Withdrawn money "/>
    <s v="1739338258009.jpg"/>
    <s v="https://kc.kobotoolbox.org/media/original?media_file=mattkuch87%2Fattachments%2F465cf73fec9d4570897ec1ad4b0948db%2Fb43d4726-3ed6-4828-bca7-15751a5d24af%2F1739338258009.jpg"/>
    <n v="439725420"/>
    <s v="b43d4726-3ed6-4828-bca7-15751a5d24af"/>
    <d v="2025-02-12T05:31:17"/>
    <m/>
    <m/>
    <s v="submitted_via_web"/>
    <s v="mattkuch87"/>
    <s v="vndXtdUm72BfFettfRRAK9"/>
    <m/>
    <n v="19"/>
  </r>
  <r>
    <d v="2025-02-12T08:31:36"/>
    <d v="2025-02-12T08:32:58"/>
    <d v="2025-02-11T00:00:00"/>
    <x v="1"/>
    <x v="0"/>
    <m/>
    <m/>
    <s v="Feed Costs"/>
    <m/>
    <s v="Broken maize "/>
    <n v="120"/>
    <n v="1200"/>
    <n v="144000"/>
    <s v="144000"/>
    <s v="Withdrawn money "/>
    <s v="1739338368692.jpg"/>
    <s v="https://kc.kobotoolbox.org/media/original?media_file=mattkuch87%2Fattachments%2F465cf73fec9d4570897ec1ad4b0948db%2F8925c11d-568b-406e-a23a-81ab11d78615%2F1739338368692.jpg"/>
    <n v="439725802"/>
    <s v="8925c11d-568b-406e-a23a-81ab11d78615"/>
    <d v="2025-02-12T05:33:06"/>
    <m/>
    <m/>
    <s v="submitted_via_web"/>
    <s v="mattkuch87"/>
    <s v="vndXtdUm72BfFettfRRAK9"/>
    <m/>
    <n v="20"/>
  </r>
  <r>
    <d v="2025-02-12T08:33:28"/>
    <d v="2025-02-12T08:35:17"/>
    <d v="2025-02-11T00:00:00"/>
    <x v="0"/>
    <x v="2"/>
    <s v="Equipment"/>
    <m/>
    <m/>
    <m/>
    <s v="Tauplin "/>
    <n v="1"/>
    <n v="15000"/>
    <n v="15000"/>
    <s v="15000"/>
    <s v="Withdrawn money "/>
    <s v="1739338511834.jpg"/>
    <s v="https://kc.kobotoolbox.org/media/original?media_file=mattkuch87%2Fattachments%2F465cf73fec9d4570897ec1ad4b0948db%2Fe5ea86d2-2836-408b-a0db-0f830856ca8c%2F1739338511834.jpg"/>
    <n v="439726200"/>
    <s v="e5ea86d2-2836-408b-a0db-0f830856ca8c"/>
    <d v="2025-02-12T05:35:26"/>
    <m/>
    <m/>
    <s v="submitted_via_web"/>
    <s v="mattkuch87"/>
    <s v="vndXtdUm72BfFettfRRAK9"/>
    <m/>
    <n v="21"/>
  </r>
  <r>
    <d v="2025-02-12T08:35:48"/>
    <d v="2025-02-12T08:38:44"/>
    <d v="2025-02-12T00:00:00"/>
    <x v="3"/>
    <x v="0"/>
    <m/>
    <m/>
    <s v="Feed Costs"/>
    <m/>
    <s v="Starter crumble "/>
    <n v="50"/>
    <n v="2900"/>
    <n v="145000"/>
    <s v="145000"/>
    <s v="Withdrawn money "/>
    <s v="1739338717246.jpg"/>
    <s v="https://kc.kobotoolbox.org/media/original?media_file=mattkuch87%2Fattachments%2F465cf73fec9d4570897ec1ad4b0948db%2F3b69d767-45c6-4860-ae35-425787de4a11%2F1739338717246.jpg"/>
    <n v="439727015"/>
    <s v="3b69d767-45c6-4860-ae35-425787de4a11"/>
    <d v="2025-02-12T05:38:58"/>
    <m/>
    <m/>
    <s v="submitted_via_web"/>
    <s v="mattkuch87"/>
    <s v="vndXtdUm72BfFettfRRAK9"/>
    <m/>
    <n v="22"/>
  </r>
  <r>
    <d v="2025-02-12T08:40:02"/>
    <d v="2025-02-12T08:43:14"/>
    <d v="2025-02-11T00:00:00"/>
    <x v="1"/>
    <x v="1"/>
    <m/>
    <s v="Transportation Costs"/>
    <m/>
    <m/>
    <s v="From the farm to kiwenda, busiika and back to the farm "/>
    <n v="1"/>
    <n v="10000"/>
    <n v="10000"/>
    <n v="10000"/>
    <s v="Withdrawn money "/>
    <s v="1739338988330.jpg"/>
    <s v="https://kc.kobotoolbox.org/media/original?media_file=mattkuch87%2Fattachments%2F465cf73fec9d4570897ec1ad4b0948db%2F073ee8ae-015b-4ed1-94f7-2e5a733ebcce%2F1739338988330.jpg"/>
    <n v="439727964"/>
    <s v="073ee8ae-015b-4ed1-94f7-2e5a733ebcce"/>
    <d v="2025-02-12T05:43:32"/>
    <m/>
    <m/>
    <s v="submitted_via_web"/>
    <s v="mattkuch87"/>
    <s v="vndXtdUm72BfFettfRRAK9"/>
    <m/>
    <n v="23"/>
  </r>
  <r>
    <d v="2025-02-12T08:44:43"/>
    <d v="2025-02-12T08:47:06"/>
    <d v="2025-02-11T00:00:00"/>
    <x v="3"/>
    <x v="1"/>
    <m/>
    <s v="Other Operating Expenses"/>
    <m/>
    <m/>
    <s v="Wood shavings "/>
    <n v="5"/>
    <n v="5000"/>
    <n v="25000"/>
    <s v="25000"/>
    <s v="Withdrawn money "/>
    <s v="1739339216325.jpg"/>
    <s v="https://kc.kobotoolbox.org/media/original?media_file=mattkuch87%2Fattachments%2F465cf73fec9d4570897ec1ad4b0948db%2F5fb8de92-04fc-43d2-abd2-ca8f3299d9e4%2F1739339216325.jpg"/>
    <n v="439729018"/>
    <s v="5fb8de92-04fc-43d2-abd2-ca8f3299d9e4"/>
    <d v="2025-02-12T05:48:21"/>
    <m/>
    <m/>
    <s v="submitted_via_web"/>
    <s v="mattkuch87"/>
    <s v="vndXtdUm72BfFettfRRAK9"/>
    <m/>
    <n v="24"/>
  </r>
  <r>
    <d v="2025-02-12T08:48:28"/>
    <d v="2025-02-12T08:51:03"/>
    <d v="2025-02-11T00:00:00"/>
    <x v="3"/>
    <x v="1"/>
    <m/>
    <s v="Transportation Costs"/>
    <m/>
    <m/>
    <s v="Transport for the wood shavings "/>
    <n v="1"/>
    <n v="10000"/>
    <n v="10000"/>
    <n v="10000"/>
    <s v="Withdrawn money "/>
    <s v="1739339455303.jpg"/>
    <s v="https://kc.kobotoolbox.org/media/original?media_file=mattkuch87%2Fattachments%2F465cf73fec9d4570897ec1ad4b0948db%2Fee72bda5-f2dd-4c7e-ba4d-324ddb7b348b%2F1739339455303.jpg"/>
    <n v="439729793"/>
    <s v="ee72bda5-f2dd-4c7e-ba4d-324ddb7b348b"/>
    <d v="2025-02-12T05:52:16"/>
    <m/>
    <m/>
    <s v="submitted_via_web"/>
    <s v="mattkuch87"/>
    <s v="vndXtdUm72BfFettfRRAK9"/>
    <m/>
    <n v="25"/>
  </r>
  <r>
    <d v="2025-02-13T12:56:16"/>
    <d v="2025-02-13T12:58:27"/>
    <d v="2025-02-13T00:00:00"/>
    <x v="2"/>
    <x v="0"/>
    <m/>
    <m/>
    <s v="Feed Costs"/>
    <m/>
    <s v="Starter Crumble for Batch 5"/>
    <n v="100"/>
    <n v="2800"/>
    <n v="280000"/>
    <s v="280000"/>
    <s v="Bought from UGA chick "/>
    <s v="1739440699124.jpg"/>
    <s v="https://kc.kobotoolbox.org/media/original?media_file=mattkuch87%2Fattachments%2F465cf73fec9d4570897ec1ad4b0948db%2F9b40351e-d7ff-4a62-b003-cc0e41bc20bd%2F1739440699124.jpg"/>
    <n v="440291261"/>
    <s v="9b40351e-d7ff-4a62-b003-cc0e41bc20bd"/>
    <d v="2025-02-13T09:58:32"/>
    <m/>
    <m/>
    <s v="submitted_via_web"/>
    <s v="mattkuch87"/>
    <s v="vndXtdUm72BfFettfRRAK9"/>
    <m/>
    <n v="26"/>
  </r>
  <r>
    <d v="2025-02-13T17:22:36"/>
    <d v="2025-02-13T17:25:00"/>
    <d v="2025-02-13T00:00:00"/>
    <x v="3"/>
    <x v="0"/>
    <m/>
    <m/>
    <s v="Feed Costs"/>
    <m/>
    <s v="Hendrix starter crumble "/>
    <n v="100"/>
    <n v="2940"/>
    <n v="294000"/>
    <s v="294000"/>
    <s v="Withdrawn money "/>
    <s v="1739456689004.jpg"/>
    <s v="https://kc.kobotoolbox.org/media/original?media_file=mattkuch87%2Fattachments%2F465cf73fec9d4570897ec1ad4b0948db%2F104a95fa-4e14-42cc-a736-9ce03474dc28%2F1739456689004.jpg"/>
    <n v="440433733"/>
    <s v="104a95fa-4e14-42cc-a736-9ce03474dc28"/>
    <d v="2025-02-13T14:25:12"/>
    <m/>
    <m/>
    <s v="submitted_via_web"/>
    <s v="mattkuch87"/>
    <s v="vndXtdUm72BfFettfRRAK9"/>
    <m/>
    <n v="27"/>
  </r>
  <r>
    <d v="2025-02-13T17:25:27"/>
    <d v="2025-02-13T17:32:48"/>
    <d v="2025-02-13T00:00:00"/>
    <x v="3"/>
    <x v="1"/>
    <m/>
    <s v="Transportation Costs"/>
    <m/>
    <m/>
    <s v="Transport from the farm to busiika and back to the farm "/>
    <n v="1"/>
    <n v="4000"/>
    <n v="4000"/>
    <n v="4000"/>
    <s v="Withdrawn money "/>
    <s v="1739457162521.jpg"/>
    <s v="https://kc.kobotoolbox.org/media/original?media_file=mattkuch87%2Fattachments%2F465cf73fec9d4570897ec1ad4b0948db%2Fe3cf0788-0b0b-42fb-8f91-c701e9120451%2F1739457162521.jpg"/>
    <n v="440437837"/>
    <s v="e3cf0788-0b0b-42fb-8f91-c701e9120451"/>
    <d v="2025-02-13T14:32:58"/>
    <m/>
    <m/>
    <s v="submitted_via_web"/>
    <s v="mattkuch87"/>
    <s v="vndXtdUm72BfFettfRRAK9"/>
    <m/>
    <n v="28"/>
  </r>
  <r>
    <d v="2025-02-13T17:34:18"/>
    <d v="2025-02-13T17:43:55"/>
    <d v="2025-02-13T00:00:00"/>
    <x v="3"/>
    <x v="1"/>
    <m/>
    <s v="Other Operating Expenses"/>
    <m/>
    <m/>
    <s v="Charcoal "/>
    <n v="1"/>
    <n v="75000"/>
    <n v="75000"/>
    <s v="75000"/>
    <s v="Withdrawn money "/>
    <s v="1739457827519.jpg"/>
    <s v="https://kc.kobotoolbox.org/media/original?media_file=mattkuch87%2Fattachments%2F465cf73fec9d4570897ec1ad4b0948db%2F0280cb03-831a-4f04-bacd-64279e1b9b91%2F1739457827519.jpg"/>
    <n v="440443827"/>
    <s v="0280cb03-831a-4f04-bacd-64279e1b9b91"/>
    <d v="2025-02-13T14:45:33"/>
    <m/>
    <m/>
    <s v="submitted_via_web"/>
    <s v="mattkuch87"/>
    <s v="vndXtdUm72BfFettfRRAK9"/>
    <m/>
    <n v="29"/>
  </r>
  <r>
    <d v="2025-02-13T17:45:46"/>
    <d v="2025-02-13T17:48:32"/>
    <d v="2025-02-13T00:00:00"/>
    <x v="3"/>
    <x v="1"/>
    <m/>
    <s v="Transportation Costs"/>
    <m/>
    <m/>
    <s v="Transportation of charcoal "/>
    <n v="1"/>
    <n v="2000"/>
    <n v="2000"/>
    <n v="2000"/>
    <s v="Withdrawn money "/>
    <s v="1739458084213.jpg"/>
    <s v="https://kc.kobotoolbox.org/media/original?media_file=mattkuch87%2Fattachments%2F465cf73fec9d4570897ec1ad4b0948db%2Fcb3f4561-4fe4-4fc2-a65f-4f2ebc962999%2F1739458084213.jpg"/>
    <n v="440445439"/>
    <s v="cb3f4561-4fe4-4fc2-a65f-4f2ebc962999"/>
    <d v="2025-02-13T14:48:49"/>
    <m/>
    <m/>
    <s v="submitted_via_web"/>
    <s v="mattkuch87"/>
    <s v="vndXtdUm72BfFettfRRAK9"/>
    <m/>
    <n v="30"/>
  </r>
  <r>
    <d v="2025-02-13T17:48:58"/>
    <d v="2025-02-13T17:51:56"/>
    <d v="2025-02-13T00:00:00"/>
    <x v="3"/>
    <x v="2"/>
    <s v="Equipment"/>
    <m/>
    <m/>
    <m/>
    <s v="Plastic plates "/>
    <n v="2"/>
    <n v="1000"/>
    <n v="2000"/>
    <s v="2000"/>
    <s v="Withdrawn money "/>
    <s v="1739458268818.jpg"/>
    <s v="https://kc.kobotoolbox.org/media/original?media_file=mattkuch87%2Fattachments%2F465cf73fec9d4570897ec1ad4b0948db%2F9fad188c-4566-4074-9202-f796497197c7%2F1739458268818.jpg"/>
    <n v="440447097"/>
    <s v="9fad188c-4566-4074-9202-f796497197c7"/>
    <d v="2025-02-13T14:52:04"/>
    <m/>
    <m/>
    <s v="submitted_via_web"/>
    <s v="mattkuch87"/>
    <s v="vndXtdUm72BfFettfRRAK9"/>
    <m/>
    <n v="31"/>
  </r>
  <r>
    <d v="2025-02-17T12:40:34"/>
    <d v="2025-02-17T12:43:50"/>
    <d v="2025-02-17T00:00:00"/>
    <x v="1"/>
    <x v="0"/>
    <m/>
    <m/>
    <s v="Veterinary Supplies"/>
    <m/>
    <s v="Newcastle ib "/>
    <n v="500"/>
    <n v="24"/>
    <n v="12000"/>
    <s v="12000"/>
    <s v="Balance from the withdrawn money and the one that was added "/>
    <s v="1739785424962.jpg"/>
    <s v="https://kc.kobotoolbox.org/media/original?media_file=mattkuch87%2Fattachments%2F465cf73fec9d4570897ec1ad4b0948db%2F98d3b52e-96de-4f9c-ac3e-bbcb73d00a39%2F1739785424962.jpg"/>
    <n v="441660077"/>
    <s v="98d3b52e-96de-4f9c-ac3e-bbcb73d00a39"/>
    <d v="2025-02-17T09:44:30"/>
    <m/>
    <m/>
    <s v="submitted_via_web"/>
    <s v="mattkuch87"/>
    <s v="vndXtdUm72BfFettfRRAK9"/>
    <m/>
    <n v="32"/>
  </r>
  <r>
    <d v="2025-02-17T12:44:42"/>
    <d v="2025-02-17T12:46:36"/>
    <d v="2025-02-17T00:00:00"/>
    <x v="1"/>
    <x v="0"/>
    <m/>
    <m/>
    <s v="Feed Costs"/>
    <m/>
    <s v="Broken maize "/>
    <n v="120"/>
    <n v="1300"/>
    <n v="156000"/>
    <s v="156000"/>
    <s v="Balance from the withdrawn money and the one that was added "/>
    <s v="1739785591322.jpg"/>
    <s v="https://kc.kobotoolbox.org/media/original?media_file=mattkuch87%2Fattachments%2F465cf73fec9d4570897ec1ad4b0948db%2F68b55c0b-e493-4fc6-bb41-c943c54f105d%2F1739785591322.jpg"/>
    <n v="441661074"/>
    <s v="68b55c0b-e493-4fc6-bb41-c943c54f105d"/>
    <d v="2025-02-17T09:46:49"/>
    <m/>
    <m/>
    <s v="submitted_via_web"/>
    <s v="mattkuch87"/>
    <s v="vndXtdUm72BfFettfRRAK9"/>
    <m/>
    <n v="33"/>
  </r>
  <r>
    <d v="2025-02-17T12:47:09"/>
    <d v="2025-02-17T12:49:54"/>
    <d v="2025-02-17T00:00:00"/>
    <x v="1"/>
    <x v="0"/>
    <m/>
    <m/>
    <s v="Feed Costs"/>
    <m/>
    <s v="Hendrix concentrate "/>
    <n v="50"/>
    <n v="4300"/>
    <n v="215000"/>
    <s v="215000"/>
    <s v="Balance from the withdrawn money and the one that was added "/>
    <s v="1739785784137.jpg"/>
    <s v="https://kc.kobotoolbox.org/media/original?media_file=mattkuch87%2Fattachments%2F465cf73fec9d4570897ec1ad4b0948db%2Fa571c687-269f-4b11-9a9b-efb17327e81f%2F1739785784137.jpg"/>
    <n v="441662635"/>
    <s v="a571c687-269f-4b11-9a9b-efb17327e81f"/>
    <d v="2025-02-17T09:50:11"/>
    <m/>
    <m/>
    <s v="submitted_via_web"/>
    <s v="mattkuch87"/>
    <s v="vndXtdUm72BfFettfRRAK9"/>
    <m/>
    <n v="34"/>
  </r>
  <r>
    <d v="2025-02-17T12:50:34"/>
    <d v="2025-02-17T12:54:17"/>
    <d v="2025-02-17T00:00:00"/>
    <x v="1"/>
    <x v="1"/>
    <m/>
    <s v="Transportation Costs"/>
    <m/>
    <m/>
    <s v="From the farm to kiwenda and to busiika and then back to the farm "/>
    <n v="1"/>
    <n v="8000"/>
    <n v="8000"/>
    <s v="8000"/>
    <s v="Balance from the withdrawn money and the one that was added "/>
    <s v="1739786029005.jpg"/>
    <s v="https://kc.kobotoolbox.org/media/original?media_file=mattkuch87%2Fattachments%2F465cf73fec9d4570897ec1ad4b0948db%2F2864b736-b169-43c5-be4e-308330df3fbf%2F1739786029005.jpg"/>
    <n v="441664221"/>
    <s v="2864b736-b169-43c5-be4e-308330df3fbf"/>
    <d v="2025-02-17T09:54:29"/>
    <m/>
    <m/>
    <s v="submitted_via_web"/>
    <s v="mattkuch87"/>
    <s v="vndXtdUm72BfFettfRRAK9"/>
    <m/>
    <n v="35"/>
  </r>
  <r>
    <d v="2025-02-18T18:23:10"/>
    <d v="2025-02-18T18:26:05"/>
    <d v="2025-02-18T00:00:00"/>
    <x v="2"/>
    <x v="1"/>
    <m/>
    <s v="Other Operating Expenses"/>
    <m/>
    <m/>
    <s v="Charcoal "/>
    <n v="1"/>
    <n v="75000"/>
    <n v="75000"/>
    <s v="75000"/>
    <s v="Money sent on mobile "/>
    <s v="1739892356647.jpg"/>
    <s v="https://kc.kobotoolbox.org/media/original?media_file=mattkuch87%2Fattachments%2F465cf73fec9d4570897ec1ad4b0948db%2F965050c2-a011-46f7-90ca-de2faf0ea9a4%2F1739892356647.jpg"/>
    <n v="442353783"/>
    <s v="965050c2-a011-46f7-90ca-de2faf0ea9a4"/>
    <d v="2025-02-18T15:26:22"/>
    <m/>
    <m/>
    <s v="submitted_via_web"/>
    <s v="mattkuch87"/>
    <s v="vndXtdUm72BfFettfRRAK9"/>
    <m/>
    <n v="36"/>
  </r>
  <r>
    <d v="2025-02-18T18:26:38"/>
    <d v="2025-02-18T18:28:17"/>
    <d v="2025-02-18T00:00:00"/>
    <x v="2"/>
    <x v="1"/>
    <m/>
    <s v="Transportation Costs"/>
    <m/>
    <m/>
    <s v="Charcoal "/>
    <n v="1"/>
    <n v="2000"/>
    <n v="2000"/>
    <s v="2000"/>
    <s v="Money sent on mobile "/>
    <s v="1739892492628.jpg"/>
    <s v="https://kc.kobotoolbox.org/media/original?media_file=mattkuch87%2Fattachments%2F465cf73fec9d4570897ec1ad4b0948db%2Fb89ea4b8-856c-4830-a778-b7714750fdcb%2F1739892492628.jpg"/>
    <n v="442354877"/>
    <s v="b89ea4b8-856c-4830-a778-b7714750fdcb"/>
    <d v="2025-02-18T15:28:25"/>
    <m/>
    <m/>
    <s v="submitted_via_web"/>
    <s v="mattkuch87"/>
    <s v="vndXtdUm72BfFettfRRAK9"/>
    <m/>
    <n v="37"/>
  </r>
  <r>
    <d v="2025-02-18T18:28:35"/>
    <d v="2025-02-18T18:29:45"/>
    <d v="2025-02-18T00:00:00"/>
    <x v="3"/>
    <x v="1"/>
    <m/>
    <s v="Other Operating Expenses"/>
    <m/>
    <m/>
    <s v="Charcoal "/>
    <n v="1"/>
    <n v="75000"/>
    <n v="75000"/>
    <s v="75000"/>
    <s v="Money sent on mobile "/>
    <s v="1739892573151.jpg"/>
    <s v="https://kc.kobotoolbox.org/media/original?media_file=mattkuch87%2Fattachments%2F465cf73fec9d4570897ec1ad4b0948db%2F06d2d8ce-b7f6-47bb-8a20-4dc22326c412%2F1739892573151.jpg"/>
    <n v="442355576"/>
    <s v="06d2d8ce-b7f6-47bb-8a20-4dc22326c412"/>
    <d v="2025-02-18T15:30:02"/>
    <m/>
    <m/>
    <s v="submitted_via_web"/>
    <s v="mattkuch87"/>
    <s v="vndXtdUm72BfFettfRRAK9"/>
    <m/>
    <n v="38"/>
  </r>
  <r>
    <d v="2025-02-18T18:30:10"/>
    <d v="2025-02-18T18:31:20"/>
    <d v="2025-02-18T00:00:00"/>
    <x v="3"/>
    <x v="1"/>
    <m/>
    <s v="Transportation Costs"/>
    <m/>
    <m/>
    <s v="Charcoal "/>
    <n v="1"/>
    <n v="2000"/>
    <n v="2000"/>
    <s v="2000"/>
    <s v="Money sent on mobile "/>
    <s v="1739892674969.jpg"/>
    <s v="https://kc.kobotoolbox.org/media/original?media_file=mattkuch87%2Fattachments%2F465cf73fec9d4570897ec1ad4b0948db%2F8ba087a5-c7eb-4d58-b05d-30805abf37bd%2F1739892674969.jpg"/>
    <n v="442356299"/>
    <s v="8ba087a5-c7eb-4d58-b05d-30805abf37bd"/>
    <d v="2025-02-18T15:31:33"/>
    <m/>
    <m/>
    <s v="submitted_via_web"/>
    <s v="mattkuch87"/>
    <s v="vndXtdUm72BfFettfRRAK9"/>
    <m/>
    <n v="39"/>
  </r>
  <r>
    <d v="2025-02-18T18:48:15"/>
    <d v="2025-02-18T18:50:24"/>
    <d v="2025-02-18T00:00:00"/>
    <x v="3"/>
    <x v="0"/>
    <m/>
    <m/>
    <s v="Veterinary Supplies"/>
    <m/>
    <s v="Newcastle ib "/>
    <n v="500"/>
    <n v="24"/>
    <n v="12000"/>
    <s v="12000"/>
    <s v="Balance of the withdrawn money and the one that was added "/>
    <s v="1739893816900.jpg"/>
    <s v="https://kc.kobotoolbox.org/media/original?media_file=mattkuch87%2Fattachments%2F465cf73fec9d4570897ec1ad4b0948db%2Fa4dc599d-c6ed-403a-a1a1-da6fa0a03cef%2F1739893816900.jpg"/>
    <n v="442364464"/>
    <s v="a4dc599d-c6ed-403a-a1a1-da6fa0a03cef"/>
    <d v="2025-02-18T15:50:35"/>
    <m/>
    <m/>
    <s v="submitted_via_web"/>
    <s v="mattkuch87"/>
    <s v="vndXtdUm72BfFettfRRAK9"/>
    <m/>
    <n v="40"/>
  </r>
  <r>
    <d v="2025-02-18T18:50:46"/>
    <d v="2025-02-18T18:52:42"/>
    <d v="2025-02-18T00:00:00"/>
    <x v="3"/>
    <x v="1"/>
    <m/>
    <s v="Transportation Costs"/>
    <m/>
    <m/>
    <s v="From kiziri to busiika and back to the farm "/>
    <n v="1"/>
    <n v="4000"/>
    <n v="4000"/>
    <s v="4000"/>
    <s v="Balance of the withdrawn money and the one that was added "/>
    <s v="1739893955798.jpg"/>
    <s v="https://kc.kobotoolbox.org/media/original?media_file=mattkuch87%2Fattachments%2F465cf73fec9d4570897ec1ad4b0948db%2Fb2d8cdd4-dcd1-498c-9224-6e88b4819126%2F1739893955798.jpg"/>
    <n v="442365455"/>
    <s v="b2d8cdd4-dcd1-498c-9224-6e88b4819126"/>
    <d v="2025-02-18T15:52:49"/>
    <m/>
    <m/>
    <s v="submitted_via_web"/>
    <s v="mattkuch87"/>
    <s v="vndXtdUm72BfFettfRRAK9"/>
    <m/>
    <n v="41"/>
  </r>
  <r>
    <d v="2025-02-18T20:21:38"/>
    <d v="2025-02-18T20:24:33"/>
    <d v="2025-02-18T00:00:00"/>
    <x v="2"/>
    <x v="1"/>
    <m/>
    <s v="Other Operating Expenses"/>
    <m/>
    <m/>
    <s v="Match boxes "/>
    <n v="10"/>
    <n v="100"/>
    <n v="1000"/>
    <n v="1000"/>
    <s v="Balance from the charcoal "/>
    <s v="1739899465623.jpg"/>
    <s v="https://kc.kobotoolbox.org/media/original?media_file=mattkuch87%2Fattachments%2F465cf73fec9d4570897ec1ad4b0948db%2Fc599fd5b-a63c-4386-8d9d-f3f20e3b3336%2F1739899465623.jpg"/>
    <n v="442402143"/>
    <s v="c599fd5b-a63c-4386-8d9d-f3f20e3b3336"/>
    <d v="2025-02-18T17:24:43"/>
    <m/>
    <m/>
    <s v="submitted_via_web"/>
    <s v="mattkuch87"/>
    <s v="vndXtdUm72BfFettfRRAK9"/>
    <m/>
    <n v="42"/>
  </r>
  <r>
    <d v="2025-02-20T17:35:48"/>
    <d v="2025-02-20T17:38:12"/>
    <d v="2025-02-20T00:00:00"/>
    <x v="1"/>
    <x v="2"/>
    <s v="Equipment"/>
    <m/>
    <m/>
    <m/>
    <s v="Gumboots "/>
    <n v="2"/>
    <n v="10000"/>
    <n v="20000"/>
    <s v="20000"/>
    <s v="Cash at hand "/>
    <s v="1740062281873.jpg"/>
    <s v="https://kc.kobotoolbox.org/media/original?media_file=mattkuch87%2Fattachments%2F465cf73fec9d4570897ec1ad4b0948db%2Fa4606e36-5666-4940-bfbe-d0ddb66fdaa4%2F1740062281873.jpg"/>
    <n v="443307725"/>
    <s v="a4606e36-5666-4940-bfbe-d0ddb66fdaa4"/>
    <d v="2025-02-20T14:38:33"/>
    <m/>
    <m/>
    <s v="submitted_via_web"/>
    <s v="mattkuch87"/>
    <s v="vndXtdUm72BfFettfRRAK9"/>
    <m/>
    <n v="43"/>
  </r>
  <r>
    <d v="2025-02-22T16:04:55"/>
    <d v="2025-02-22T16:46:22"/>
    <d v="2025-02-22T00:00:00"/>
    <x v="0"/>
    <x v="3"/>
    <m/>
    <m/>
    <m/>
    <s v="Sales Revenue (Broilers, Eggs, etc.)"/>
    <s v="Sold out "/>
    <n v="2"/>
    <n v="10000"/>
    <n v="20000"/>
    <s v="20000"/>
    <s v="New customer "/>
    <s v="1740231975493.jpg"/>
    <s v="https://kc.kobotoolbox.org/media/original?media_file=mattkuch87%2Fattachments%2F465cf73fec9d4570897ec1ad4b0948db%2F4bfac0af-1996-413e-84f7-d2a94bdda284%2F1740231975493.jpg"/>
    <n v="444087184"/>
    <s v="4bfac0af-1996-413e-84f7-d2a94bdda284"/>
    <d v="2025-02-22T13:46:33"/>
    <m/>
    <m/>
    <s v="submitted_via_web"/>
    <s v="mattkuch87"/>
    <s v="vndXtdUm72BfFettfRRAK9"/>
    <m/>
    <n v="44"/>
  </r>
  <r>
    <d v="2025-02-23T09:29:07"/>
    <d v="2025-02-23T09:31:16"/>
    <d v="2025-02-07T00:00:00"/>
    <x v="0"/>
    <x v="3"/>
    <m/>
    <m/>
    <m/>
    <s v="Sales Revenue (Broilers, Eggs, etc.)"/>
    <s v="Sold out "/>
    <n v="15"/>
    <n v="15000"/>
    <n v="225000"/>
    <s v="225000"/>
    <s v="Routine customer "/>
    <s v="1740292269944.jpg"/>
    <s v="https://kc.kobotoolbox.org/media/original?media_file=mattkuch87%2Fattachments%2F465cf73fec9d4570897ec1ad4b0948db%2Fe217be6b-21e1-43cc-b5e4-b22cee057ef9%2F1740292269944.jpg"/>
    <n v="444244338"/>
    <s v="e217be6b-21e1-43cc-b5e4-b22cee057ef9"/>
    <d v="2025-02-23T06:31:27"/>
    <m/>
    <m/>
    <s v="submitted_via_web"/>
    <s v="mattkuch87"/>
    <s v="vndXtdUm72BfFettfRRAK9"/>
    <m/>
    <n v="45"/>
  </r>
  <r>
    <d v="2025-02-23T09:32:43"/>
    <d v="2025-02-23T09:35:43"/>
    <d v="2025-02-08T00:00:00"/>
    <x v="0"/>
    <x v="3"/>
    <m/>
    <m/>
    <m/>
    <s v="Sales Revenue (Broilers, Eggs, etc.)"/>
    <s v="Sold out "/>
    <n v="16"/>
    <n v="15000"/>
    <n v="240000"/>
    <s v="240000"/>
    <s v="Routine customer "/>
    <s v="1740292534573.jpg"/>
    <s v="https://kc.kobotoolbox.org/media/original?media_file=mattkuch87%2Fattachments%2F465cf73fec9d4570897ec1ad4b0948db%2F3ee46be2-d230-4102-aba0-c396d3e15ea0%2F1740292534573.jpg"/>
    <n v="444245221"/>
    <s v="3ee46be2-d230-4102-aba0-c396d3e15ea0"/>
    <d v="2025-02-23T06:35:52"/>
    <m/>
    <m/>
    <s v="submitted_via_web"/>
    <s v="mattkuch87"/>
    <s v="vndXtdUm72BfFettfRRAK9"/>
    <m/>
    <n v="46"/>
  </r>
  <r>
    <d v="2025-02-23T09:36:33"/>
    <d v="2025-02-23T09:38:16"/>
    <d v="2025-02-08T00:00:00"/>
    <x v="0"/>
    <x v="3"/>
    <m/>
    <m/>
    <m/>
    <s v="Sales Revenue (Broilers, Eggs, etc.)"/>
    <s v="Sold out "/>
    <n v="1"/>
    <n v="15000"/>
    <n v="15000"/>
    <s v="15000"/>
    <s v="Supportive client "/>
    <s v="1740292689778.jpg"/>
    <s v="https://kc.kobotoolbox.org/media/original?media_file=mattkuch87%2Fattachments%2F465cf73fec9d4570897ec1ad4b0948db%2F418fdfc2-e978-4d91-a974-4deb91359f5e%2F1740292689778.jpg"/>
    <n v="444245689"/>
    <s v="418fdfc2-e978-4d91-a974-4deb91359f5e"/>
    <d v="2025-02-23T06:38:26"/>
    <m/>
    <m/>
    <s v="submitted_via_web"/>
    <s v="mattkuch87"/>
    <s v="vndXtdUm72BfFettfRRAK9"/>
    <m/>
    <n v="47"/>
  </r>
  <r>
    <d v="2025-02-23T09:39:00"/>
    <d v="2025-02-23T09:41:53"/>
    <d v="2025-02-09T00:00:00"/>
    <x v="0"/>
    <x v="3"/>
    <m/>
    <m/>
    <m/>
    <s v="Sales Revenue (Broilers, Eggs, etc.)"/>
    <s v="Sold out "/>
    <n v="12"/>
    <n v="15000"/>
    <n v="180000"/>
    <s v="180000"/>
    <s v="Routine customer "/>
    <s v="1740292906911.jpg"/>
    <s v="https://kc.kobotoolbox.org/media/original?media_file=mattkuch87%2Fattachments%2F465cf73fec9d4570897ec1ad4b0948db%2F7f76d98b-d2f8-48d8-bb6f-5fae29d9b7a1%2F1740292906911.jpg"/>
    <n v="444246224"/>
    <s v="7f76d98b-d2f8-48d8-bb6f-5fae29d9b7a1"/>
    <d v="2025-02-23T06:42:04"/>
    <m/>
    <m/>
    <s v="submitted_via_web"/>
    <s v="mattkuch87"/>
    <s v="vndXtdUm72BfFettfRRAK9"/>
    <m/>
    <n v="48"/>
  </r>
  <r>
    <d v="2025-02-23T09:42:20"/>
    <d v="2025-02-23T09:44:26"/>
    <d v="2025-02-09T00:00:00"/>
    <x v="0"/>
    <x v="3"/>
    <m/>
    <m/>
    <m/>
    <s v="Sales Revenue (Broilers, Eggs, etc.)"/>
    <s v="Sold out "/>
    <n v="13"/>
    <n v="15000"/>
    <n v="195000"/>
    <s v="195000"/>
    <s v="Routine customer "/>
    <s v="1740293057762.jpg"/>
    <s v="https://kc.kobotoolbox.org/media/original?media_file=mattkuch87%2Fattachments%2F465cf73fec9d4570897ec1ad4b0948db%2F66d15448-11b1-489a-9f6d-49bc16d7ba5e%2F1740293057762.jpg"/>
    <n v="444246635"/>
    <s v="66d15448-11b1-489a-9f6d-49bc16d7ba5e"/>
    <d v="2025-02-23T06:44:34"/>
    <m/>
    <m/>
    <s v="submitted_via_web"/>
    <s v="mattkuch87"/>
    <s v="vndXtdUm72BfFettfRRAK9"/>
    <m/>
    <n v="49"/>
  </r>
  <r>
    <d v="2025-02-23T09:44:50"/>
    <d v="2025-02-23T09:46:38"/>
    <d v="2025-02-10T00:00:00"/>
    <x v="0"/>
    <x v="3"/>
    <m/>
    <m/>
    <m/>
    <s v="Sales Revenue (Broilers, Eggs, etc.)"/>
    <s v="Sold out chicken "/>
    <n v="10"/>
    <n v="15000"/>
    <n v="150000"/>
    <s v="150000"/>
    <s v="Routine customer "/>
    <s v="1740293189366.jpg"/>
    <s v="https://kc.kobotoolbox.org/media/original?media_file=mattkuch87%2Fattachments%2F465cf73fec9d4570897ec1ad4b0948db%2Fb0597a2e-5470-46be-a291-604faf3430ee%2F1740293189366.jpg"/>
    <n v="444247059"/>
    <s v="b0597a2e-5470-46be-a291-604faf3430ee"/>
    <d v="2025-02-23T06:46:46"/>
    <m/>
    <m/>
    <s v="submitted_via_web"/>
    <s v="mattkuch87"/>
    <s v="vndXtdUm72BfFettfRRAK9"/>
    <m/>
    <n v="50"/>
  </r>
  <r>
    <d v="2025-02-23T09:46:52"/>
    <d v="2025-02-23T09:48:34"/>
    <d v="2025-02-10T00:00:00"/>
    <x v="0"/>
    <x v="3"/>
    <m/>
    <m/>
    <m/>
    <s v="Sales Revenue (Broilers, Eggs, etc.)"/>
    <s v="Sold out chicken "/>
    <n v="3"/>
    <n v="15000"/>
    <n v="45000"/>
    <s v="45000"/>
    <s v="New customer "/>
    <s v="1740293309364.jpg"/>
    <s v="https://kc.kobotoolbox.org/media/original?media_file=mattkuch87%2Fattachments%2F465cf73fec9d4570897ec1ad4b0948db%2F55be0a4b-afa1-417d-a504-ed42c85e1c8f%2F1740293309364.jpg"/>
    <n v="444247338"/>
    <s v="55be0a4b-afa1-417d-a504-ed42c85e1c8f"/>
    <d v="2025-02-23T06:48:42"/>
    <m/>
    <m/>
    <s v="submitted_via_web"/>
    <s v="mattkuch87"/>
    <s v="vndXtdUm72BfFettfRRAK9"/>
    <m/>
    <n v="51"/>
  </r>
  <r>
    <d v="2025-02-23T09:49:16"/>
    <d v="2025-02-23T09:50:39"/>
    <d v="2025-02-09T00:00:00"/>
    <x v="0"/>
    <x v="3"/>
    <m/>
    <m/>
    <m/>
    <s v="Sales Revenue (Broilers, Eggs, etc.)"/>
    <s v="Sold out chicken "/>
    <n v="1"/>
    <n v="15000"/>
    <n v="15000"/>
    <s v="15000"/>
    <s v="Patrick "/>
    <s v="1740293435115.jpg"/>
    <s v="https://kc.kobotoolbox.org/media/original?media_file=mattkuch87%2Fattachments%2F465cf73fec9d4570897ec1ad4b0948db%2F4687325c-46d0-4616-aa49-cc3370c37283%2F1740293435115.jpg"/>
    <n v="444247716"/>
    <s v="4687325c-46d0-4616-aa49-cc3370c37283"/>
    <d v="2025-02-23T06:50:47"/>
    <m/>
    <m/>
    <s v="submitted_via_web"/>
    <s v="mattkuch87"/>
    <s v="vndXtdUm72BfFettfRRAK9"/>
    <m/>
    <n v="52"/>
  </r>
  <r>
    <d v="2025-02-23T09:50:57"/>
    <d v="2025-02-23T09:52:05"/>
    <d v="2025-02-11T00:00:00"/>
    <x v="0"/>
    <x v="3"/>
    <m/>
    <m/>
    <m/>
    <s v="Sales Revenue (Broilers, Eggs, etc.)"/>
    <s v="Sold out chicken "/>
    <n v="3"/>
    <n v="15000"/>
    <n v="45000"/>
    <s v="45000"/>
    <s v="New customer "/>
    <s v="1740293520416.jpg"/>
    <s v="https://kc.kobotoolbox.org/media/original?media_file=mattkuch87%2Fattachments%2F465cf73fec9d4570897ec1ad4b0948db%2F59a26ccf-9945-4268-bd1c-a6c9d1ea84fd%2F1740293520416.jpg"/>
    <n v="444247911"/>
    <s v="59a26ccf-9945-4268-bd1c-a6c9d1ea84fd"/>
    <d v="2025-02-23T06:52:11"/>
    <m/>
    <m/>
    <s v="submitted_via_web"/>
    <s v="mattkuch87"/>
    <s v="vndXtdUm72BfFettfRRAK9"/>
    <m/>
    <n v="53"/>
  </r>
  <r>
    <d v="2025-02-23T09:52:19"/>
    <d v="2025-02-23T09:54:21"/>
    <d v="2025-02-12T00:00:00"/>
    <x v="0"/>
    <x v="3"/>
    <m/>
    <m/>
    <m/>
    <s v="Sales Revenue (Broilers, Eggs, etc.)"/>
    <s v="Sold out chicken "/>
    <n v="10"/>
    <n v="15000"/>
    <n v="150000"/>
    <s v="150000"/>
    <s v="Mama Eric "/>
    <s v="1740293653885.jpg"/>
    <s v="https://kc.kobotoolbox.org/media/original?media_file=mattkuch87%2Fattachments%2F465cf73fec9d4570897ec1ad4b0948db%2Fa32afd94-3709-498d-94f1-b9eda81875a0%2F1740293653885.jpg"/>
    <n v="444248226"/>
    <s v="a32afd94-3709-498d-94f1-b9eda81875a0"/>
    <d v="2025-02-23T06:54:28"/>
    <m/>
    <m/>
    <s v="submitted_via_web"/>
    <s v="mattkuch87"/>
    <s v="vndXtdUm72BfFettfRRAK9"/>
    <m/>
    <n v="54"/>
  </r>
  <r>
    <d v="2025-02-23T09:54:34"/>
    <d v="2025-02-23T09:56:05"/>
    <d v="2025-02-12T00:00:00"/>
    <x v="0"/>
    <x v="3"/>
    <m/>
    <m/>
    <m/>
    <s v="Sales Revenue (Broilers, Eggs, etc.)"/>
    <s v="Sold out chicken "/>
    <n v="9"/>
    <n v="15000"/>
    <n v="135000"/>
    <s v="135000"/>
    <s v="Routine customer "/>
    <s v="1740293759172.jpg"/>
    <s v="https://kc.kobotoolbox.org/media/original?media_file=mattkuch87%2Fattachments%2F465cf73fec9d4570897ec1ad4b0948db%2F23c952b7-326c-42d4-a3f8-e522cbd17d77%2F1740293759172.jpg"/>
    <n v="444248481"/>
    <s v="23c952b7-326c-42d4-a3f8-e522cbd17d77"/>
    <d v="2025-02-23T06:56:12"/>
    <m/>
    <m/>
    <s v="submitted_via_web"/>
    <s v="mattkuch87"/>
    <s v="vndXtdUm72BfFettfRRAK9"/>
    <m/>
    <n v="55"/>
  </r>
  <r>
    <d v="2025-02-23T09:56:22"/>
    <d v="2025-02-23T09:57:49"/>
    <d v="2025-02-13T00:00:00"/>
    <x v="0"/>
    <x v="3"/>
    <m/>
    <m/>
    <m/>
    <s v="Sales Revenue (Broilers, Eggs, etc.)"/>
    <s v="Sold out chicken "/>
    <n v="16"/>
    <n v="15000"/>
    <n v="240000"/>
    <s v="240000"/>
    <s v="Routine customer "/>
    <s v="1740293862077.jpg"/>
    <s v="https://kc.kobotoolbox.org/media/original?media_file=mattkuch87%2Fattachments%2F465cf73fec9d4570897ec1ad4b0948db%2Fd53356a4-dd71-4143-919f-541932b4698e%2F1740293862077.jpg"/>
    <n v="444248725"/>
    <s v="d53356a4-dd71-4143-919f-541932b4698e"/>
    <d v="2025-02-23T06:57:56"/>
    <m/>
    <m/>
    <s v="submitted_via_web"/>
    <s v="mattkuch87"/>
    <s v="vndXtdUm72BfFettfRRAK9"/>
    <m/>
    <n v="56"/>
  </r>
  <r>
    <d v="2025-02-23T09:58:10"/>
    <d v="2025-02-23T09:59:13"/>
    <d v="2025-02-13T00:00:00"/>
    <x v="0"/>
    <x v="3"/>
    <m/>
    <m/>
    <m/>
    <s v="Sales Revenue (Broilers, Eggs, etc.)"/>
    <s v="Sold out chicken "/>
    <n v="3"/>
    <n v="15000"/>
    <n v="45000"/>
    <s v="45000"/>
    <s v="New customer "/>
    <s v="1740293949040.jpg"/>
    <s v="https://kc.kobotoolbox.org/media/original?media_file=mattkuch87%2Fattachments%2F465cf73fec9d4570897ec1ad4b0948db%2Fa9ab59e6-2085-4bf8-8e09-5c9327089a57%2F1740293949040.jpg"/>
    <n v="444248952"/>
    <s v="a9ab59e6-2085-4bf8-8e09-5c9327089a57"/>
    <d v="2025-02-23T06:59:21"/>
    <m/>
    <m/>
    <s v="submitted_via_web"/>
    <s v="mattkuch87"/>
    <s v="vndXtdUm72BfFettfRRAK9"/>
    <m/>
    <n v="57"/>
  </r>
  <r>
    <d v="2025-02-23T09:59:28"/>
    <d v="2025-02-23T10:01:06"/>
    <d v="2025-02-13T00:00:00"/>
    <x v="0"/>
    <x v="3"/>
    <m/>
    <m/>
    <m/>
    <s v="Sales Revenue (Broilers, Eggs, etc.)"/>
    <s v="Sold out chicken "/>
    <n v="1"/>
    <n v="15000"/>
    <n v="15000"/>
    <s v="15000"/>
    <s v="Supportive client "/>
    <s v="1740294057336.jpg"/>
    <s v="https://kc.kobotoolbox.org/media/original?media_file=mattkuch87%2Fattachments%2F465cf73fec9d4570897ec1ad4b0948db%2Fcf0c178b-8064-4c93-a774-e99d37272ea6%2F1740294057336.jpg"/>
    <n v="444249281"/>
    <s v="cf0c178b-8064-4c93-a774-e99d37272ea6"/>
    <d v="2025-02-23T07:01:14"/>
    <m/>
    <m/>
    <s v="submitted_via_web"/>
    <s v="mattkuch87"/>
    <s v="vndXtdUm72BfFettfRRAK9"/>
    <m/>
    <n v="58"/>
  </r>
  <r>
    <d v="2025-02-23T10:01:20"/>
    <d v="2025-02-23T10:02:50"/>
    <d v="2025-02-14T00:00:00"/>
    <x v="0"/>
    <x v="3"/>
    <m/>
    <m/>
    <m/>
    <s v="Sales Revenue (Broilers, Eggs, etc.)"/>
    <s v="Sold out chicken "/>
    <n v="11"/>
    <n v="15000"/>
    <n v="165000"/>
    <s v="165000"/>
    <s v="Seguya"/>
    <s v="1740294159682.jpg"/>
    <s v="https://kc.kobotoolbox.org/media/original?media_file=mattkuch87%2Fattachments%2F465cf73fec9d4570897ec1ad4b0948db%2Fe5cf5b1f-3d65-4f21-9bb0-381d0383791b%2F1740294159682.jpg"/>
    <n v="444249587"/>
    <s v="e5cf5b1f-3d65-4f21-9bb0-381d0383791b"/>
    <d v="2025-02-23T07:02:58"/>
    <m/>
    <m/>
    <s v="submitted_via_web"/>
    <s v="mattkuch87"/>
    <s v="vndXtdUm72BfFettfRRAK9"/>
    <m/>
    <n v="59"/>
  </r>
  <r>
    <d v="2025-02-23T10:03:26"/>
    <d v="2025-02-23T10:04:34"/>
    <d v="2025-02-14T00:00:00"/>
    <x v="0"/>
    <x v="3"/>
    <m/>
    <m/>
    <m/>
    <s v="Sales Revenue (Broilers, Eggs, etc.)"/>
    <s v="Sold out chicken "/>
    <n v="2"/>
    <n v="15000"/>
    <n v="30000"/>
    <s v="30000"/>
    <s v="Robert "/>
    <s v="1740294268879.jpg"/>
    <s v="https://kc.kobotoolbox.org/media/original?media_file=mattkuch87%2Fattachments%2F465cf73fec9d4570897ec1ad4b0948db%2F636338b8-0412-4893-800c-b866382fa363%2F1740294268879.jpg"/>
    <n v="444249852"/>
    <s v="636338b8-0412-4893-800c-b866382fa363"/>
    <d v="2025-02-23T07:04:41"/>
    <m/>
    <m/>
    <s v="submitted_via_web"/>
    <s v="mattkuch87"/>
    <s v="vndXtdUm72BfFettfRRAK9"/>
    <m/>
    <n v="60"/>
  </r>
  <r>
    <d v="2025-02-23T10:04:47"/>
    <d v="2025-02-23T10:05:55"/>
    <d v="2025-02-14T00:00:00"/>
    <x v="0"/>
    <x v="3"/>
    <m/>
    <m/>
    <m/>
    <s v="Sales Revenue (Broilers, Eggs, etc.)"/>
    <s v="Sold out chicken "/>
    <n v="3"/>
    <n v="15000"/>
    <n v="45000"/>
    <s v="45000"/>
    <s v="New customer "/>
    <s v="1740294349517.jpg"/>
    <s v="https://kc.kobotoolbox.org/media/original?media_file=mattkuch87%2Fattachments%2F465cf73fec9d4570897ec1ad4b0948db%2F124ab306-1311-4cd3-9b91-ce85cd0d577d%2F1740294349517.jpg"/>
    <n v="444250112"/>
    <s v="124ab306-1311-4cd3-9b91-ce85cd0d577d"/>
    <d v="2025-02-23T07:06:04"/>
    <m/>
    <m/>
    <s v="submitted_via_web"/>
    <s v="mattkuch87"/>
    <s v="vndXtdUm72BfFettfRRAK9"/>
    <m/>
    <n v="61"/>
  </r>
  <r>
    <d v="2025-02-23T10:06:28"/>
    <d v="2025-02-23T10:07:59"/>
    <d v="2025-02-14T00:00:00"/>
    <x v="0"/>
    <x v="3"/>
    <m/>
    <m/>
    <m/>
    <s v="Sales Revenue (Broilers, Eggs, etc.)"/>
    <s v="Sold out chicken "/>
    <n v="1"/>
    <n v="15000"/>
    <n v="15000"/>
    <s v="15000"/>
    <s v="New customer "/>
    <s v="1740294470872.jpg"/>
    <s v="https://kc.kobotoolbox.org/media/original?media_file=mattkuch87%2Fattachments%2F465cf73fec9d4570897ec1ad4b0948db%2Fc84eb92a-d304-474c-a6ed-5a825951d953%2F1740294470872.jpg"/>
    <n v="444250467"/>
    <s v="c84eb92a-d304-474c-a6ed-5a825951d953"/>
    <d v="2025-02-23T07:08:07"/>
    <m/>
    <m/>
    <s v="submitted_via_web"/>
    <s v="mattkuch87"/>
    <s v="vndXtdUm72BfFettfRRAK9"/>
    <m/>
    <n v="62"/>
  </r>
  <r>
    <d v="2025-02-23T10:08:16"/>
    <d v="2025-02-23T10:09:27"/>
    <d v="2025-02-15T00:00:00"/>
    <x v="0"/>
    <x v="3"/>
    <m/>
    <m/>
    <m/>
    <s v="Sales Revenue (Broilers, Eggs, etc.)"/>
    <s v="Sold out chicken "/>
    <n v="12"/>
    <n v="15000"/>
    <n v="180000"/>
    <s v="180000"/>
    <s v="Routine customer "/>
    <s v="1740294561202.jpg"/>
    <s v="https://kc.kobotoolbox.org/media/original?media_file=mattkuch87%2Fattachments%2F465cf73fec9d4570897ec1ad4b0948db%2Fbbdd5946-8711-42ec-9a37-2d51e1f197ac%2F1740294561202.jpg"/>
    <n v="444250724"/>
    <s v="bbdd5946-8711-42ec-9a37-2d51e1f197ac"/>
    <d v="2025-02-23T07:09:35"/>
    <m/>
    <m/>
    <s v="submitted_via_web"/>
    <s v="mattkuch87"/>
    <s v="vndXtdUm72BfFettfRRAK9"/>
    <m/>
    <n v="63"/>
  </r>
  <r>
    <d v="2025-02-23T10:09:43"/>
    <d v="2025-02-23T10:11:26"/>
    <d v="2025-02-15T00:00:00"/>
    <x v="0"/>
    <x v="3"/>
    <m/>
    <m/>
    <m/>
    <s v="Sales Revenue (Broilers, Eggs, etc.)"/>
    <s v="Sold out chicken "/>
    <n v="12"/>
    <n v="15000"/>
    <n v="180000"/>
    <s v="180000"/>
    <s v="Routine customer "/>
    <s v="1740294680062.jpg"/>
    <s v="https://kc.kobotoolbox.org/media/original?media_file=mattkuch87%2Fattachments%2F465cf73fec9d4570897ec1ad4b0948db%2Fc06a9e92-0541-47b1-86c1-8b190741d91c%2F1740294680062.jpg"/>
    <n v="444251034"/>
    <s v="c06a9e92-0541-47b1-86c1-8b190741d91c"/>
    <d v="2025-02-23T07:11:35"/>
    <m/>
    <m/>
    <s v="submitted_via_web"/>
    <s v="mattkuch87"/>
    <s v="vndXtdUm72BfFettfRRAK9"/>
    <m/>
    <n v="64"/>
  </r>
  <r>
    <d v="2025-02-23T10:12:09"/>
    <d v="2025-02-23T10:13:47"/>
    <d v="2025-02-15T00:00:00"/>
    <x v="0"/>
    <x v="3"/>
    <m/>
    <m/>
    <m/>
    <s v="Sales Revenue (Broilers, Eggs, etc.)"/>
    <s v="Sold out chicken "/>
    <n v="4"/>
    <n v="15000"/>
    <n v="60000"/>
    <s v="60000"/>
    <s v="Boda of the routine customers "/>
    <s v="1740294820200.jpg"/>
    <s v="https://kc.kobotoolbox.org/media/original?media_file=mattkuch87%2Fattachments%2F465cf73fec9d4570897ec1ad4b0948db%2F0d027800-9673-47c6-be66-ae518d6c2e2f%2F1740294820200.jpg"/>
    <n v="444251370"/>
    <s v="0d027800-9673-47c6-be66-ae518d6c2e2f"/>
    <d v="2025-02-23T07:13:55"/>
    <m/>
    <m/>
    <s v="submitted_via_web"/>
    <s v="mattkuch87"/>
    <s v="vndXtdUm72BfFettfRRAK9"/>
    <m/>
    <n v="65"/>
  </r>
  <r>
    <d v="2025-02-23T10:14:23"/>
    <d v="2025-02-23T10:15:55"/>
    <d v="2025-02-15T00:00:00"/>
    <x v="0"/>
    <x v="3"/>
    <m/>
    <m/>
    <m/>
    <s v="Sales Revenue (Broilers, Eggs, etc.)"/>
    <s v="Sold out chicken "/>
    <n v="25"/>
    <n v="15000"/>
    <n v="375000"/>
    <s v="375000"/>
    <s v="New customer "/>
    <s v="1740294948894.jpg"/>
    <s v="https://kc.kobotoolbox.org/media/original?media_file=mattkuch87%2Fattachments%2F465cf73fec9d4570897ec1ad4b0948db%2Fbee4d843-4415-4e96-95f1-32a42072897c%2F1740294948894.jpg"/>
    <n v="444251709"/>
    <s v="bee4d843-4415-4e96-95f1-32a42072897c"/>
    <d v="2025-02-23T07:16:03"/>
    <m/>
    <m/>
    <s v="submitted_via_web"/>
    <s v="mattkuch87"/>
    <s v="vndXtdUm72BfFettfRRAK9"/>
    <m/>
    <n v="66"/>
  </r>
  <r>
    <d v="2025-02-23T10:16:18"/>
    <d v="2025-02-23T10:17:38"/>
    <d v="2025-02-16T00:00:00"/>
    <x v="0"/>
    <x v="3"/>
    <m/>
    <m/>
    <m/>
    <s v="Sales Revenue (Broilers, Eggs, etc.)"/>
    <s v="Sold out chicken "/>
    <n v="1"/>
    <n v="15000"/>
    <n v="15000"/>
    <s v="15000"/>
    <s v="New customer "/>
    <s v="1740295053282.jpg"/>
    <s v="https://kc.kobotoolbox.org/media/original?media_file=mattkuch87%2Fattachments%2F465cf73fec9d4570897ec1ad4b0948db%2F718425cd-f9a9-4888-93dd-45c981d45a24%2F1740295053282.jpg"/>
    <n v="444252054"/>
    <s v="718425cd-f9a9-4888-93dd-45c981d45a24"/>
    <d v="2025-02-23T07:17:47"/>
    <m/>
    <m/>
    <s v="submitted_via_web"/>
    <s v="mattkuch87"/>
    <s v="vndXtdUm72BfFettfRRAK9"/>
    <m/>
    <n v="67"/>
  </r>
  <r>
    <d v="2025-02-23T10:18:01"/>
    <d v="2025-02-23T10:19:52"/>
    <d v="2025-02-16T00:00:00"/>
    <x v="0"/>
    <x v="3"/>
    <m/>
    <m/>
    <m/>
    <s v="Sales Revenue (Broilers, Eggs, etc.)"/>
    <s v="Sold out chicken "/>
    <n v="3"/>
    <n v="15000"/>
    <n v="45000"/>
    <s v="45000"/>
    <s v="New customer "/>
    <s v="1740295183582.jpg"/>
    <s v="https://kc.kobotoolbox.org/media/original?media_file=mattkuch87%2Fattachments%2F465cf73fec9d4570897ec1ad4b0948db%2F46ab8f9c-3aff-4ba0-bd9f-01875e5e9a91%2F1740295183582.jpg"/>
    <n v="444252457"/>
    <s v="46ab8f9c-3aff-4ba0-bd9f-01875e5e9a91"/>
    <d v="2025-02-23T07:20:00"/>
    <m/>
    <m/>
    <s v="submitted_via_web"/>
    <s v="mattkuch87"/>
    <s v="vndXtdUm72BfFettfRRAK9"/>
    <m/>
    <n v="68"/>
  </r>
  <r>
    <d v="2025-02-23T10:20:09"/>
    <d v="2025-02-23T10:21:11"/>
    <d v="2025-02-16T00:00:00"/>
    <x v="0"/>
    <x v="3"/>
    <m/>
    <m/>
    <m/>
    <s v="Sales Revenue (Broilers, Eggs, etc.)"/>
    <s v="Sold out chicken "/>
    <n v="1"/>
    <n v="15000"/>
    <n v="15000"/>
    <s v="15000"/>
    <s v="New customer "/>
    <s v="1740295263806.jpg"/>
    <s v="https://kc.kobotoolbox.org/media/original?media_file=mattkuch87%2Fattachments%2F465cf73fec9d4570897ec1ad4b0948db%2F9e00c32b-5c6a-402d-a925-fc1416f4af3f%2F1740295263806.jpg"/>
    <n v="444252695"/>
    <s v="9e00c32b-5c6a-402d-a925-fc1416f4af3f"/>
    <d v="2025-02-23T07:21:19"/>
    <m/>
    <m/>
    <s v="submitted_via_web"/>
    <s v="mattkuch87"/>
    <s v="vndXtdUm72BfFettfRRAK9"/>
    <m/>
    <n v="69"/>
  </r>
  <r>
    <d v="2025-02-23T10:21:43"/>
    <d v="2025-02-23T10:23:07"/>
    <d v="2025-02-17T00:00:00"/>
    <x v="0"/>
    <x v="3"/>
    <m/>
    <m/>
    <m/>
    <s v="Sales Revenue (Broilers, Eggs, etc.)"/>
    <s v="Sold out chicken "/>
    <n v="1"/>
    <n v="15000"/>
    <n v="15000"/>
    <s v="15000"/>
    <s v="Supportive client "/>
    <s v="1740295381965.jpg"/>
    <s v="https://kc.kobotoolbox.org/media/original?media_file=mattkuch87%2Fattachments%2F465cf73fec9d4570897ec1ad4b0948db%2F695206fa-a7d1-4afb-ac47-2cb8b37e1f37%2F1740295381965.jpg"/>
    <n v="444253112"/>
    <s v="695206fa-a7d1-4afb-ac47-2cb8b37e1f37"/>
    <d v="2025-02-23T07:23:16"/>
    <m/>
    <m/>
    <s v="submitted_via_web"/>
    <s v="mattkuch87"/>
    <s v="vndXtdUm72BfFettfRRAK9"/>
    <m/>
    <n v="70"/>
  </r>
  <r>
    <d v="2025-02-23T18:36:48"/>
    <d v="2025-02-23T18:39:12"/>
    <d v="2025-02-23T00:00:00"/>
    <x v="2"/>
    <x v="0"/>
    <m/>
    <m/>
    <s v="Veterinary Supplies"/>
    <m/>
    <s v="Doxin"/>
    <n v="1"/>
    <n v="24000"/>
    <n v="24000"/>
    <s v="24000"/>
    <s v="Money received on mobile "/>
    <s v="1740325145275.jpg"/>
    <s v="https://kc.kobotoolbox.org/media/original?media_file=mattkuch87%2Fattachments%2F465cf73fec9d4570897ec1ad4b0948db%2Fbbaafe3b-4dc4-422c-b477-78117dc3130c%2F1740325145275.jpg"/>
    <n v="444369587"/>
    <s v="bbaafe3b-4dc4-422c-b477-78117dc3130c"/>
    <d v="2025-02-23T15:39:24"/>
    <m/>
    <m/>
    <s v="submitted_via_web"/>
    <s v="mattkuch87"/>
    <s v="vndXtdUm72BfFettfRRAK9"/>
    <m/>
    <n v="71"/>
  </r>
  <r>
    <d v="2025-02-23T18:39:45"/>
    <d v="2025-02-23T18:43:21"/>
    <d v="2025-02-23T00:00:00"/>
    <x v="3"/>
    <x v="2"/>
    <s v="Equipment"/>
    <m/>
    <m/>
    <m/>
    <s v="Water drinkers "/>
    <n v="6"/>
    <n v="18000"/>
    <n v="108000"/>
    <s v="108000"/>
    <s v="Money received on mobile "/>
    <s v="1740325394662.jpg"/>
    <s v="https://kc.kobotoolbox.org/media/original?media_file=mattkuch87%2Fattachments%2F465cf73fec9d4570897ec1ad4b0948db%2F09a9af11-c44b-47b1-9ca7-19d8a8003d5c%2F1740325394662.jpg"/>
    <n v="444370630"/>
    <s v="09a9af11-c44b-47b1-9ca7-19d8a8003d5c"/>
    <d v="2025-02-23T15:43:30"/>
    <m/>
    <m/>
    <s v="submitted_via_web"/>
    <s v="mattkuch87"/>
    <s v="vndXtdUm72BfFettfRRAK9"/>
    <m/>
    <n v="72"/>
  </r>
  <r>
    <d v="2025-02-23T18:43:59"/>
    <d v="2025-02-23T18:46:15"/>
    <d v="2025-02-23T00:00:00"/>
    <x v="2"/>
    <x v="2"/>
    <s v="Equipment"/>
    <m/>
    <m/>
    <m/>
    <s v="Feeding troughs"/>
    <n v="10"/>
    <n v="5000"/>
    <n v="50000"/>
    <s v="50000"/>
    <s v="Money received on mobile "/>
    <s v="1740325564252.jpg"/>
    <s v="https://kc.kobotoolbox.org/media/original?media_file=mattkuch87%2Fattachments%2F465cf73fec9d4570897ec1ad4b0948db%2F226a7235-a15c-432a-8286-6ac582f79cb6%2F1740325564252.jpg"/>
    <n v="444371235"/>
    <s v="226a7235-a15c-432a-8286-6ac582f79cb6"/>
    <d v="2025-02-23T15:46:23"/>
    <m/>
    <m/>
    <s v="submitted_via_web"/>
    <s v="mattkuch87"/>
    <s v="vndXtdUm72BfFettfRRAK9"/>
    <m/>
    <n v="73"/>
  </r>
  <r>
    <d v="2025-02-23T18:46:30"/>
    <d v="2025-02-23T18:48:57"/>
    <d v="2025-02-23T00:00:00"/>
    <x v="3"/>
    <x v="2"/>
    <s v="Property"/>
    <m/>
    <m/>
    <m/>
    <s v="Bow saw "/>
    <n v="1"/>
    <n v="24000"/>
    <n v="24000"/>
    <s v="24000"/>
    <s v="Cash at hand "/>
    <s v="1740325722925.jpg"/>
    <s v="https://kc.kobotoolbox.org/media/original?media_file=mattkuch87%2Fattachments%2F465cf73fec9d4570897ec1ad4b0948db%2Fd3b59af6-049f-44f1-b384-f55e000ecd09%2F1740325722925.jpg"/>
    <n v="444372172"/>
    <s v="d3b59af6-049f-44f1-b384-f55e000ecd09"/>
    <d v="2025-02-23T15:49:07"/>
    <m/>
    <m/>
    <s v="submitted_via_web"/>
    <s v="mattkuch87"/>
    <s v="vndXtdUm72BfFettfRRAK9"/>
    <m/>
    <n v="74"/>
  </r>
  <r>
    <d v="2025-02-23T18:49:21"/>
    <d v="2025-02-23T18:52:00"/>
    <d v="2025-02-23T00:00:00"/>
    <x v="3"/>
    <x v="1"/>
    <m/>
    <s v="Transportation Costs"/>
    <m/>
    <m/>
    <s v="Transport to kiwenda and back to the farm "/>
    <n v="1"/>
    <n v="4000"/>
    <n v="4000"/>
    <s v="4000"/>
    <s v="Money received on mobile "/>
    <s v="1740325908647.jpg"/>
    <s v="https://kc.kobotoolbox.org/media/original?media_file=mattkuch87%2Fattachments%2F465cf73fec9d4570897ec1ad4b0948db%2Fe6cc6486-2ba8-4dd5-a304-99793694facf%2F1740325908647.jpg"/>
    <n v="444373193"/>
    <s v="e6cc6486-2ba8-4dd5-a304-99793694facf"/>
    <d v="2025-02-23T15:52:10"/>
    <m/>
    <m/>
    <s v="submitted_via_web"/>
    <s v="mattkuch87"/>
    <s v="vndXtdUm72BfFettfRRAK9"/>
    <m/>
    <n v="75"/>
  </r>
  <r>
    <d v="2025-02-24T18:56:50"/>
    <d v="2025-02-24T18:59:19"/>
    <d v="2025-02-24T00:00:00"/>
    <x v="2"/>
    <x v="2"/>
    <s v="Property"/>
    <m/>
    <m/>
    <m/>
    <s v="Door"/>
    <n v="1"/>
    <n v="300000"/>
    <n v="300000"/>
    <s v="300000"/>
    <s v="Money received on mobile "/>
    <s v="1740412752559.jpg"/>
    <s v="https://kc.kobotoolbox.org/media/original?media_file=mattkuch87%2Fattachments%2F465cf73fec9d4570897ec1ad4b0948db%2F53c48a2f-613c-4c50-a789-38489a5d6685%2F1740412752559.jpg"/>
    <n v="444810189"/>
    <s v="53c48a2f-613c-4c50-a789-38489a5d6685"/>
    <d v="2025-02-24T16:00:11"/>
    <m/>
    <m/>
    <s v="submitted_via_web"/>
    <s v="mattkuch87"/>
    <s v="vndXtdUm72BfFettfRRAK9"/>
    <m/>
    <n v="76"/>
  </r>
  <r>
    <d v="2025-02-24T19:00:18"/>
    <d v="2025-02-24T19:02:23"/>
    <d v="2025-02-24T00:00:00"/>
    <x v="2"/>
    <x v="2"/>
    <s v="Property"/>
    <m/>
    <m/>
    <m/>
    <s v="Padlock "/>
    <n v="1"/>
    <n v="20000"/>
    <n v="20000"/>
    <s v="20000"/>
    <s v="Money received on mobile "/>
    <s v="1740412912127.jpg"/>
    <s v="https://kc.kobotoolbox.org/media/original?media_file=mattkuch87%2Fattachments%2F465cf73fec9d4570897ec1ad4b0948db%2Fae76d507-6720-4619-bf69-f48e4563db7a%2F1740412912127.jpg"/>
    <n v="444811294"/>
    <s v="ae76d507-6720-4619-bf69-f48e4563db7a"/>
    <d v="2025-02-24T16:02:37"/>
    <m/>
    <m/>
    <s v="submitted_via_web"/>
    <s v="mattkuch87"/>
    <s v="vndXtdUm72BfFettfRRAK9"/>
    <m/>
    <n v="77"/>
  </r>
  <r>
    <d v="2025-02-24T19:22:08"/>
    <d v="2025-02-24T19:23:37"/>
    <d v="2025-02-24T00:00:00"/>
    <x v="3"/>
    <x v="0"/>
    <m/>
    <m/>
    <s v="Feed Costs"/>
    <m/>
    <s v="Hendrix concentrate "/>
    <n v="50"/>
    <n v="4300"/>
    <n v="215000"/>
    <s v="215000"/>
    <s v="Money received on mobile "/>
    <s v="1740414211910.jpg"/>
    <s v="https://kc.kobotoolbox.org/media/original?media_file=mattkuch87%2Fattachments%2F465cf73fec9d4570897ec1ad4b0948db%2Fc0c38da3-3bcd-4608-aede-0c96d7c62048%2F1740414211910.jpg"/>
    <n v="444820874"/>
    <s v="c0c38da3-3bcd-4608-aede-0c96d7c62048"/>
    <d v="2025-02-24T16:23:48"/>
    <m/>
    <m/>
    <s v="submitted_via_web"/>
    <s v="mattkuch87"/>
    <s v="vndXtdUm72BfFettfRRAK9"/>
    <m/>
    <n v="78"/>
  </r>
  <r>
    <d v="2025-02-24T19:24:00"/>
    <d v="2025-02-24T19:25:40"/>
    <d v="2025-02-24T00:00:00"/>
    <x v="3"/>
    <x v="0"/>
    <m/>
    <m/>
    <s v="Feed Costs"/>
    <m/>
    <s v="Broken maize "/>
    <n v="120"/>
    <n v="1300"/>
    <n v="156000"/>
    <s v="156000"/>
    <s v="Money received on mobile "/>
    <s v="1740414332490.jpg"/>
    <s v="https://kc.kobotoolbox.org/media/original?media_file=mattkuch87%2Fattachments%2F465cf73fec9d4570897ec1ad4b0948db%2F551b5c2d-3e23-44b4-b722-9e85e51ecbee%2F1740414332490.jpg"/>
    <n v="444821901"/>
    <s v="551b5c2d-3e23-44b4-b722-9e85e51ecbee"/>
    <d v="2025-02-24T16:25:47"/>
    <m/>
    <m/>
    <s v="submitted_via_web"/>
    <s v="mattkuch87"/>
    <s v="vndXtdUm72BfFettfRRAK9"/>
    <m/>
    <n v="79"/>
  </r>
  <r>
    <d v="2025-02-24T19:28:34"/>
    <d v="2025-02-24T19:30:45"/>
    <d v="2025-02-24T00:00:00"/>
    <x v="4"/>
    <x v="0"/>
    <m/>
    <m/>
    <s v="Chicks Purchased"/>
    <m/>
    <s v="Purchase of day old chicks "/>
    <n v="350"/>
    <n v="3200"/>
    <n v="1120000"/>
    <s v="1120000"/>
    <s v="Money received on mobile "/>
    <s v="1740414636997.jpg"/>
    <s v="https://kc.kobotoolbox.org/media/original?media_file=mattkuch87%2Fattachments%2F465cf73fec9d4570897ec1ad4b0948db%2F2eb3848b-9ca1-4a92-b261-e3c80eed1f4b%2F1740414636997.jpg"/>
    <n v="444824027"/>
    <s v="2eb3848b-9ca1-4a92-b261-e3c80eed1f4b"/>
    <d v="2025-02-24T16:30:57"/>
    <m/>
    <m/>
    <s v="submitted_via_web"/>
    <s v="mattkuch87"/>
    <s v="vndXtdUm72BfFettfRRAK9"/>
    <m/>
    <n v="80"/>
  </r>
  <r>
    <d v="2025-02-24T19:31:07"/>
    <d v="2025-02-24T19:34:38"/>
    <d v="2025-02-24T00:00:00"/>
    <x v="3"/>
    <x v="1"/>
    <m/>
    <s v="Transportation Costs"/>
    <m/>
    <m/>
    <s v="Transport from the farm to kiwenda and to busiika then back to the farm "/>
    <n v="1"/>
    <n v="8000"/>
    <n v="8000"/>
    <s v="8000"/>
    <s v="Money received on mobile "/>
    <s v="1740414869240.jpg"/>
    <s v="https://kc.kobotoolbox.org/media/original?media_file=mattkuch87%2Fattachments%2F465cf73fec9d4570897ec1ad4b0948db%2F54119b76-c882-424d-8802-23c51e28f63c%2F1740414869240.jpg"/>
    <n v="444825572"/>
    <s v="54119b76-c882-424d-8802-23c51e28f63c"/>
    <d v="2025-02-24T16:34:51"/>
    <m/>
    <m/>
    <s v="submitted_via_web"/>
    <s v="mattkuch87"/>
    <s v="vndXtdUm72BfFettfRRAK9"/>
    <m/>
    <n v="81"/>
  </r>
  <r>
    <d v="2025-02-24T19:35:39"/>
    <d v="2025-02-24T19:37:33"/>
    <d v="2025-02-24T00:00:00"/>
    <x v="1"/>
    <x v="0"/>
    <m/>
    <m/>
    <s v="Veterinary Supplies"/>
    <m/>
    <s v="Gombolo vaccine "/>
    <n v="1000"/>
    <n v="15"/>
    <n v="15000"/>
    <s v="15000"/>
    <s v="Money received on mobile "/>
    <s v="1740415049589.jpg"/>
    <s v="https://kc.kobotoolbox.org/media/original?media_file=mattkuch87%2Fattachments%2F465cf73fec9d4570897ec1ad4b0948db%2Fc9884907-5b05-4cef-a68a-364f09209568%2F1740415049589.jpg"/>
    <n v="444826907"/>
    <s v="c9884907-5b05-4cef-a68a-364f09209568"/>
    <d v="2025-02-24T16:37:41"/>
    <m/>
    <m/>
    <s v="submitted_via_web"/>
    <s v="mattkuch87"/>
    <s v="vndXtdUm72BfFettfRRAK9"/>
    <m/>
    <n v="82"/>
  </r>
  <r>
    <d v="2025-02-24T19:43:42"/>
    <d v="2025-02-24T19:46:02"/>
    <d v="2025-02-24T00:00:00"/>
    <x v="3"/>
    <x v="1"/>
    <m/>
    <s v="Other Operating Expenses"/>
    <m/>
    <m/>
    <s v="Dry cells for the weighing scale "/>
    <n v="2"/>
    <n v="250"/>
    <n v="500"/>
    <s v="500"/>
    <s v="Money received on mobile "/>
    <s v="1740415557490.jpg"/>
    <s v="https://kc.kobotoolbox.org/media/original?media_file=mattkuch87%2Fattachments%2F465cf73fec9d4570897ec1ad4b0948db%2F62dcbde1-0daf-4b94-9a63-3db893d328c8%2F1740415557490.jpg"/>
    <n v="444830372"/>
    <s v="62dcbde1-0daf-4b94-9a63-3db893d328c8"/>
    <d v="2025-02-24T16:46:13"/>
    <m/>
    <m/>
    <s v="submitted_via_web"/>
    <s v="mattkuch87"/>
    <s v="vndXtdUm72BfFettfRRAK9"/>
    <m/>
    <n v="83"/>
  </r>
  <r>
    <d v="2025-02-24T20:14:23"/>
    <d v="2025-02-24T20:16:27"/>
    <d v="2025-02-21T00:00:00"/>
    <x v="3"/>
    <x v="1"/>
    <m/>
    <s v="Transportation Costs"/>
    <m/>
    <m/>
    <s v="Transport from the farm to busiika and back to the farm "/>
    <n v="1"/>
    <n v="4000"/>
    <n v="4000"/>
    <s v="4000"/>
    <s v="Money received on mobile "/>
    <s v="1740417382896.jpg"/>
    <s v="https://kc.kobotoolbox.org/media/original?media_file=mattkuch87%2Fattachments%2F465cf73fec9d4570897ec1ad4b0948db%2F67914fdb-46b0-47bd-bbf3-dc79f07f3b95%2F1740417382896.jpg"/>
    <n v="444843377"/>
    <s v="67914fdb-46b0-47bd-bbf3-dc79f07f3b95"/>
    <d v="2025-02-24T17:16:43"/>
    <m/>
    <m/>
    <s v="submitted_via_web"/>
    <s v="mattkuch87"/>
    <s v="vndXtdUm72BfFettfRRAK9"/>
    <m/>
    <n v="84"/>
  </r>
  <r>
    <d v="2025-02-25T17:46:14"/>
    <d v="2025-02-25T17:50:36"/>
    <d v="2025-02-25T00:00:00"/>
    <x v="3"/>
    <x v="1"/>
    <m/>
    <s v="Other Operating Expenses"/>
    <m/>
    <m/>
    <s v="Omo detergent "/>
    <n v="10"/>
    <n v="500"/>
    <n v="5000"/>
    <s v="5000"/>
    <s v="Balance from the door job"/>
    <s v="1740495028589.jpg"/>
    <s v="https://kc.kobotoolbox.org/media/original?media_file=mattkuch87%2Fattachments%2F465cf73fec9d4570897ec1ad4b0948db%2F5787cfa3-523b-4844-8fcb-fb46fec9dc5d%2F1740495028589.jpg"/>
    <n v="445386984"/>
    <s v="5787cfa3-523b-4844-8fcb-fb46fec9dc5d"/>
    <d v="2025-02-25T14:50:49"/>
    <m/>
    <m/>
    <s v="submitted_via_web"/>
    <s v="mattkuch87"/>
    <s v="vndXtdUm72BfFettfRRAK9"/>
    <m/>
    <n v="85"/>
  </r>
  <r>
    <d v="2025-02-26T10:15:52"/>
    <d v="2025-02-26T10:18:39"/>
    <d v="2025-02-26T00:00:00"/>
    <x v="1"/>
    <x v="0"/>
    <m/>
    <m/>
    <s v="Feed Costs"/>
    <m/>
    <s v="Broken maize "/>
    <n v="140"/>
    <n v="1300"/>
    <n v="182000"/>
    <s v="182000"/>
    <s v="Money received on mobile "/>
    <s v="1740554309453.jpg"/>
    <s v="https://kc.kobotoolbox.org/media/original?media_file=mattkuch87%2Fattachments%2F465cf73fec9d4570897ec1ad4b0948db%2Fcf78d8ed-4e74-4b94-b3c4-0ad826eee37c%2F1740554309453.jpg"/>
    <n v="445632467"/>
    <s v="cf78d8ed-4e74-4b94-b3c4-0ad826eee37c"/>
    <d v="2025-02-26T07:44:19"/>
    <m/>
    <m/>
    <s v="submitted_via_web"/>
    <s v="mattkuch87"/>
    <s v="vndXtdUm72BfFettfRRAK9"/>
    <m/>
    <n v="86"/>
  </r>
  <r>
    <d v="2025-02-26T10:44:30"/>
    <d v="2025-02-26T10:46:13"/>
    <d v="2025-02-26T00:00:00"/>
    <x v="1"/>
    <x v="0"/>
    <m/>
    <m/>
    <s v="Feed Costs"/>
    <m/>
    <s v="Hendrix concentrate "/>
    <n v="50"/>
    <n v="4300"/>
    <n v="215000"/>
    <s v="215000"/>
    <s v="Money received on mobile "/>
    <s v="1740555965431.jpg"/>
    <s v="https://kc.kobotoolbox.org/media/original?media_file=mattkuch87%2Fattachments%2F465cf73fec9d4570897ec1ad4b0948db%2F50eb2c77-fcc5-42c5-9670-a4c438e312f9%2F1740555965431.jpg"/>
    <n v="445633252"/>
    <s v="50eb2c77-fcc5-42c5-9670-a4c438e312f9"/>
    <d v="2025-02-26T07:46:25"/>
    <m/>
    <m/>
    <s v="submitted_via_web"/>
    <s v="mattkuch87"/>
    <s v="vndXtdUm72BfFettfRRAK9"/>
    <m/>
    <n v="87"/>
  </r>
  <r>
    <d v="2025-02-26T10:46:40"/>
    <d v="2025-02-26T10:49:25"/>
    <d v="2025-02-26T00:00:00"/>
    <x v="1"/>
    <x v="0"/>
    <m/>
    <m/>
    <s v="Feed Costs"/>
    <m/>
    <s v="Broiler grower "/>
    <n v="50"/>
    <n v="2800"/>
    <n v="140000"/>
    <s v="140000"/>
    <s v="Money received on mobile "/>
    <s v="1740556155250.jpg"/>
    <s v="https://kc.kobotoolbox.org/media/original?media_file=mattkuch87%2Fattachments%2F465cf73fec9d4570897ec1ad4b0948db%2Fbec52d4f-c247-41eb-b1b2-468c7599b38c%2F1740556155250.jpg"/>
    <n v="445634379"/>
    <s v="bec52d4f-c247-41eb-b1b2-468c7599b38c"/>
    <d v="2025-02-26T07:49:36"/>
    <m/>
    <m/>
    <s v="submitted_via_web"/>
    <s v="mattkuch87"/>
    <s v="vndXtdUm72BfFettfRRAK9"/>
    <m/>
    <n v="88"/>
  </r>
  <r>
    <d v="2025-02-26T10:49:45"/>
    <d v="2025-02-26T10:51:34"/>
    <d v="2025-02-26T00:00:00"/>
    <x v="2"/>
    <x v="0"/>
    <m/>
    <m/>
    <s v="Feed Costs"/>
    <m/>
    <s v="Broken maize "/>
    <n v="120"/>
    <n v="1300"/>
    <n v="156000"/>
    <s v="156000"/>
    <s v="Money received on mobile "/>
    <s v="1740556288160.jpg"/>
    <s v="https://kc.kobotoolbox.org/media/original?media_file=mattkuch87%2Fattachments%2F465cf73fec9d4570897ec1ad4b0948db%2F1a80e4a4-9812-4321-be35-10564b3052cf%2F1740556288160.jpg"/>
    <n v="445635166"/>
    <s v="1a80e4a4-9812-4321-be35-10564b3052cf"/>
    <d v="2025-02-26T07:51:44"/>
    <m/>
    <m/>
    <s v="submitted_via_web"/>
    <s v="mattkuch87"/>
    <s v="vndXtdUm72BfFettfRRAK9"/>
    <m/>
    <n v="89"/>
  </r>
  <r>
    <d v="2025-02-26T10:51:54"/>
    <d v="2025-02-26T10:53:15"/>
    <d v="2025-02-26T00:00:00"/>
    <x v="2"/>
    <x v="0"/>
    <m/>
    <m/>
    <s v="Feed Costs"/>
    <m/>
    <s v="Hendrix concentrate "/>
    <n v="50"/>
    <n v="4300"/>
    <n v="215000"/>
    <s v="215000"/>
    <s v="Money received on mobile "/>
    <s v="1740556389575.jpg"/>
    <s v="https://kc.kobotoolbox.org/media/original?media_file=mattkuch87%2Fattachments%2F465cf73fec9d4570897ec1ad4b0948db%2F92109072-5f6e-4580-a3e4-c9da199f9f51%2F1740556389575.jpg"/>
    <n v="445635933"/>
    <s v="92109072-5f6e-4580-a3e4-c9da199f9f51"/>
    <d v="2025-02-26T07:53:38"/>
    <m/>
    <m/>
    <s v="submitted_via_web"/>
    <s v="mattkuch87"/>
    <s v="vndXtdUm72BfFettfRRAK9"/>
    <m/>
    <n v="90"/>
  </r>
  <r>
    <d v="2025-02-26T10:54:19"/>
    <d v="2025-02-26T10:56:29"/>
    <d v="2025-02-26T00:00:00"/>
    <x v="1"/>
    <x v="1"/>
    <m/>
    <s v="Transportation Costs"/>
    <m/>
    <m/>
    <s v="Transport from kiziri to kiwenda and to busiika then back to the farm "/>
    <n v="1"/>
    <n v="8000"/>
    <n v="8000"/>
    <s v="8000"/>
    <s v="Money received on mobile "/>
    <s v="1740556581897.jpg"/>
    <s v="https://kc.kobotoolbox.org/media/original?media_file=mattkuch87%2Fattachments%2F465cf73fec9d4570897ec1ad4b0948db%2F75ce6904-2c42-42ad-8922-339b27c10f96%2F1740556581897.jpg"/>
    <n v="445637484"/>
    <s v="75ce6904-2c42-42ad-8922-339b27c10f96"/>
    <d v="2025-02-26T07:56:39"/>
    <m/>
    <m/>
    <s v="submitted_via_web"/>
    <s v="mattkuch87"/>
    <s v="vndXtdUm72BfFettfRRAK9"/>
    <m/>
    <n v="91"/>
  </r>
  <r>
    <d v="2025-02-26T10:56:46"/>
    <d v="2025-02-26T10:58:37"/>
    <d v="2025-02-26T00:00:00"/>
    <x v="2"/>
    <x v="1"/>
    <m/>
    <s v="Transportation Costs"/>
    <m/>
    <m/>
    <s v="Transport from kiziri to kiwenda and to busiika then back to the farm "/>
    <n v="1"/>
    <n v="8000"/>
    <n v="8000"/>
    <s v="8000"/>
    <s v="Money received on mobile "/>
    <s v="1740556708981.jpg"/>
    <s v="https://kc.kobotoolbox.org/media/original?media_file=mattkuch87%2Fattachments%2F465cf73fec9d4570897ec1ad4b0948db%2F2efd2423-86f1-4b7e-af4d-28b09c5bf1ce%2F1740556708981.jpg"/>
    <n v="445638450"/>
    <s v="2efd2423-86f1-4b7e-af4d-28b09c5bf1ce"/>
    <d v="2025-02-26T07:59:14"/>
    <m/>
    <m/>
    <s v="submitted_via_web"/>
    <s v="mattkuch87"/>
    <s v="vndXtdUm72BfFettfRRAK9"/>
    <m/>
    <n v="92"/>
  </r>
  <r>
    <d v="2025-02-28T07:48:45"/>
    <d v="2025-02-28T07:51:23"/>
    <d v="2025-02-28T00:00:00"/>
    <x v="4"/>
    <x v="1"/>
    <m/>
    <s v="Other Operating Expenses"/>
    <m/>
    <m/>
    <s v="Wood shavings "/>
    <n v="10"/>
    <n v="5000"/>
    <n v="50000"/>
    <s v="50000"/>
    <s v="Money received on mobile "/>
    <s v="1740718275141.jpg"/>
    <s v="https://kc.kobotoolbox.org/media/original?media_file=mattkuch87%2Fattachments%2F465cf73fec9d4570897ec1ad4b0948db%2F6d1ebd01-f3c3-4351-bb72-4c73c09afd81%2F1740718275141.jpg"/>
    <n v="446496652"/>
    <s v="6d1ebd01-f3c3-4351-bb72-4c73c09afd81"/>
    <d v="2025-02-28T04:51:34"/>
    <m/>
    <m/>
    <s v="submitted_via_web"/>
    <s v="mattkuch87"/>
    <s v="vndXtdUm72BfFettfRRAK9"/>
    <m/>
    <n v="93"/>
  </r>
  <r>
    <d v="2025-02-28T07:52:14"/>
    <d v="2025-02-28T07:54:37"/>
    <d v="2025-02-28T00:00:00"/>
    <x v="4"/>
    <x v="1"/>
    <m/>
    <s v="Transportation Costs"/>
    <m/>
    <m/>
    <s v="Transport of the wood shavings "/>
    <n v="1"/>
    <n v="10000"/>
    <n v="10000"/>
    <s v="10000"/>
    <s v="Money received on mobile "/>
    <s v="1740718472419.jpg"/>
    <s v="https://kc.kobotoolbox.org/media/original?media_file=mattkuch87%2Fattachments%2F465cf73fec9d4570897ec1ad4b0948db%2Fd5e174d9-8330-407d-90c0-0b9e6e521b7c%2F1740718472419.jpg"/>
    <n v="446497269"/>
    <s v="d5e174d9-8330-407d-90c0-0b9e6e521b7c"/>
    <d v="2025-02-28T04:54:54"/>
    <m/>
    <m/>
    <s v="submitted_via_web"/>
    <s v="mattkuch87"/>
    <s v="vndXtdUm72BfFettfRRAK9"/>
    <m/>
    <n v="94"/>
  </r>
  <r>
    <d v="2025-02-28T10:58:41"/>
    <d v="2025-02-28T11:00:27"/>
    <d v="2025-02-28T00:00:00"/>
    <x v="0"/>
    <x v="1"/>
    <m/>
    <s v="Salaries and Wages"/>
    <m/>
    <m/>
    <s v="Joseph salary "/>
    <n v="1"/>
    <n v="235000"/>
    <n v="235000"/>
    <s v="235000"/>
    <s v="End of February salary "/>
    <s v="1740729621587.jpg"/>
    <s v="https://kc.kobotoolbox.org/media/original?media_file=mattkuch87%2Fattachments%2F465cf73fec9d4570897ec1ad4b0948db%2Fb5b44f98-a40d-4f30-bf76-c48de14f7f2a%2F1740729621587.jpg"/>
    <n v="446544130"/>
    <s v="b5b44f98-a40d-4f30-bf76-c48de14f7f2a"/>
    <d v="2025-02-28T08:00:31"/>
    <m/>
    <m/>
    <s v="submitted_via_web"/>
    <s v="mattkuch87"/>
    <s v="vndXtdUm72BfFettfRRAK9"/>
    <m/>
    <n v="95"/>
  </r>
  <r>
    <d v="2025-02-28T11:00:54"/>
    <d v="2025-02-28T11:02:15"/>
    <d v="2025-02-28T00:00:00"/>
    <x v="1"/>
    <x v="1"/>
    <m/>
    <s v="Salaries and Wages"/>
    <m/>
    <m/>
    <s v="Nicholas salary "/>
    <n v="1"/>
    <n v="235000"/>
    <n v="235000"/>
    <s v="235000"/>
    <s v="End of February "/>
    <s v="1740729727032.jpg"/>
    <s v="https://kc.kobotoolbox.org/media/original?media_file=mattkuch87%2Fattachments%2F465cf73fec9d4570897ec1ad4b0948db%2Fe5fe4daa-0474-404a-ae8f-4912ee020ccb%2F1740729727032.jpg"/>
    <n v="446544819"/>
    <s v="e5fe4daa-0474-404a-ae8f-4912ee020ccb"/>
    <d v="2025-02-28T08:02:18"/>
    <m/>
    <m/>
    <s v="submitted_via_web"/>
    <s v="mattkuch87"/>
    <s v="vndXtdUm72BfFettfRRAK9"/>
    <m/>
    <n v="96"/>
  </r>
  <r>
    <d v="2025-03-02T09:09:45"/>
    <d v="2025-03-02T09:14:24"/>
    <d v="2025-01-28T00:00:00"/>
    <x v="1"/>
    <x v="0"/>
    <m/>
    <m/>
    <s v="Feed Costs"/>
    <m/>
    <s v="Starter Crumble"/>
    <n v="100"/>
    <n v="2800"/>
    <n v="280000"/>
    <s v="280000"/>
    <s v="Starter Crumble for 1st 2 weeks"/>
    <s v="1740896056068.jpg"/>
    <s v="https://kc.kobotoolbox.org/media/original?media_file=mattkuch87%2Fattachments%2F465cf73fec9d4570897ec1ad4b0948db%2F637991a2-4d78-4de5-9e09-a8769255bedf%2F1740896056068.jpg"/>
    <n v="447160402"/>
    <s v="637991a2-4d78-4de5-9e09-a8769255bedf"/>
    <d v="2025-03-02T06:14:27"/>
    <m/>
    <m/>
    <s v="submitted_via_web"/>
    <s v="mattkuch87"/>
    <s v="vndXtdUm72BfFettfRRAK9"/>
    <m/>
    <n v="97"/>
  </r>
  <r>
    <d v="2025-03-02T09:24:35"/>
    <d v="2025-03-02T09:28:18"/>
    <d v="2025-01-26T00:00:00"/>
    <x v="1"/>
    <x v="1"/>
    <m/>
    <s v="Salaries and Wages"/>
    <m/>
    <m/>
    <s v="Half salary for Nico - 1st month "/>
    <n v="1"/>
    <n v="112500"/>
    <n v="112500"/>
    <s v="112500"/>
    <s v="Nicholas half salary "/>
    <s v="1740896891880.jpg"/>
    <s v="https://kc.kobotoolbox.org/media/original?media_file=mattkuch87%2Fattachments%2F465cf73fec9d4570897ec1ad4b0948db%2Fbda168fb-03e0-43ad-9344-369d64a08dea%2F1740896891880.jpg"/>
    <n v="447162310"/>
    <s v="bda168fb-03e0-43ad-9344-369d64a08dea"/>
    <d v="2025-03-02T06:28:23"/>
    <m/>
    <m/>
    <s v="submitted_via_web"/>
    <s v="mattkuch87"/>
    <s v="vndXtdUm72BfFettfRRAK9"/>
    <m/>
    <n v="98"/>
  </r>
  <r>
    <d v="2025-03-02T09:36:33"/>
    <d v="2025-03-02T09:38:36"/>
    <d v="2025-01-28T00:00:00"/>
    <x v="1"/>
    <x v="1"/>
    <m/>
    <s v="Transportation Costs"/>
    <m/>
    <m/>
    <s v="Transporting batch 4 from supplier to farm "/>
    <n v="1"/>
    <n v="20000"/>
    <n v="20000"/>
    <s v="20000"/>
    <s v="Picking up batch 4 from supplier "/>
    <s v="1740897508456.jpg"/>
    <s v="https://kc.kobotoolbox.org/media/original?media_file=mattkuch87%2Fattachments%2F465cf73fec9d4570897ec1ad4b0948db%2F5d1fb487-f0c0-42fa-859b-fea37d3d9649%2F1740897508456.jpg"/>
    <n v="447164236"/>
    <s v="5d1fb487-f0c0-42fa-859b-fea37d3d9649"/>
    <d v="2025-03-02T06:38:40"/>
    <m/>
    <m/>
    <s v="submitted_via_web"/>
    <s v="mattkuch87"/>
    <s v="vndXtdUm72BfFettfRRAK9"/>
    <m/>
    <n v="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42366-77BF-48E1-ADD0-3729373003B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5" firstHeaderRow="1" firstDataRow="2" firstDataCol="1" rowPageCount="1" colPageCount="1"/>
  <pivotFields count="27">
    <pivotField numFmtId="164" showAll="0"/>
    <pivotField numFmtId="164" showAll="0"/>
    <pivotField numFmtId="164" showAll="0"/>
    <pivotField axis="axisPage" showAll="0">
      <items count="6">
        <item x="0"/>
        <item x="1"/>
        <item x="2"/>
        <item x="3"/>
        <item x="4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3" item="1" hier="-1"/>
  </pageFields>
  <dataFields count="1">
    <dataField name="Sum of Amount (UGX)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1" dT="2025-01-24T09:11:02.50" personId="{E5921933-F221-4726-B25A-4CAA80F3C659}" id="{79B71AB4-BCE9-416C-B471-A6598BEE354F}">
    <text>91k for extending solar to brooder. 25k for solar bulb in Boys quarters</text>
  </threadedComment>
  <threadedComment ref="J14" dT="2024-12-26T08:07:19.98" personId="{E5921933-F221-4726-B25A-4CAA80F3C659}" id="{A00B5C8B-39EA-43FC-A215-5EE5776FB105}">
    <text>Confirmed</text>
  </threadedComment>
  <threadedComment ref="J68" dT="2024-12-26T08:02:49.50" personId="{E5921933-F221-4726-B25A-4CAA80F3C659}" id="{8A13E3D2-8413-4861-BE56-69EB109B7E7F}">
    <text>Confirmed</text>
  </threadedComment>
  <threadedComment ref="K96" dT="2025-01-24T08:10:28.26" personId="{E5921933-F221-4726-B25A-4CAA80F3C659}" id="{E6E82085-8360-41A1-A49B-8FE0C7C9EE94}">
    <text>Added 10kgs at 4k per kilo = 40,000</text>
  </threadedComment>
  <threadedComment ref="J99" dT="2024-12-26T07:48:36.18" personId="{E5921933-F221-4726-B25A-4CAA80F3C659}" id="{92E4ED82-175C-4DE3-8DE8-3B78F245F1EE}">
    <text>Maize from Pakwach - 30k sent to Mom. 30k transport for Joseph to town; 20k fuel to Kiwenda. 10k for breaking the maize</text>
  </threadedComment>
  <threadedComment ref="I100" dT="2024-11-24T06:48:49.92" personId="{E5921933-F221-4726-B25A-4CAA80F3C659}" id="{56467045-C0A6-42E5-AB94-B3DE56CF6457}">
    <text>Got a discount on Maize brand prices from 1300 to 950 - very rare, doesnt happen often</text>
  </threadedComment>
  <threadedComment ref="I102" dT="2024-12-14T08:16:18.35" personId="{E5921933-F221-4726-B25A-4CAA80F3C659}" id="{4D96B253-7DF2-4D31-B096-5E34D786CBEC}">
    <text>got 2k discount</text>
  </threadedComment>
  <threadedComment ref="K102" dT="2025-01-24T09:03:02.53" personId="{E5921933-F221-4726-B25A-4CAA80F3C659}" id="{6207F008-D568-4CAF-B967-DB11EDF49F40}">
    <text>Hendrix concentrate</text>
  </threadedComment>
  <threadedComment ref="I109" dT="2024-12-14T08:17:32.45" personId="{E5921933-F221-4726-B25A-4CAA80F3C659}" id="{BDA73DCC-9104-44B9-8353-A9B734A9A6A7}">
    <text>Price went up</text>
  </threadedComment>
  <threadedComment ref="I111" dT="2024-12-14T08:16:18.35" personId="{E5921933-F221-4726-B25A-4CAA80F3C659}" id="{14467F2B-29CA-4F11-B957-3E17203ABB68}">
    <text>got 2k discount</text>
  </threadedComment>
  <threadedComment ref="I115" dT="2024-12-14T08:17:46.14" personId="{E5921933-F221-4726-B25A-4CAA80F3C659}" id="{FEF226D9-5FBF-4758-9503-A7C3DE2F4C97}">
    <text>Price went up</text>
  </threadedComment>
  <threadedComment ref="I117" dT="2024-12-14T08:16:18.35" personId="{E5921933-F221-4726-B25A-4CAA80F3C659}" id="{66ADD406-F3EC-46DE-A3E6-546A2274948B}">
    <text>got 2k discount</text>
  </threadedComment>
  <threadedComment ref="I123" dT="2024-12-14T08:16:18.35" personId="{E5921933-F221-4726-B25A-4CAA80F3C659}" id="{4B09A806-C2D5-4CCE-951F-44AED07C8081}">
    <text>got 2k discount</text>
  </threadedComment>
  <threadedComment ref="I277" dT="2024-12-14T08:31:19.19" personId="{E5921933-F221-4726-B25A-4CAA80F3C659}" id="{496FE906-E72E-45B2-B3C1-471073D77DDE}">
    <text>School fees for learning the game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5.bin"/><Relationship Id="rId4" Type="http://schemas.microsoft.com/office/2017/10/relationships/threadedComment" Target="../threadedComments/threadedComment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47" Type="http://schemas.openxmlformats.org/officeDocument/2006/relationships/hyperlink" Target="https://kc.kobotoolbox.org/media/original?media_file=mattkuch87%2Fattachments%2F465cf73fec9d4570897ec1ad4b0948db%2F418fdfc2-e978-4d91-a974-4deb91359f5e%2F1740292689778.jpg" TargetMode="External"/><Relationship Id="rId63" Type="http://schemas.openxmlformats.org/officeDocument/2006/relationships/hyperlink" Target="https://kc.kobotoolbox.org/media/original?media_file=mattkuch87%2Fattachments%2F465cf73fec9d4570897ec1ad4b0948db%2Fbbdd5946-8711-42ec-9a37-2d51e1f197ac%2F1740294561202.jpg" TargetMode="External"/><Relationship Id="rId68" Type="http://schemas.openxmlformats.org/officeDocument/2006/relationships/hyperlink" Target="https://kc.kobotoolbox.org/media/original?media_file=mattkuch87%2Fattachments%2F465cf73fec9d4570897ec1ad4b0948db%2F46ab8f9c-3aff-4ba0-bd9f-01875e5e9a91%2F1740295183582.jpg" TargetMode="External"/><Relationship Id="rId84" Type="http://schemas.openxmlformats.org/officeDocument/2006/relationships/hyperlink" Target="https://kc.kobotoolbox.org/media/original?media_file=mattkuch87%2Fattachments%2F465cf73fec9d4570897ec1ad4b0948db%2F67914fdb-46b0-47bd-bbf3-dc79f07f3b95%2F1740417382896.jpg" TargetMode="External"/><Relationship Id="rId89" Type="http://schemas.openxmlformats.org/officeDocument/2006/relationships/hyperlink" Target="https://kc.kobotoolbox.org/media/original?media_file=mattkuch87%2Fattachments%2F465cf73fec9d4570897ec1ad4b0948db%2F1a80e4a4-9812-4321-be35-10564b3052cf%2F1740556288160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53" Type="http://schemas.openxmlformats.org/officeDocument/2006/relationships/hyperlink" Target="https://kc.kobotoolbox.org/media/original?media_file=mattkuch87%2Fattachments%2F465cf73fec9d4570897ec1ad4b0948db%2F59a26ccf-9945-4268-bd1c-a6c9d1ea84fd%2F1740293520416.jpg" TargetMode="External"/><Relationship Id="rId58" Type="http://schemas.openxmlformats.org/officeDocument/2006/relationships/hyperlink" Target="https://kc.kobotoolbox.org/media/original?media_file=mattkuch87%2Fattachments%2F465cf73fec9d4570897ec1ad4b0948db%2Fcf0c178b-8064-4c93-a774-e99d37272ea6%2F1740294057336.jpg" TargetMode="External"/><Relationship Id="rId74" Type="http://schemas.openxmlformats.org/officeDocument/2006/relationships/hyperlink" Target="https://kc.kobotoolbox.org/media/original?media_file=mattkuch87%2Fattachments%2F465cf73fec9d4570897ec1ad4b0948db%2Fd3b59af6-049f-44f1-b384-f55e000ecd09%2F1740325722925.jpg" TargetMode="External"/><Relationship Id="rId79" Type="http://schemas.openxmlformats.org/officeDocument/2006/relationships/hyperlink" Target="https://kc.kobotoolbox.org/media/original?media_file=mattkuch87%2Fattachments%2F465cf73fec9d4570897ec1ad4b0948db%2F551b5c2d-3e23-44b4-b722-9e85e51ecbee%2F1740414332490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90" Type="http://schemas.openxmlformats.org/officeDocument/2006/relationships/hyperlink" Target="https://kc.kobotoolbox.org/media/original?media_file=mattkuch87%2Fattachments%2F465cf73fec9d4570897ec1ad4b0948db%2F92109072-5f6e-4580-a3e4-c9da199f9f51%2F1740556389575.jpg" TargetMode="External"/><Relationship Id="rId95" Type="http://schemas.openxmlformats.org/officeDocument/2006/relationships/hyperlink" Target="https://kc.kobotoolbox.org/media/original?media_file=mattkuch87%2Fattachments%2F465cf73fec9d4570897ec1ad4b0948db%2Fb5b44f98-a40d-4f30-bf76-c48de14f7f2a%2F1740729621587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48" Type="http://schemas.openxmlformats.org/officeDocument/2006/relationships/hyperlink" Target="https://kc.kobotoolbox.org/media/original?media_file=mattkuch87%2Fattachments%2F465cf73fec9d4570897ec1ad4b0948db%2F7f76d98b-d2f8-48d8-bb6f-5fae29d9b7a1%2F1740292906911.jpg" TargetMode="External"/><Relationship Id="rId64" Type="http://schemas.openxmlformats.org/officeDocument/2006/relationships/hyperlink" Target="https://kc.kobotoolbox.org/media/original?media_file=mattkuch87%2Fattachments%2F465cf73fec9d4570897ec1ad4b0948db%2Fc06a9e92-0541-47b1-86c1-8b190741d91c%2F1740294680062.jpg" TargetMode="External"/><Relationship Id="rId69" Type="http://schemas.openxmlformats.org/officeDocument/2006/relationships/hyperlink" Target="https://kc.kobotoolbox.org/media/original?media_file=mattkuch87%2Fattachments%2F465cf73fec9d4570897ec1ad4b0948db%2F9e00c32b-5c6a-402d-a925-fc1416f4af3f%2F1740295263806.jpg" TargetMode="External"/><Relationship Id="rId80" Type="http://schemas.openxmlformats.org/officeDocument/2006/relationships/hyperlink" Target="https://kc.kobotoolbox.org/media/original?media_file=mattkuch87%2Fattachments%2F465cf73fec9d4570897ec1ad4b0948db%2F2eb3848b-9ca1-4a92-b261-e3c80eed1f4b%2F1740414636997.jpg" TargetMode="External"/><Relationship Id="rId85" Type="http://schemas.openxmlformats.org/officeDocument/2006/relationships/hyperlink" Target="https://kc.kobotoolbox.org/media/original?media_file=mattkuch87%2Fattachments%2F465cf73fec9d4570897ec1ad4b0948db%2F5787cfa3-523b-4844-8fcb-fb46fec9dc5d%2F1740495028589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Relationship Id="rId46" Type="http://schemas.openxmlformats.org/officeDocument/2006/relationships/hyperlink" Target="https://kc.kobotoolbox.org/media/original?media_file=mattkuch87%2Fattachments%2F465cf73fec9d4570897ec1ad4b0948db%2F3ee46be2-d230-4102-aba0-c396d3e15ea0%2F1740292534573.jpg" TargetMode="External"/><Relationship Id="rId59" Type="http://schemas.openxmlformats.org/officeDocument/2006/relationships/hyperlink" Target="https://kc.kobotoolbox.org/media/original?media_file=mattkuch87%2Fattachments%2F465cf73fec9d4570897ec1ad4b0948db%2Fe5cf5b1f-3d65-4f21-9bb0-381d0383791b%2F1740294159682.jpg" TargetMode="External"/><Relationship Id="rId67" Type="http://schemas.openxmlformats.org/officeDocument/2006/relationships/hyperlink" Target="https://kc.kobotoolbox.org/media/original?media_file=mattkuch87%2Fattachments%2F465cf73fec9d4570897ec1ad4b0948db%2F718425cd-f9a9-4888-93dd-45c981d45a24%2F1740295053282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54" Type="http://schemas.openxmlformats.org/officeDocument/2006/relationships/hyperlink" Target="https://kc.kobotoolbox.org/media/original?media_file=mattkuch87%2Fattachments%2F465cf73fec9d4570897ec1ad4b0948db%2Fa32afd94-3709-498d-94f1-b9eda81875a0%2F1740293653885.jpg" TargetMode="External"/><Relationship Id="rId62" Type="http://schemas.openxmlformats.org/officeDocument/2006/relationships/hyperlink" Target="https://kc.kobotoolbox.org/media/original?media_file=mattkuch87%2Fattachments%2F465cf73fec9d4570897ec1ad4b0948db%2Fc84eb92a-d304-474c-a6ed-5a825951d953%2F1740294470872.jpg" TargetMode="External"/><Relationship Id="rId70" Type="http://schemas.openxmlformats.org/officeDocument/2006/relationships/hyperlink" Target="https://kc.kobotoolbox.org/media/original?media_file=mattkuch87%2Fattachments%2F465cf73fec9d4570897ec1ad4b0948db%2F695206fa-a7d1-4afb-ac47-2cb8b37e1f37%2F1740295381965.jpg" TargetMode="External"/><Relationship Id="rId75" Type="http://schemas.openxmlformats.org/officeDocument/2006/relationships/hyperlink" Target="https://kc.kobotoolbox.org/media/original?media_file=mattkuch87%2Fattachments%2F465cf73fec9d4570897ec1ad4b0948db%2Fe6cc6486-2ba8-4dd5-a304-99793694facf%2F1740325908647.jpg" TargetMode="External"/><Relationship Id="rId83" Type="http://schemas.openxmlformats.org/officeDocument/2006/relationships/hyperlink" Target="https://kc.kobotoolbox.org/media/original?media_file=mattkuch87%2Fattachments%2F465cf73fec9d4570897ec1ad4b0948db%2F62dcbde1-0daf-4b94-9a63-3db893d328c8%2F1740415557490.jpg" TargetMode="External"/><Relationship Id="rId88" Type="http://schemas.openxmlformats.org/officeDocument/2006/relationships/hyperlink" Target="https://kc.kobotoolbox.org/media/original?media_file=mattkuch87%2Fattachments%2F465cf73fec9d4570897ec1ad4b0948db%2Fbec52d4f-c247-41eb-b1b2-468c7599b38c%2F1740556155250.jpg" TargetMode="External"/><Relationship Id="rId91" Type="http://schemas.openxmlformats.org/officeDocument/2006/relationships/hyperlink" Target="https://kc.kobotoolbox.org/media/original?media_file=mattkuch87%2Fattachments%2F465cf73fec9d4570897ec1ad4b0948db%2F75ce6904-2c42-42ad-8922-339b27c10f96%2F1740556581897.jpg" TargetMode="External"/><Relationship Id="rId96" Type="http://schemas.openxmlformats.org/officeDocument/2006/relationships/hyperlink" Target="https://kc.kobotoolbox.org/media/original?media_file=mattkuch87%2Fattachments%2F465cf73fec9d4570897ec1ad4b0948db%2Fe5fe4daa-0474-404a-ae8f-4912ee020ccb%2F1740729727032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49" Type="http://schemas.openxmlformats.org/officeDocument/2006/relationships/hyperlink" Target="https://kc.kobotoolbox.org/media/original?media_file=mattkuch87%2Fattachments%2F465cf73fec9d4570897ec1ad4b0948db%2F66d15448-11b1-489a-9f6d-49bc16d7ba5e%2F1740293057762.jpg" TargetMode="External"/><Relationship Id="rId57" Type="http://schemas.openxmlformats.org/officeDocument/2006/relationships/hyperlink" Target="https://kc.kobotoolbox.org/media/original?media_file=mattkuch87%2Fattachments%2F465cf73fec9d4570897ec1ad4b0948db%2Fa9ab59e6-2085-4bf8-8e09-5c9327089a57%2F1740293949040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44" Type="http://schemas.openxmlformats.org/officeDocument/2006/relationships/hyperlink" Target="https://kc.kobotoolbox.org/media/original?media_file=mattkuch87%2Fattachments%2F465cf73fec9d4570897ec1ad4b0948db%2F4bfac0af-1996-413e-84f7-d2a94bdda284%2F1740231975493.jpg" TargetMode="External"/><Relationship Id="rId52" Type="http://schemas.openxmlformats.org/officeDocument/2006/relationships/hyperlink" Target="https://kc.kobotoolbox.org/media/original?media_file=mattkuch87%2Fattachments%2F465cf73fec9d4570897ec1ad4b0948db%2F4687325c-46d0-4616-aa49-cc3370c37283%2F1740293435115.jpg" TargetMode="External"/><Relationship Id="rId60" Type="http://schemas.openxmlformats.org/officeDocument/2006/relationships/hyperlink" Target="https://kc.kobotoolbox.org/media/original?media_file=mattkuch87%2Fattachments%2F465cf73fec9d4570897ec1ad4b0948db%2F636338b8-0412-4893-800c-b866382fa363%2F1740294268879.jpg" TargetMode="External"/><Relationship Id="rId65" Type="http://schemas.openxmlformats.org/officeDocument/2006/relationships/hyperlink" Target="https://kc.kobotoolbox.org/media/original?media_file=mattkuch87%2Fattachments%2F465cf73fec9d4570897ec1ad4b0948db%2F0d027800-9673-47c6-be66-ae518d6c2e2f%2F1740294820200.jpg" TargetMode="External"/><Relationship Id="rId73" Type="http://schemas.openxmlformats.org/officeDocument/2006/relationships/hyperlink" Target="https://kc.kobotoolbox.org/media/original?media_file=mattkuch87%2Fattachments%2F465cf73fec9d4570897ec1ad4b0948db%2F226a7235-a15c-432a-8286-6ac582f79cb6%2F1740325564252.jpg" TargetMode="External"/><Relationship Id="rId78" Type="http://schemas.openxmlformats.org/officeDocument/2006/relationships/hyperlink" Target="https://kc.kobotoolbox.org/media/original?media_file=mattkuch87%2Fattachments%2F465cf73fec9d4570897ec1ad4b0948db%2Fc0c38da3-3bcd-4608-aede-0c96d7c62048%2F1740414211910.jpg" TargetMode="External"/><Relationship Id="rId81" Type="http://schemas.openxmlformats.org/officeDocument/2006/relationships/hyperlink" Target="https://kc.kobotoolbox.org/media/original?media_file=mattkuch87%2Fattachments%2F465cf73fec9d4570897ec1ad4b0948db%2F54119b76-c882-424d-8802-23c51e28f63c%2F1740414869240.jpg" TargetMode="External"/><Relationship Id="rId86" Type="http://schemas.openxmlformats.org/officeDocument/2006/relationships/hyperlink" Target="https://kc.kobotoolbox.org/media/original?media_file=mattkuch87%2Fattachments%2F465cf73fec9d4570897ec1ad4b0948db%2Fcf78d8ed-4e74-4b94-b3c4-0ad826eee37c%2F1740554309453.jpg" TargetMode="External"/><Relationship Id="rId94" Type="http://schemas.openxmlformats.org/officeDocument/2006/relationships/hyperlink" Target="https://kc.kobotoolbox.org/media/original?media_file=mattkuch87%2Fattachments%2F465cf73fec9d4570897ec1ad4b0948db%2Fd5e174d9-8330-407d-90c0-0b9e6e521b7c%2F1740718472419.jpg" TargetMode="External"/><Relationship Id="rId99" Type="http://schemas.openxmlformats.org/officeDocument/2006/relationships/hyperlink" Target="https://kc.kobotoolbox.org/media/original?media_file=mattkuch87%2Fattachments%2F465cf73fec9d4570897ec1ad4b0948db%2F5d1fb487-f0c0-42fa-859b-fea37d3d9649%2F1740897508456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50" Type="http://schemas.openxmlformats.org/officeDocument/2006/relationships/hyperlink" Target="https://kc.kobotoolbox.org/media/original?media_file=mattkuch87%2Fattachments%2F465cf73fec9d4570897ec1ad4b0948db%2Fb0597a2e-5470-46be-a291-604faf3430ee%2F1740293189366.jpg" TargetMode="External"/><Relationship Id="rId55" Type="http://schemas.openxmlformats.org/officeDocument/2006/relationships/hyperlink" Target="https://kc.kobotoolbox.org/media/original?media_file=mattkuch87%2Fattachments%2F465cf73fec9d4570897ec1ad4b0948db%2F23c952b7-326c-42d4-a3f8-e522cbd17d77%2F1740293759172.jpg" TargetMode="External"/><Relationship Id="rId76" Type="http://schemas.openxmlformats.org/officeDocument/2006/relationships/hyperlink" Target="https://kc.kobotoolbox.org/media/original?media_file=mattkuch87%2Fattachments%2F465cf73fec9d4570897ec1ad4b0948db%2F53c48a2f-613c-4c50-a789-38489a5d6685%2F1740412752559.jpg" TargetMode="External"/><Relationship Id="rId97" Type="http://schemas.openxmlformats.org/officeDocument/2006/relationships/hyperlink" Target="https://kc.kobotoolbox.org/media/original?media_file=mattkuch87%2Fattachments%2F465cf73fec9d4570897ec1ad4b0948db%2F637991a2-4d78-4de5-9e09-a8769255bedf%2F1740896056068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71" Type="http://schemas.openxmlformats.org/officeDocument/2006/relationships/hyperlink" Target="https://kc.kobotoolbox.org/media/original?media_file=mattkuch87%2Fattachments%2F465cf73fec9d4570897ec1ad4b0948db%2Fbbaafe3b-4dc4-422c-b477-78117dc3130c%2F1740325145275.jpg" TargetMode="External"/><Relationship Id="rId92" Type="http://schemas.openxmlformats.org/officeDocument/2006/relationships/hyperlink" Target="https://kc.kobotoolbox.org/media/original?media_file=mattkuch87%2Fattachments%2F465cf73fec9d4570897ec1ad4b0948db%2F2efd2423-86f1-4b7e-af4d-28b09c5bf1ce%2F1740556708981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45" Type="http://schemas.openxmlformats.org/officeDocument/2006/relationships/hyperlink" Target="https://kc.kobotoolbox.org/media/original?media_file=mattkuch87%2Fattachments%2F465cf73fec9d4570897ec1ad4b0948db%2Fe217be6b-21e1-43cc-b5e4-b22cee057ef9%2F1740292269944.jpg" TargetMode="External"/><Relationship Id="rId66" Type="http://schemas.openxmlformats.org/officeDocument/2006/relationships/hyperlink" Target="https://kc.kobotoolbox.org/media/original?media_file=mattkuch87%2Fattachments%2F465cf73fec9d4570897ec1ad4b0948db%2Fbee4d843-4415-4e96-95f1-32a42072897c%2F1740294948894.jpg" TargetMode="External"/><Relationship Id="rId87" Type="http://schemas.openxmlformats.org/officeDocument/2006/relationships/hyperlink" Target="https://kc.kobotoolbox.org/media/original?media_file=mattkuch87%2Fattachments%2F465cf73fec9d4570897ec1ad4b0948db%2F50eb2c77-fcc5-42c5-9670-a4c438e312f9%2F1740555965431.jpg" TargetMode="External"/><Relationship Id="rId61" Type="http://schemas.openxmlformats.org/officeDocument/2006/relationships/hyperlink" Target="https://kc.kobotoolbox.org/media/original?media_file=mattkuch87%2Fattachments%2F465cf73fec9d4570897ec1ad4b0948db%2F124ab306-1311-4cd3-9b91-ce85cd0d577d%2F1740294349517.jpg" TargetMode="External"/><Relationship Id="rId82" Type="http://schemas.openxmlformats.org/officeDocument/2006/relationships/hyperlink" Target="https://kc.kobotoolbox.org/media/original?media_file=mattkuch87%2Fattachments%2F465cf73fec9d4570897ec1ad4b0948db%2Fc9884907-5b05-4cef-a68a-364f09209568%2F1740415049589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56" Type="http://schemas.openxmlformats.org/officeDocument/2006/relationships/hyperlink" Target="https://kc.kobotoolbox.org/media/original?media_file=mattkuch87%2Fattachments%2F465cf73fec9d4570897ec1ad4b0948db%2Fd53356a4-dd71-4143-919f-541932b4698e%2F1740293862077.jpg" TargetMode="External"/><Relationship Id="rId77" Type="http://schemas.openxmlformats.org/officeDocument/2006/relationships/hyperlink" Target="https://kc.kobotoolbox.org/media/original?media_file=mattkuch87%2Fattachments%2F465cf73fec9d4570897ec1ad4b0948db%2Fae76d507-6720-4619-bf69-f48e4563db7a%2F1740412912127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51" Type="http://schemas.openxmlformats.org/officeDocument/2006/relationships/hyperlink" Target="https://kc.kobotoolbox.org/media/original?media_file=mattkuch87%2Fattachments%2F465cf73fec9d4570897ec1ad4b0948db%2F55be0a4b-afa1-417d-a504-ed42c85e1c8f%2F1740293309364.jpg" TargetMode="External"/><Relationship Id="rId72" Type="http://schemas.openxmlformats.org/officeDocument/2006/relationships/hyperlink" Target="https://kc.kobotoolbox.org/media/original?media_file=mattkuch87%2Fattachments%2F465cf73fec9d4570897ec1ad4b0948db%2F09a9af11-c44b-47b1-9ca7-19d8a8003d5c%2F1740325394662.jpg" TargetMode="External"/><Relationship Id="rId93" Type="http://schemas.openxmlformats.org/officeDocument/2006/relationships/hyperlink" Target="https://kc.kobotoolbox.org/media/original?media_file=mattkuch87%2Fattachments%2F465cf73fec9d4570897ec1ad4b0948db%2F6d1ebd01-f3c3-4351-bb72-4c73c09afd81%2F1740718275141.jpg" TargetMode="External"/><Relationship Id="rId98" Type="http://schemas.openxmlformats.org/officeDocument/2006/relationships/hyperlink" Target="https://kc.kobotoolbox.org/media/original?media_file=mattkuch87%2Fattachments%2F465cf73fec9d4570897ec1ad4b0948db%2Fbda168fb-03e0-43ad-9344-369d64a08dea%2F1740896891880.jpg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kc.kobotoolbox.org/media/original?media_file=mattkuch87%2Fattachments%2F465cf73fec9d4570897ec1ad4b0948db%2F1c57db7e-8ea0-4e84-8ffa-b0197d05c94e%2F1741376802321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47" Type="http://schemas.openxmlformats.org/officeDocument/2006/relationships/hyperlink" Target="https://kc.kobotoolbox.org/media/original?media_file=mattkuch87%2Fattachments%2F465cf73fec9d4570897ec1ad4b0948db%2F418fdfc2-e978-4d91-a974-4deb91359f5e%2F1740292689778.jpg" TargetMode="External"/><Relationship Id="rId63" Type="http://schemas.openxmlformats.org/officeDocument/2006/relationships/hyperlink" Target="https://kc.kobotoolbox.org/media/original?media_file=mattkuch87%2Fattachments%2F465cf73fec9d4570897ec1ad4b0948db%2Fbbdd5946-8711-42ec-9a37-2d51e1f197ac%2F1740294561202.jpg" TargetMode="External"/><Relationship Id="rId68" Type="http://schemas.openxmlformats.org/officeDocument/2006/relationships/hyperlink" Target="https://kc.kobotoolbox.org/media/original?media_file=mattkuch87%2Fattachments%2F465cf73fec9d4570897ec1ad4b0948db%2F46ab8f9c-3aff-4ba0-bd9f-01875e5e9a91%2F1740295183582.jpg" TargetMode="External"/><Relationship Id="rId84" Type="http://schemas.openxmlformats.org/officeDocument/2006/relationships/hyperlink" Target="https://kc.kobotoolbox.org/media/original?media_file=mattkuch87%2Fattachments%2F465cf73fec9d4570897ec1ad4b0948db%2F67914fdb-46b0-47bd-bbf3-dc79f07f3b95%2F1740417382896.jpg" TargetMode="External"/><Relationship Id="rId89" Type="http://schemas.openxmlformats.org/officeDocument/2006/relationships/hyperlink" Target="https://kc.kobotoolbox.org/media/original?media_file=mattkuch87%2Fattachments%2F465cf73fec9d4570897ec1ad4b0948db%2F1a80e4a4-9812-4321-be35-10564b3052cf%2F1740556288160.jpg" TargetMode="External"/><Relationship Id="rId112" Type="http://schemas.openxmlformats.org/officeDocument/2006/relationships/hyperlink" Target="https://kc.kobotoolbox.org/media/original?media_file=mattkuch87%2Fattachments%2F465cf73fec9d4570897ec1ad4b0948db%2F085e02b9-c673-420a-a0f3-e8962edb23aa%2F1741283782961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107" Type="http://schemas.openxmlformats.org/officeDocument/2006/relationships/hyperlink" Target="https://kc.kobotoolbox.org/media/original?media_file=mattkuch87%2Fattachments%2F465cf73fec9d4570897ec1ad4b0948db%2Fd0e4294e-8f99-41aa-beb8-4978255a55c4%2F1741282918899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53" Type="http://schemas.openxmlformats.org/officeDocument/2006/relationships/hyperlink" Target="https://kc.kobotoolbox.org/media/original?media_file=mattkuch87%2Fattachments%2F465cf73fec9d4570897ec1ad4b0948db%2F59a26ccf-9945-4268-bd1c-a6c9d1ea84fd%2F1740293520416.jpg" TargetMode="External"/><Relationship Id="rId58" Type="http://schemas.openxmlformats.org/officeDocument/2006/relationships/hyperlink" Target="https://kc.kobotoolbox.org/media/original?media_file=mattkuch87%2Fattachments%2F465cf73fec9d4570897ec1ad4b0948db%2Fcf0c178b-8064-4c93-a774-e99d37272ea6%2F1740294057336.jpg" TargetMode="External"/><Relationship Id="rId74" Type="http://schemas.openxmlformats.org/officeDocument/2006/relationships/hyperlink" Target="https://kc.kobotoolbox.org/media/original?media_file=mattkuch87%2Fattachments%2F465cf73fec9d4570897ec1ad4b0948db%2Fd3b59af6-049f-44f1-b384-f55e000ecd09%2F1740325722925.jpg" TargetMode="External"/><Relationship Id="rId79" Type="http://schemas.openxmlformats.org/officeDocument/2006/relationships/hyperlink" Target="https://kc.kobotoolbox.org/media/original?media_file=mattkuch87%2Fattachments%2F465cf73fec9d4570897ec1ad4b0948db%2F551b5c2d-3e23-44b4-b722-9e85e51ecbee%2F1740414332490.jpg" TargetMode="External"/><Relationship Id="rId102" Type="http://schemas.openxmlformats.org/officeDocument/2006/relationships/hyperlink" Target="https://kc.kobotoolbox.org/media/original?media_file=mattkuch87%2Fattachments%2F465cf73fec9d4570897ec1ad4b0948db%2F009245e0-0c62-4a3d-a87a-34c69c0a1b49%2F1741282066992.jpg" TargetMode="External"/><Relationship Id="rId123" Type="http://schemas.openxmlformats.org/officeDocument/2006/relationships/hyperlink" Target="https://kc.kobotoolbox.org/media/original?media_file=mattkuch87%2Fattachments%2F465cf73fec9d4570897ec1ad4b0948db%2Fe8712fc6-c9fa-456e-b8c4-707b91fdf93b%2F1741552293650.jpg" TargetMode="External"/><Relationship Id="rId128" Type="http://schemas.openxmlformats.org/officeDocument/2006/relationships/hyperlink" Target="https://kc.kobotoolbox.org/media/original?media_file=mattkuch87%2Fattachments%2F465cf73fec9d4570897ec1ad4b0948db%2F09be4044-fddb-431a-af0e-68bcc3fa02f4%2F1741775437965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90" Type="http://schemas.openxmlformats.org/officeDocument/2006/relationships/hyperlink" Target="https://kc.kobotoolbox.org/media/original?media_file=mattkuch87%2Fattachments%2F465cf73fec9d4570897ec1ad4b0948db%2F92109072-5f6e-4580-a3e4-c9da199f9f51%2F1740556389575.jpg" TargetMode="External"/><Relationship Id="rId95" Type="http://schemas.openxmlformats.org/officeDocument/2006/relationships/hyperlink" Target="https://kc.kobotoolbox.org/media/original?media_file=mattkuch87%2Fattachments%2F465cf73fec9d4570897ec1ad4b0948db%2Fb5b44f98-a40d-4f30-bf76-c48de14f7f2a%2F1740729621587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48" Type="http://schemas.openxmlformats.org/officeDocument/2006/relationships/hyperlink" Target="https://kc.kobotoolbox.org/media/original?media_file=mattkuch87%2Fattachments%2F465cf73fec9d4570897ec1ad4b0948db%2F7f76d98b-d2f8-48d8-bb6f-5fae29d9b7a1%2F1740292906911.jpg" TargetMode="External"/><Relationship Id="rId64" Type="http://schemas.openxmlformats.org/officeDocument/2006/relationships/hyperlink" Target="https://kc.kobotoolbox.org/media/original?media_file=mattkuch87%2Fattachments%2F465cf73fec9d4570897ec1ad4b0948db%2Fc06a9e92-0541-47b1-86c1-8b190741d91c%2F1740294680062.jpg" TargetMode="External"/><Relationship Id="rId69" Type="http://schemas.openxmlformats.org/officeDocument/2006/relationships/hyperlink" Target="https://kc.kobotoolbox.org/media/original?media_file=mattkuch87%2Fattachments%2F465cf73fec9d4570897ec1ad4b0948db%2F9e00c32b-5c6a-402d-a925-fc1416f4af3f%2F1740295263806.jpg" TargetMode="External"/><Relationship Id="rId113" Type="http://schemas.openxmlformats.org/officeDocument/2006/relationships/hyperlink" Target="https://kc.kobotoolbox.org/media/original?media_file=mattkuch87%2Fattachments%2F465cf73fec9d4570897ec1ad4b0948db%2F44537317-f48b-4702-a4cf-fb8a6e2df3d3%2F1741283879530.jpg" TargetMode="External"/><Relationship Id="rId118" Type="http://schemas.openxmlformats.org/officeDocument/2006/relationships/hyperlink" Target="https://kc.kobotoolbox.org/media/original?media_file=mattkuch87%2Fattachments%2F465cf73fec9d4570897ec1ad4b0948db%2Fecdbc11d-0f7e-4b96-ac82-736f428386b5%2F1741452422784.jpg" TargetMode="External"/><Relationship Id="rId80" Type="http://schemas.openxmlformats.org/officeDocument/2006/relationships/hyperlink" Target="https://kc.kobotoolbox.org/media/original?media_file=mattkuch87%2Fattachments%2F465cf73fec9d4570897ec1ad4b0948db%2F2eb3848b-9ca1-4a92-b261-e3c80eed1f4b%2F1740414636997.jpg" TargetMode="External"/><Relationship Id="rId85" Type="http://schemas.openxmlformats.org/officeDocument/2006/relationships/hyperlink" Target="https://kc.kobotoolbox.org/media/original?media_file=mattkuch87%2Fattachments%2F465cf73fec9d4570897ec1ad4b0948db%2F5787cfa3-523b-4844-8fcb-fb46fec9dc5d%2F1740495028589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Relationship Id="rId59" Type="http://schemas.openxmlformats.org/officeDocument/2006/relationships/hyperlink" Target="https://kc.kobotoolbox.org/media/original?media_file=mattkuch87%2Fattachments%2F465cf73fec9d4570897ec1ad4b0948db%2Fe5cf5b1f-3d65-4f21-9bb0-381d0383791b%2F1740294159682.jpg" TargetMode="External"/><Relationship Id="rId103" Type="http://schemas.openxmlformats.org/officeDocument/2006/relationships/hyperlink" Target="https://kc.kobotoolbox.org/media/original?media_file=mattkuch87%2Fattachments%2F465cf73fec9d4570897ec1ad4b0948db%2F0018a5c5-4e70-405e-b761-9329406d7604%2F1741282217856.jpg" TargetMode="External"/><Relationship Id="rId108" Type="http://schemas.openxmlformats.org/officeDocument/2006/relationships/hyperlink" Target="https://kc.kobotoolbox.org/media/original?media_file=mattkuch87%2Fattachments%2F465cf73fec9d4570897ec1ad4b0948db%2F49eedcc9-12d6-4432-b71c-c75126266f3d%2F1741283262765.jpg" TargetMode="External"/><Relationship Id="rId124" Type="http://schemas.openxmlformats.org/officeDocument/2006/relationships/hyperlink" Target="https://kc.kobotoolbox.org/media/original?media_file=mattkuch87%2Fattachments%2F465cf73fec9d4570897ec1ad4b0948db%2F814a4dc5-6565-4d96-89c4-32049d13f1fd%2F1741552390660.jpg" TargetMode="External"/><Relationship Id="rId129" Type="http://schemas.openxmlformats.org/officeDocument/2006/relationships/hyperlink" Target="https://kc.kobotoolbox.org/media/original?media_file=mattkuch87%2Fattachments%2F465cf73fec9d4570897ec1ad4b0948db%2Fa5b9d3bd-9c0d-48a3-9a7c-84e44305d6c3%2F1741775545378.jpg" TargetMode="External"/><Relationship Id="rId54" Type="http://schemas.openxmlformats.org/officeDocument/2006/relationships/hyperlink" Target="https://kc.kobotoolbox.org/media/original?media_file=mattkuch87%2Fattachments%2F465cf73fec9d4570897ec1ad4b0948db%2Fa32afd94-3709-498d-94f1-b9eda81875a0%2F1740293653885.jpg" TargetMode="External"/><Relationship Id="rId70" Type="http://schemas.openxmlformats.org/officeDocument/2006/relationships/hyperlink" Target="https://kc.kobotoolbox.org/media/original?media_file=mattkuch87%2Fattachments%2F465cf73fec9d4570897ec1ad4b0948db%2F695206fa-a7d1-4afb-ac47-2cb8b37e1f37%2F1740295381965.jpg" TargetMode="External"/><Relationship Id="rId75" Type="http://schemas.openxmlformats.org/officeDocument/2006/relationships/hyperlink" Target="https://kc.kobotoolbox.org/media/original?media_file=mattkuch87%2Fattachments%2F465cf73fec9d4570897ec1ad4b0948db%2Fe6cc6486-2ba8-4dd5-a304-99793694facf%2F1740325908647.jpg" TargetMode="External"/><Relationship Id="rId91" Type="http://schemas.openxmlformats.org/officeDocument/2006/relationships/hyperlink" Target="https://kc.kobotoolbox.org/media/original?media_file=mattkuch87%2Fattachments%2F465cf73fec9d4570897ec1ad4b0948db%2F75ce6904-2c42-42ad-8922-339b27c10f96%2F1740556581897.jpg" TargetMode="External"/><Relationship Id="rId96" Type="http://schemas.openxmlformats.org/officeDocument/2006/relationships/hyperlink" Target="https://kc.kobotoolbox.org/media/original?media_file=mattkuch87%2Fattachments%2F465cf73fec9d4570897ec1ad4b0948db%2Fe5fe4daa-0474-404a-ae8f-4912ee020ccb%2F1740729727032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49" Type="http://schemas.openxmlformats.org/officeDocument/2006/relationships/hyperlink" Target="https://kc.kobotoolbox.org/media/original?media_file=mattkuch87%2Fattachments%2F465cf73fec9d4570897ec1ad4b0948db%2F66d15448-11b1-489a-9f6d-49bc16d7ba5e%2F1740293057762.jpg" TargetMode="External"/><Relationship Id="rId114" Type="http://schemas.openxmlformats.org/officeDocument/2006/relationships/hyperlink" Target="https://kc.kobotoolbox.org/media/original?media_file=mattkuch87%2Fattachments%2F465cf73fec9d4570897ec1ad4b0948db%2F64c72468-70c8-46f3-8748-2d7f0d36f760%2F1741375498773.jpg" TargetMode="External"/><Relationship Id="rId119" Type="http://schemas.openxmlformats.org/officeDocument/2006/relationships/hyperlink" Target="https://kc.kobotoolbox.org/media/original?media_file=mattkuch87%2Fattachments%2F465cf73fec9d4570897ec1ad4b0948db%2F86216a5a-5a7d-494b-a422-9508e606d65c%2F1741452607455.jpg" TargetMode="External"/><Relationship Id="rId44" Type="http://schemas.openxmlformats.org/officeDocument/2006/relationships/hyperlink" Target="https://kc.kobotoolbox.org/media/original?media_file=mattkuch87%2Fattachments%2F465cf73fec9d4570897ec1ad4b0948db%2F4bfac0af-1996-413e-84f7-d2a94bdda284%2F1740231975493.jpg" TargetMode="External"/><Relationship Id="rId60" Type="http://schemas.openxmlformats.org/officeDocument/2006/relationships/hyperlink" Target="https://kc.kobotoolbox.org/media/original?media_file=mattkuch87%2Fattachments%2F465cf73fec9d4570897ec1ad4b0948db%2F636338b8-0412-4893-800c-b866382fa363%2F1740294268879.jpg" TargetMode="External"/><Relationship Id="rId65" Type="http://schemas.openxmlformats.org/officeDocument/2006/relationships/hyperlink" Target="https://kc.kobotoolbox.org/media/original?media_file=mattkuch87%2Fattachments%2F465cf73fec9d4570897ec1ad4b0948db%2F0d027800-9673-47c6-be66-ae518d6c2e2f%2F1740294820200.jpg" TargetMode="External"/><Relationship Id="rId81" Type="http://schemas.openxmlformats.org/officeDocument/2006/relationships/hyperlink" Target="https://kc.kobotoolbox.org/media/original?media_file=mattkuch87%2Fattachments%2F465cf73fec9d4570897ec1ad4b0948db%2F54119b76-c882-424d-8802-23c51e28f63c%2F1740414869240.jpg" TargetMode="External"/><Relationship Id="rId86" Type="http://schemas.openxmlformats.org/officeDocument/2006/relationships/hyperlink" Target="https://kc.kobotoolbox.org/media/original?media_file=mattkuch87%2Fattachments%2F465cf73fec9d4570897ec1ad4b0948db%2Fcf78d8ed-4e74-4b94-b3c4-0ad826eee37c%2F1740554309453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109" Type="http://schemas.openxmlformats.org/officeDocument/2006/relationships/hyperlink" Target="https://kc.kobotoolbox.org/media/original?media_file=mattkuch87%2Fattachments%2F465cf73fec9d4570897ec1ad4b0948db%2F821f7a5c-5582-4966-aa30-56c003bf9fca%2F1741283393073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50" Type="http://schemas.openxmlformats.org/officeDocument/2006/relationships/hyperlink" Target="https://kc.kobotoolbox.org/media/original?media_file=mattkuch87%2Fattachments%2F465cf73fec9d4570897ec1ad4b0948db%2Fb0597a2e-5470-46be-a291-604faf3430ee%2F1740293189366.jpg" TargetMode="External"/><Relationship Id="rId55" Type="http://schemas.openxmlformats.org/officeDocument/2006/relationships/hyperlink" Target="https://kc.kobotoolbox.org/media/original?media_file=mattkuch87%2Fattachments%2F465cf73fec9d4570897ec1ad4b0948db%2F23c952b7-326c-42d4-a3f8-e522cbd17d77%2F1740293759172.jpg" TargetMode="External"/><Relationship Id="rId76" Type="http://schemas.openxmlformats.org/officeDocument/2006/relationships/hyperlink" Target="https://kc.kobotoolbox.org/media/original?media_file=mattkuch87%2Fattachments%2F465cf73fec9d4570897ec1ad4b0948db%2F53c48a2f-613c-4c50-a789-38489a5d6685%2F1740412752559.jpg" TargetMode="External"/><Relationship Id="rId97" Type="http://schemas.openxmlformats.org/officeDocument/2006/relationships/hyperlink" Target="https://kc.kobotoolbox.org/media/original?media_file=mattkuch87%2Fattachments%2F465cf73fec9d4570897ec1ad4b0948db%2F637991a2-4d78-4de5-9e09-a8769255bedf%2F1740896056068.jpg" TargetMode="External"/><Relationship Id="rId104" Type="http://schemas.openxmlformats.org/officeDocument/2006/relationships/hyperlink" Target="https://kc.kobotoolbox.org/media/original?media_file=mattkuch87%2Fattachments%2F465cf73fec9d4570897ec1ad4b0948db%2Feede1ce3-f327-4071-bf2c-bda51aef0ace%2F1741282471715.jpg" TargetMode="External"/><Relationship Id="rId120" Type="http://schemas.openxmlformats.org/officeDocument/2006/relationships/hyperlink" Target="https://kc.kobotoolbox.org/media/original?media_file=mattkuch87%2Fattachments%2F465cf73fec9d4570897ec1ad4b0948db%2F254ba60a-f8f5-4fec-b524-e9afa3618e92%2F1741452700191.jpg" TargetMode="External"/><Relationship Id="rId125" Type="http://schemas.openxmlformats.org/officeDocument/2006/relationships/hyperlink" Target="https://kc.kobotoolbox.org/media/original?media_file=mattkuch87%2Fattachments%2F465cf73fec9d4570897ec1ad4b0948db%2Fef09b9f6-ed0d-4ee6-bbe5-c360ee814510%2F1741600644731.pn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71" Type="http://schemas.openxmlformats.org/officeDocument/2006/relationships/hyperlink" Target="https://kc.kobotoolbox.org/media/original?media_file=mattkuch87%2Fattachments%2F465cf73fec9d4570897ec1ad4b0948db%2Fbbaafe3b-4dc4-422c-b477-78117dc3130c%2F1740325145275.jpg" TargetMode="External"/><Relationship Id="rId92" Type="http://schemas.openxmlformats.org/officeDocument/2006/relationships/hyperlink" Target="https://kc.kobotoolbox.org/media/original?media_file=mattkuch87%2Fattachments%2F465cf73fec9d4570897ec1ad4b0948db%2F2efd2423-86f1-4b7e-af4d-28b09c5bf1ce%2F1740556708981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45" Type="http://schemas.openxmlformats.org/officeDocument/2006/relationships/hyperlink" Target="https://kc.kobotoolbox.org/media/original?media_file=mattkuch87%2Fattachments%2F465cf73fec9d4570897ec1ad4b0948db%2Fe217be6b-21e1-43cc-b5e4-b22cee057ef9%2F1740292269944.jpg" TargetMode="External"/><Relationship Id="rId66" Type="http://schemas.openxmlformats.org/officeDocument/2006/relationships/hyperlink" Target="https://kc.kobotoolbox.org/media/original?media_file=mattkuch87%2Fattachments%2F465cf73fec9d4570897ec1ad4b0948db%2Fbee4d843-4415-4e96-95f1-32a42072897c%2F1740294948894.jpg" TargetMode="External"/><Relationship Id="rId87" Type="http://schemas.openxmlformats.org/officeDocument/2006/relationships/hyperlink" Target="https://kc.kobotoolbox.org/media/original?media_file=mattkuch87%2Fattachments%2F465cf73fec9d4570897ec1ad4b0948db%2F50eb2c77-fcc5-42c5-9670-a4c438e312f9%2F1740555965431.jpg" TargetMode="External"/><Relationship Id="rId110" Type="http://schemas.openxmlformats.org/officeDocument/2006/relationships/hyperlink" Target="https://kc.kobotoolbox.org/media/original?media_file=mattkuch87%2Fattachments%2F465cf73fec9d4570897ec1ad4b0948db%2Fd510f2e3-bb23-4ae0-b2aa-3702cb3ebbd8%2F1741283522233.jpg" TargetMode="External"/><Relationship Id="rId115" Type="http://schemas.openxmlformats.org/officeDocument/2006/relationships/hyperlink" Target="https://kc.kobotoolbox.org/media/original?media_file=mattkuch87%2Fattachments%2F465cf73fec9d4570897ec1ad4b0948db%2F9664e680-11a7-4070-915b-3d63855a57bf%2F1741375689143.jpg" TargetMode="External"/><Relationship Id="rId61" Type="http://schemas.openxmlformats.org/officeDocument/2006/relationships/hyperlink" Target="https://kc.kobotoolbox.org/media/original?media_file=mattkuch87%2Fattachments%2F465cf73fec9d4570897ec1ad4b0948db%2F124ab306-1311-4cd3-9b91-ce85cd0d577d%2F1740294349517.jpg" TargetMode="External"/><Relationship Id="rId82" Type="http://schemas.openxmlformats.org/officeDocument/2006/relationships/hyperlink" Target="https://kc.kobotoolbox.org/media/original?media_file=mattkuch87%2Fattachments%2F465cf73fec9d4570897ec1ad4b0948db%2Fc9884907-5b05-4cef-a68a-364f09209568%2F1740415049589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56" Type="http://schemas.openxmlformats.org/officeDocument/2006/relationships/hyperlink" Target="https://kc.kobotoolbox.org/media/original?media_file=mattkuch87%2Fattachments%2F465cf73fec9d4570897ec1ad4b0948db%2Fd53356a4-dd71-4143-919f-541932b4698e%2F1740293862077.jpg" TargetMode="External"/><Relationship Id="rId77" Type="http://schemas.openxmlformats.org/officeDocument/2006/relationships/hyperlink" Target="https://kc.kobotoolbox.org/media/original?media_file=mattkuch87%2Fattachments%2F465cf73fec9d4570897ec1ad4b0948db%2Fae76d507-6720-4619-bf69-f48e4563db7a%2F1740412912127.jpg" TargetMode="External"/><Relationship Id="rId100" Type="http://schemas.openxmlformats.org/officeDocument/2006/relationships/hyperlink" Target="https://kc.kobotoolbox.org/media/original?media_file=mattkuch87%2Fattachments%2F465cf73fec9d4570897ec1ad4b0948db%2Fbb209c8d-2476-4277-b5d0-f0c2fa2a5ffe%2F1741281809526.jpg" TargetMode="External"/><Relationship Id="rId105" Type="http://schemas.openxmlformats.org/officeDocument/2006/relationships/hyperlink" Target="https://kc.kobotoolbox.org/media/original?media_file=mattkuch87%2Fattachments%2F465cf73fec9d4570897ec1ad4b0948db%2F22486f26-5fd4-419d-b25f-fbfe6df042f3%2F1741282664331.jpg" TargetMode="External"/><Relationship Id="rId126" Type="http://schemas.openxmlformats.org/officeDocument/2006/relationships/hyperlink" Target="https://kc.kobotoolbox.org/media/original?media_file=mattkuch87%2Fattachments%2F465cf73fec9d4570897ec1ad4b0948db%2F606dae33-fabe-4961-9e0c-3859c1f84e98%2F1741774911171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51" Type="http://schemas.openxmlformats.org/officeDocument/2006/relationships/hyperlink" Target="https://kc.kobotoolbox.org/media/original?media_file=mattkuch87%2Fattachments%2F465cf73fec9d4570897ec1ad4b0948db%2F55be0a4b-afa1-417d-a504-ed42c85e1c8f%2F1740293309364.jpg" TargetMode="External"/><Relationship Id="rId72" Type="http://schemas.openxmlformats.org/officeDocument/2006/relationships/hyperlink" Target="https://kc.kobotoolbox.org/media/original?media_file=mattkuch87%2Fattachments%2F465cf73fec9d4570897ec1ad4b0948db%2F09a9af11-c44b-47b1-9ca7-19d8a8003d5c%2F1740325394662.jpg" TargetMode="External"/><Relationship Id="rId93" Type="http://schemas.openxmlformats.org/officeDocument/2006/relationships/hyperlink" Target="https://kc.kobotoolbox.org/media/original?media_file=mattkuch87%2Fattachments%2F465cf73fec9d4570897ec1ad4b0948db%2F6d1ebd01-f3c3-4351-bb72-4c73c09afd81%2F1740718275141.jpg" TargetMode="External"/><Relationship Id="rId98" Type="http://schemas.openxmlformats.org/officeDocument/2006/relationships/hyperlink" Target="https://kc.kobotoolbox.org/media/original?media_file=mattkuch87%2Fattachments%2F465cf73fec9d4570897ec1ad4b0948db%2Fbda168fb-03e0-43ad-9344-369d64a08dea%2F1740896891880.jpg" TargetMode="External"/><Relationship Id="rId121" Type="http://schemas.openxmlformats.org/officeDocument/2006/relationships/hyperlink" Target="https://kc.kobotoolbox.org/media/original?media_file=mattkuch87%2Fattachments%2F465cf73fec9d4570897ec1ad4b0948db%2F68b1eb2c-bb0e-471f-9c65-6fe4d3f89b05%2F1741452897196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46" Type="http://schemas.openxmlformats.org/officeDocument/2006/relationships/hyperlink" Target="https://kc.kobotoolbox.org/media/original?media_file=mattkuch87%2Fattachments%2F465cf73fec9d4570897ec1ad4b0948db%2F3ee46be2-d230-4102-aba0-c396d3e15ea0%2F1740292534573.jpg" TargetMode="External"/><Relationship Id="rId67" Type="http://schemas.openxmlformats.org/officeDocument/2006/relationships/hyperlink" Target="https://kc.kobotoolbox.org/media/original?media_file=mattkuch87%2Fattachments%2F465cf73fec9d4570897ec1ad4b0948db%2F718425cd-f9a9-4888-93dd-45c981d45a24%2F1740295053282.jpg" TargetMode="External"/><Relationship Id="rId116" Type="http://schemas.openxmlformats.org/officeDocument/2006/relationships/hyperlink" Target="https://kc.kobotoolbox.org/media/original?media_file=mattkuch87%2Fattachments%2F465cf73fec9d4570897ec1ad4b0948db%2F7fdf0b49-de85-43b6-8fbb-1e04df2b195a%2F1741376701635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62" Type="http://schemas.openxmlformats.org/officeDocument/2006/relationships/hyperlink" Target="https://kc.kobotoolbox.org/media/original?media_file=mattkuch87%2Fattachments%2F465cf73fec9d4570897ec1ad4b0948db%2Fc84eb92a-d304-474c-a6ed-5a825951d953%2F1740294470872.jpg" TargetMode="External"/><Relationship Id="rId83" Type="http://schemas.openxmlformats.org/officeDocument/2006/relationships/hyperlink" Target="https://kc.kobotoolbox.org/media/original?media_file=mattkuch87%2Fattachments%2F465cf73fec9d4570897ec1ad4b0948db%2F62dcbde1-0daf-4b94-9a63-3db893d328c8%2F1740415557490.jpg" TargetMode="External"/><Relationship Id="rId88" Type="http://schemas.openxmlformats.org/officeDocument/2006/relationships/hyperlink" Target="https://kc.kobotoolbox.org/media/original?media_file=mattkuch87%2Fattachments%2F465cf73fec9d4570897ec1ad4b0948db%2Fbec52d4f-c247-41eb-b1b2-468c7599b38c%2F1740556155250.jpg" TargetMode="External"/><Relationship Id="rId111" Type="http://schemas.openxmlformats.org/officeDocument/2006/relationships/hyperlink" Target="https://kc.kobotoolbox.org/media/original?media_file=mattkuch87%2Fattachments%2F465cf73fec9d4570897ec1ad4b0948db%2Ff33ae31a-e575-45e5-8969-daf4c36260f8%2F1741283670345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57" Type="http://schemas.openxmlformats.org/officeDocument/2006/relationships/hyperlink" Target="https://kc.kobotoolbox.org/media/original?media_file=mattkuch87%2Fattachments%2F465cf73fec9d4570897ec1ad4b0948db%2Fa9ab59e6-2085-4bf8-8e09-5c9327089a57%2F1740293949040.jpg" TargetMode="External"/><Relationship Id="rId106" Type="http://schemas.openxmlformats.org/officeDocument/2006/relationships/hyperlink" Target="https://kc.kobotoolbox.org/media/original?media_file=mattkuch87%2Fattachments%2F465cf73fec9d4570897ec1ad4b0948db%2Ff8e6acc9-4ffe-4fc4-a838-32ce441166ed%2F1741282772450.jpg" TargetMode="External"/><Relationship Id="rId127" Type="http://schemas.openxmlformats.org/officeDocument/2006/relationships/hyperlink" Target="https://kc.kobotoolbox.org/media/original?media_file=mattkuch87%2Fattachments%2F465cf73fec9d4570897ec1ad4b0948db%2F9d0ad846-9db2-44b7-9834-b12f78f4a1de%2F1741775091961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52" Type="http://schemas.openxmlformats.org/officeDocument/2006/relationships/hyperlink" Target="https://kc.kobotoolbox.org/media/original?media_file=mattkuch87%2Fattachments%2F465cf73fec9d4570897ec1ad4b0948db%2F4687325c-46d0-4616-aa49-cc3370c37283%2F1740293435115.jpg" TargetMode="External"/><Relationship Id="rId73" Type="http://schemas.openxmlformats.org/officeDocument/2006/relationships/hyperlink" Target="https://kc.kobotoolbox.org/media/original?media_file=mattkuch87%2Fattachments%2F465cf73fec9d4570897ec1ad4b0948db%2F226a7235-a15c-432a-8286-6ac582f79cb6%2F1740325564252.jpg" TargetMode="External"/><Relationship Id="rId78" Type="http://schemas.openxmlformats.org/officeDocument/2006/relationships/hyperlink" Target="https://kc.kobotoolbox.org/media/original?media_file=mattkuch87%2Fattachments%2F465cf73fec9d4570897ec1ad4b0948db%2Fc0c38da3-3bcd-4608-aede-0c96d7c62048%2F1740414211910.jpg" TargetMode="External"/><Relationship Id="rId94" Type="http://schemas.openxmlformats.org/officeDocument/2006/relationships/hyperlink" Target="https://kc.kobotoolbox.org/media/original?media_file=mattkuch87%2Fattachments%2F465cf73fec9d4570897ec1ad4b0948db%2Fd5e174d9-8330-407d-90c0-0b9e6e521b7c%2F1740718472419.jpg" TargetMode="External"/><Relationship Id="rId99" Type="http://schemas.openxmlformats.org/officeDocument/2006/relationships/hyperlink" Target="https://kc.kobotoolbox.org/media/original?media_file=mattkuch87%2Fattachments%2F465cf73fec9d4570897ec1ad4b0948db%2F5d1fb487-f0c0-42fa-859b-fea37d3d9649%2F1740897508456.jpg" TargetMode="External"/><Relationship Id="rId101" Type="http://schemas.openxmlformats.org/officeDocument/2006/relationships/hyperlink" Target="https://kc.kobotoolbox.org/media/original?media_file=mattkuch87%2Fattachments%2F465cf73fec9d4570897ec1ad4b0948db%2Fc2e5ad0b-98d4-48ba-bc30-e2ef9a027154%2F1741281954746.jpg" TargetMode="External"/><Relationship Id="rId122" Type="http://schemas.openxmlformats.org/officeDocument/2006/relationships/hyperlink" Target="https://kc.kobotoolbox.org/media/original?media_file=mattkuch87%2Fattachments%2F465cf73fec9d4570897ec1ad4b0948db%2Fb1c8c9f1-9667-439c-b94a-45bcbcd697df%2F1741552196584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kc.kobotoolbox.org/media/original?media_file=mattkuch87%2Fattachments%2F465cf73fec9d4570897ec1ad4b0948db%2F1c57db7e-8ea0-4e84-8ffa-b0197d05c94e%2F1741376802321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63" Type="http://schemas.openxmlformats.org/officeDocument/2006/relationships/hyperlink" Target="https://kc.kobotoolbox.org/media/original?media_file=mattkuch87%2Fattachments%2F465cf73fec9d4570897ec1ad4b0948db%2Fbbdd5946-8711-42ec-9a37-2d51e1f197ac%2F1740294561202.jpg" TargetMode="External"/><Relationship Id="rId84" Type="http://schemas.openxmlformats.org/officeDocument/2006/relationships/hyperlink" Target="https://kc.kobotoolbox.org/media/original?media_file=mattkuch87%2Fattachments%2F465cf73fec9d4570897ec1ad4b0948db%2F67914fdb-46b0-47bd-bbf3-dc79f07f3b95%2F1740417382896.jpg" TargetMode="External"/><Relationship Id="rId138" Type="http://schemas.openxmlformats.org/officeDocument/2006/relationships/hyperlink" Target="https://kc.kobotoolbox.org/media/original?media_file=mattkuch87%2Fattachments%2F465cf73fec9d4570897ec1ad4b0948db%2F01331666-8f79-4bdd-94c2-5cb74e682095%2F1741871012614.jpg" TargetMode="External"/><Relationship Id="rId159" Type="http://schemas.openxmlformats.org/officeDocument/2006/relationships/hyperlink" Target="https://kc.kobotoolbox.org/media/original?media_file=mattkuch87%2Fattachments%2F465cf73fec9d4570897ec1ad4b0948db%2F1c698882-95aa-42e3-a2e8-682e8b7a27a1%2F1742288489240.jpg" TargetMode="External"/><Relationship Id="rId170" Type="http://schemas.openxmlformats.org/officeDocument/2006/relationships/hyperlink" Target="https://kc.kobotoolbox.org/media/original?media_file=mattkuch87%2Fattachments%2F465cf73fec9d4570897ec1ad4b0948db%2Fe4700644-a080-4674-a555-4e6c0ea77359%2F1742495964092.jpg" TargetMode="External"/><Relationship Id="rId191" Type="http://schemas.openxmlformats.org/officeDocument/2006/relationships/hyperlink" Target="https://kc.kobotoolbox.org/media/original?media_file=mattkuch87%2Fattachments%2F465cf73fec9d4570897ec1ad4b0948db%2F35d2a979-8c8d-485c-9dd1-9d6ef0ff9d1a%2F1742669008350.jpg" TargetMode="External"/><Relationship Id="rId107" Type="http://schemas.openxmlformats.org/officeDocument/2006/relationships/hyperlink" Target="https://kc.kobotoolbox.org/media/original?media_file=mattkuch87%2Fattachments%2F465cf73fec9d4570897ec1ad4b0948db%2Fd0e4294e-8f99-41aa-beb8-4978255a55c4%2F1741282918899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53" Type="http://schemas.openxmlformats.org/officeDocument/2006/relationships/hyperlink" Target="https://kc.kobotoolbox.org/media/original?media_file=mattkuch87%2Fattachments%2F465cf73fec9d4570897ec1ad4b0948db%2F59a26ccf-9945-4268-bd1c-a6c9d1ea84fd%2F1740293520416.jpg" TargetMode="External"/><Relationship Id="rId74" Type="http://schemas.openxmlformats.org/officeDocument/2006/relationships/hyperlink" Target="https://kc.kobotoolbox.org/media/original?media_file=mattkuch87%2Fattachments%2F465cf73fec9d4570897ec1ad4b0948db%2Fd3b59af6-049f-44f1-b384-f55e000ecd09%2F1740325722925.jpg" TargetMode="External"/><Relationship Id="rId128" Type="http://schemas.openxmlformats.org/officeDocument/2006/relationships/hyperlink" Target="https://kc.kobotoolbox.org/media/original?media_file=mattkuch87%2Fattachments%2F465cf73fec9d4570897ec1ad4b0948db%2F09be4044-fddb-431a-af0e-68bcc3fa02f4%2F1741775437965.jpg" TargetMode="External"/><Relationship Id="rId149" Type="http://schemas.openxmlformats.org/officeDocument/2006/relationships/hyperlink" Target="https://kc.kobotoolbox.org/media/original?media_file=mattkuch87%2Fattachments%2F465cf73fec9d4570897ec1ad4b0948db%2F6a13aa11-9106-42e7-bf35-edd6c9775412%2F1742194068983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95" Type="http://schemas.openxmlformats.org/officeDocument/2006/relationships/hyperlink" Target="https://kc.kobotoolbox.org/media/original?media_file=mattkuch87%2Fattachments%2F465cf73fec9d4570897ec1ad4b0948db%2Fb5b44f98-a40d-4f30-bf76-c48de14f7f2a%2F1740729621587.jpg" TargetMode="External"/><Relationship Id="rId160" Type="http://schemas.openxmlformats.org/officeDocument/2006/relationships/hyperlink" Target="https://kc.kobotoolbox.org/media/original?media_file=mattkuch87%2Fattachments%2F465cf73fec9d4570897ec1ad4b0948db%2F2b3997a2-4f6d-429f-9319-b24c7cc9da2c%2F1742288575896.jpg" TargetMode="External"/><Relationship Id="rId181" Type="http://schemas.openxmlformats.org/officeDocument/2006/relationships/hyperlink" Target="https://kc.kobotoolbox.org/media/original?media_file=mattkuch87%2Fattachments%2F465cf73fec9d4570897ec1ad4b0948db%2F0302862b-b963-48d9-ac2a-075112d0f3ac%2F1742572403838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64" Type="http://schemas.openxmlformats.org/officeDocument/2006/relationships/hyperlink" Target="https://kc.kobotoolbox.org/media/original?media_file=mattkuch87%2Fattachments%2F465cf73fec9d4570897ec1ad4b0948db%2Fc06a9e92-0541-47b1-86c1-8b190741d91c%2F1740294680062.jpg" TargetMode="External"/><Relationship Id="rId118" Type="http://schemas.openxmlformats.org/officeDocument/2006/relationships/hyperlink" Target="https://kc.kobotoolbox.org/media/original?media_file=mattkuch87%2Fattachments%2F465cf73fec9d4570897ec1ad4b0948db%2Fecdbc11d-0f7e-4b96-ac82-736f428386b5%2F1741452422784.jpg" TargetMode="External"/><Relationship Id="rId139" Type="http://schemas.openxmlformats.org/officeDocument/2006/relationships/hyperlink" Target="https://kc.kobotoolbox.org/media/original?media_file=mattkuch87%2Fattachments%2F465cf73fec9d4570897ec1ad4b0948db%2Fea102c34-135a-4f10-a280-7d0ad283157e%2F1741871981681.jpg" TargetMode="External"/><Relationship Id="rId85" Type="http://schemas.openxmlformats.org/officeDocument/2006/relationships/hyperlink" Target="https://kc.kobotoolbox.org/media/original?media_file=mattkuch87%2Fattachments%2F465cf73fec9d4570897ec1ad4b0948db%2F5787cfa3-523b-4844-8fcb-fb46fec9dc5d%2F1740495028589.jpg" TargetMode="External"/><Relationship Id="rId150" Type="http://schemas.openxmlformats.org/officeDocument/2006/relationships/hyperlink" Target="https://kc.kobotoolbox.org/media/original?media_file=mattkuch87%2Fattachments%2F465cf73fec9d4570897ec1ad4b0948db%2F2047b8e7-50fb-4208-8af9-3d80dd59c949%2F1742194251577.jpg" TargetMode="External"/><Relationship Id="rId171" Type="http://schemas.openxmlformats.org/officeDocument/2006/relationships/hyperlink" Target="https://kc.kobotoolbox.org/media/original?media_file=mattkuch87%2Fattachments%2F465cf73fec9d4570897ec1ad4b0948db%2Fced52fba-929f-4db6-aff9-692ffe6e314d%2F1742496216874.jpg" TargetMode="External"/><Relationship Id="rId192" Type="http://schemas.openxmlformats.org/officeDocument/2006/relationships/hyperlink" Target="https://kc.kobotoolbox.org/media/original?media_file=mattkuch87%2Fattachments%2F465cf73fec9d4570897ec1ad4b0948db%2F195abd78-a0fe-445f-a6f7-cea630fc170c%2F1742669099429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108" Type="http://schemas.openxmlformats.org/officeDocument/2006/relationships/hyperlink" Target="https://kc.kobotoolbox.org/media/original?media_file=mattkuch87%2Fattachments%2F465cf73fec9d4570897ec1ad4b0948db%2F49eedcc9-12d6-4432-b71c-c75126266f3d%2F1741283262765.jpg" TargetMode="External"/><Relationship Id="rId129" Type="http://schemas.openxmlformats.org/officeDocument/2006/relationships/hyperlink" Target="https://kc.kobotoolbox.org/media/original?media_file=mattkuch87%2Fattachments%2F465cf73fec9d4570897ec1ad4b0948db%2Fa5b9d3bd-9c0d-48a3-9a7c-84e44305d6c3%2F1741775545378.jpg" TargetMode="External"/><Relationship Id="rId54" Type="http://schemas.openxmlformats.org/officeDocument/2006/relationships/hyperlink" Target="https://kc.kobotoolbox.org/media/original?media_file=mattkuch87%2Fattachments%2F465cf73fec9d4570897ec1ad4b0948db%2Fa32afd94-3709-498d-94f1-b9eda81875a0%2F1740293653885.jpg" TargetMode="External"/><Relationship Id="rId75" Type="http://schemas.openxmlformats.org/officeDocument/2006/relationships/hyperlink" Target="https://kc.kobotoolbox.org/media/original?media_file=mattkuch87%2Fattachments%2F465cf73fec9d4570897ec1ad4b0948db%2Fe6cc6486-2ba8-4dd5-a304-99793694facf%2F1740325908647.jpg" TargetMode="External"/><Relationship Id="rId96" Type="http://schemas.openxmlformats.org/officeDocument/2006/relationships/hyperlink" Target="https://kc.kobotoolbox.org/media/original?media_file=mattkuch87%2Fattachments%2F465cf73fec9d4570897ec1ad4b0948db%2Fe5fe4daa-0474-404a-ae8f-4912ee020ccb%2F1740729727032.jpg" TargetMode="External"/><Relationship Id="rId140" Type="http://schemas.openxmlformats.org/officeDocument/2006/relationships/hyperlink" Target="https://kc.kobotoolbox.org/media/original?media_file=mattkuch87%2Fattachments%2F465cf73fec9d4570897ec1ad4b0948db%2Fc059c84a-d5db-4f44-8566-195a519d4ebf%2F1741876773295.jpg" TargetMode="External"/><Relationship Id="rId161" Type="http://schemas.openxmlformats.org/officeDocument/2006/relationships/hyperlink" Target="https://kc.kobotoolbox.org/media/original?media_file=mattkuch87%2Fattachments%2F465cf73fec9d4570897ec1ad4b0948db%2F99334d1f-7406-4e9a-bbe0-6516296bd011%2F1742288685026.jpg" TargetMode="External"/><Relationship Id="rId182" Type="http://schemas.openxmlformats.org/officeDocument/2006/relationships/hyperlink" Target="https://kc.kobotoolbox.org/media/original?media_file=mattkuch87%2Fattachments%2F465cf73fec9d4570897ec1ad4b0948db%2F9b03f682-5465-4000-8987-4401e9047a6b%2F1742572487458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119" Type="http://schemas.openxmlformats.org/officeDocument/2006/relationships/hyperlink" Target="https://kc.kobotoolbox.org/media/original?media_file=mattkuch87%2Fattachments%2F465cf73fec9d4570897ec1ad4b0948db%2F86216a5a-5a7d-494b-a422-9508e606d65c%2F1741452607455.jpg" TargetMode="External"/><Relationship Id="rId44" Type="http://schemas.openxmlformats.org/officeDocument/2006/relationships/hyperlink" Target="https://kc.kobotoolbox.org/media/original?media_file=mattkuch87%2Fattachments%2F465cf73fec9d4570897ec1ad4b0948db%2F4bfac0af-1996-413e-84f7-d2a94bdda284%2F1740231975493.jpg" TargetMode="External"/><Relationship Id="rId65" Type="http://schemas.openxmlformats.org/officeDocument/2006/relationships/hyperlink" Target="https://kc.kobotoolbox.org/media/original?media_file=mattkuch87%2Fattachments%2F465cf73fec9d4570897ec1ad4b0948db%2F0d027800-9673-47c6-be66-ae518d6c2e2f%2F1740294820200.jpg" TargetMode="External"/><Relationship Id="rId86" Type="http://schemas.openxmlformats.org/officeDocument/2006/relationships/hyperlink" Target="https://kc.kobotoolbox.org/media/original?media_file=mattkuch87%2Fattachments%2F465cf73fec9d4570897ec1ad4b0948db%2Fcf78d8ed-4e74-4b94-b3c4-0ad826eee37c%2F1740554309453.jpg" TargetMode="External"/><Relationship Id="rId130" Type="http://schemas.openxmlformats.org/officeDocument/2006/relationships/hyperlink" Target="https://kc.kobotoolbox.org/media/original?media_file=mattkuch87%2Fattachments%2F465cf73fec9d4570897ec1ad4b0948db%2F9691e69f-fd6d-45cf-8186-77bd4a27c1b4%2F1741795939072.jpg" TargetMode="External"/><Relationship Id="rId151" Type="http://schemas.openxmlformats.org/officeDocument/2006/relationships/hyperlink" Target="https://kc.kobotoolbox.org/media/original?media_file=mattkuch87%2Fattachments%2F465cf73fec9d4570897ec1ad4b0948db%2F8509ab95-9065-4fdc-926d-625259b4573d%2F1742202235596.jpg" TargetMode="External"/><Relationship Id="rId172" Type="http://schemas.openxmlformats.org/officeDocument/2006/relationships/hyperlink" Target="https://kc.kobotoolbox.org/media/original?media_file=mattkuch87%2Fattachments%2F465cf73fec9d4570897ec1ad4b0948db%2F134695e3-5dab-44da-aa33-c55e771bf0c5%2F1742496330346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109" Type="http://schemas.openxmlformats.org/officeDocument/2006/relationships/hyperlink" Target="https://kc.kobotoolbox.org/media/original?media_file=mattkuch87%2Fattachments%2F465cf73fec9d4570897ec1ad4b0948db%2F821f7a5c-5582-4966-aa30-56c003bf9fca%2F1741283393073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50" Type="http://schemas.openxmlformats.org/officeDocument/2006/relationships/hyperlink" Target="https://kc.kobotoolbox.org/media/original?media_file=mattkuch87%2Fattachments%2F465cf73fec9d4570897ec1ad4b0948db%2Fb0597a2e-5470-46be-a291-604faf3430ee%2F1740293189366.jpg" TargetMode="External"/><Relationship Id="rId55" Type="http://schemas.openxmlformats.org/officeDocument/2006/relationships/hyperlink" Target="https://kc.kobotoolbox.org/media/original?media_file=mattkuch87%2Fattachments%2F465cf73fec9d4570897ec1ad4b0948db%2F23c952b7-326c-42d4-a3f8-e522cbd17d77%2F1740293759172.jpg" TargetMode="External"/><Relationship Id="rId76" Type="http://schemas.openxmlformats.org/officeDocument/2006/relationships/hyperlink" Target="https://kc.kobotoolbox.org/media/original?media_file=mattkuch87%2Fattachments%2F465cf73fec9d4570897ec1ad4b0948db%2F53c48a2f-613c-4c50-a789-38489a5d6685%2F1740412752559.jpg" TargetMode="External"/><Relationship Id="rId97" Type="http://schemas.openxmlformats.org/officeDocument/2006/relationships/hyperlink" Target="https://kc.kobotoolbox.org/media/original?media_file=mattkuch87%2Fattachments%2F465cf73fec9d4570897ec1ad4b0948db%2F637991a2-4d78-4de5-9e09-a8769255bedf%2F1740896056068.jpg" TargetMode="External"/><Relationship Id="rId104" Type="http://schemas.openxmlformats.org/officeDocument/2006/relationships/hyperlink" Target="https://kc.kobotoolbox.org/media/original?media_file=mattkuch87%2Fattachments%2F465cf73fec9d4570897ec1ad4b0948db%2Feede1ce3-f327-4071-bf2c-bda51aef0ace%2F1741282471715.jpg" TargetMode="External"/><Relationship Id="rId120" Type="http://schemas.openxmlformats.org/officeDocument/2006/relationships/hyperlink" Target="https://kc.kobotoolbox.org/media/original?media_file=mattkuch87%2Fattachments%2F465cf73fec9d4570897ec1ad4b0948db%2F254ba60a-f8f5-4fec-b524-e9afa3618e92%2F1741452700191.jpg" TargetMode="External"/><Relationship Id="rId125" Type="http://schemas.openxmlformats.org/officeDocument/2006/relationships/hyperlink" Target="https://kc.kobotoolbox.org/media/original?media_file=mattkuch87%2Fattachments%2F465cf73fec9d4570897ec1ad4b0948db%2Fef09b9f6-ed0d-4ee6-bbe5-c360ee814510%2F1741600644731.png" TargetMode="External"/><Relationship Id="rId141" Type="http://schemas.openxmlformats.org/officeDocument/2006/relationships/hyperlink" Target="https://kc.kobotoolbox.org/media/original?media_file=mattkuch87%2Fattachments%2F465cf73fec9d4570897ec1ad4b0948db%2F391b3407-e768-417a-918e-f8f8c0fc1aef%2F1741974484693.jpg" TargetMode="External"/><Relationship Id="rId146" Type="http://schemas.openxmlformats.org/officeDocument/2006/relationships/hyperlink" Target="https://kc.kobotoolbox.org/media/original?media_file=mattkuch87%2Fattachments%2F465cf73fec9d4570897ec1ad4b0948db%2Fd35dc9a2-3557-4233-be35-2b17d4c0cfc6%2F1742142474244.jpg" TargetMode="External"/><Relationship Id="rId167" Type="http://schemas.openxmlformats.org/officeDocument/2006/relationships/hyperlink" Target="https://kc.kobotoolbox.org/media/original?media_file=mattkuch87%2Fattachments%2F465cf73fec9d4570897ec1ad4b0948db%2F3cec7b30-dd67-4677-84d4-d49e843d982f%2F1742495238278.jpg" TargetMode="External"/><Relationship Id="rId188" Type="http://schemas.openxmlformats.org/officeDocument/2006/relationships/hyperlink" Target="https://kc.kobotoolbox.org/media/original?media_file=mattkuch87%2Fattachments%2F465cf73fec9d4570897ec1ad4b0948db%2F5bb7cb1a-b4a4-4e5b-ab92-e8d489deec29%2F1742668758101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71" Type="http://schemas.openxmlformats.org/officeDocument/2006/relationships/hyperlink" Target="https://kc.kobotoolbox.org/media/original?media_file=mattkuch87%2Fattachments%2F465cf73fec9d4570897ec1ad4b0948db%2Fbbaafe3b-4dc4-422c-b477-78117dc3130c%2F1740325145275.jpg" TargetMode="External"/><Relationship Id="rId92" Type="http://schemas.openxmlformats.org/officeDocument/2006/relationships/hyperlink" Target="https://kc.kobotoolbox.org/media/original?media_file=mattkuch87%2Fattachments%2F465cf73fec9d4570897ec1ad4b0948db%2F2efd2423-86f1-4b7e-af4d-28b09c5bf1ce%2F1740556708981.jpg" TargetMode="External"/><Relationship Id="rId162" Type="http://schemas.openxmlformats.org/officeDocument/2006/relationships/hyperlink" Target="https://kc.kobotoolbox.org/media/original?media_file=mattkuch87%2Fattachments%2F465cf73fec9d4570897ec1ad4b0948db%2F7d6dd69e-b69d-4515-99f5-caf791d8eba5%2F1742288788537.jpg" TargetMode="External"/><Relationship Id="rId183" Type="http://schemas.openxmlformats.org/officeDocument/2006/relationships/hyperlink" Target="https://kc.kobotoolbox.org/media/original?media_file=mattkuch87%2Fattachments%2F465cf73fec9d4570897ec1ad4b0948db%2F76dc4892-9ce7-426d-af2e-d8e09fa4b48f%2F1742572570461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45" Type="http://schemas.openxmlformats.org/officeDocument/2006/relationships/hyperlink" Target="https://kc.kobotoolbox.org/media/original?media_file=mattkuch87%2Fattachments%2F465cf73fec9d4570897ec1ad4b0948db%2Fe217be6b-21e1-43cc-b5e4-b22cee057ef9%2F1740292269944.jpg" TargetMode="External"/><Relationship Id="rId66" Type="http://schemas.openxmlformats.org/officeDocument/2006/relationships/hyperlink" Target="https://kc.kobotoolbox.org/media/original?media_file=mattkuch87%2Fattachments%2F465cf73fec9d4570897ec1ad4b0948db%2Fbee4d843-4415-4e96-95f1-32a42072897c%2F1740294948894.jpg" TargetMode="External"/><Relationship Id="rId87" Type="http://schemas.openxmlformats.org/officeDocument/2006/relationships/hyperlink" Target="https://kc.kobotoolbox.org/media/original?media_file=mattkuch87%2Fattachments%2F465cf73fec9d4570897ec1ad4b0948db%2F50eb2c77-fcc5-42c5-9670-a4c438e312f9%2F1740555965431.jpg" TargetMode="External"/><Relationship Id="rId110" Type="http://schemas.openxmlformats.org/officeDocument/2006/relationships/hyperlink" Target="https://kc.kobotoolbox.org/media/original?media_file=mattkuch87%2Fattachments%2F465cf73fec9d4570897ec1ad4b0948db%2Fd510f2e3-bb23-4ae0-b2aa-3702cb3ebbd8%2F1741283522233.jpg" TargetMode="External"/><Relationship Id="rId115" Type="http://schemas.openxmlformats.org/officeDocument/2006/relationships/hyperlink" Target="https://kc.kobotoolbox.org/media/original?media_file=mattkuch87%2Fattachments%2F465cf73fec9d4570897ec1ad4b0948db%2F9664e680-11a7-4070-915b-3d63855a57bf%2F1741375689143.jpg" TargetMode="External"/><Relationship Id="rId131" Type="http://schemas.openxmlformats.org/officeDocument/2006/relationships/hyperlink" Target="https://kc.kobotoolbox.org/media/original?media_file=mattkuch87%2Fattachments%2F465cf73fec9d4570897ec1ad4b0948db%2F573ddd16-c31a-4906-9175-93976b9ec09d%2F1741796061951.jpg" TargetMode="External"/><Relationship Id="rId136" Type="http://schemas.openxmlformats.org/officeDocument/2006/relationships/hyperlink" Target="https://kc.kobotoolbox.org/media/original?media_file=mattkuch87%2Fattachments%2F465cf73fec9d4570897ec1ad4b0948db%2F487fc386-279f-4f67-a635-82cf9756fa2c%2F1741870756996.jpg" TargetMode="External"/><Relationship Id="rId157" Type="http://schemas.openxmlformats.org/officeDocument/2006/relationships/hyperlink" Target="https://kc.kobotoolbox.org/media/original?media_file=mattkuch87%2Fattachments%2F465cf73fec9d4570897ec1ad4b0948db%2Fbb1481fb-1373-405b-aa8c-39ac09e054d0%2F1742284302230.jpg" TargetMode="External"/><Relationship Id="rId178" Type="http://schemas.openxmlformats.org/officeDocument/2006/relationships/hyperlink" Target="https://kc.kobotoolbox.org/media/original?media_file=mattkuch87%2Fattachments%2F465cf73fec9d4570897ec1ad4b0948db%2Fa8b77c2e-2c2a-4603-95e8-20be5ce64ee7%2F1742572149103.jpg" TargetMode="External"/><Relationship Id="rId61" Type="http://schemas.openxmlformats.org/officeDocument/2006/relationships/hyperlink" Target="https://kc.kobotoolbox.org/media/original?media_file=mattkuch87%2Fattachments%2F465cf73fec9d4570897ec1ad4b0948db%2F124ab306-1311-4cd3-9b91-ce85cd0d577d%2F1740294349517.jpg" TargetMode="External"/><Relationship Id="rId82" Type="http://schemas.openxmlformats.org/officeDocument/2006/relationships/hyperlink" Target="https://kc.kobotoolbox.org/media/original?media_file=mattkuch87%2Fattachments%2F465cf73fec9d4570897ec1ad4b0948db%2Fc9884907-5b05-4cef-a68a-364f09209568%2F1740415049589.jpg" TargetMode="External"/><Relationship Id="rId152" Type="http://schemas.openxmlformats.org/officeDocument/2006/relationships/hyperlink" Target="https://kc.kobotoolbox.org/media/original?media_file=mattkuch87%2Fattachments%2F465cf73fec9d4570897ec1ad4b0948db%2F94bb5b2b-7b72-4687-982b-f2f6f2760bd7%2F1742202350837.jpg" TargetMode="External"/><Relationship Id="rId173" Type="http://schemas.openxmlformats.org/officeDocument/2006/relationships/hyperlink" Target="https://kc.kobotoolbox.org/media/original?media_file=mattkuch87%2Fattachments%2F465cf73fec9d4570897ec1ad4b0948db%2F83a48a07-d687-420e-a2da-cf605ccd106a%2F1742496563276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56" Type="http://schemas.openxmlformats.org/officeDocument/2006/relationships/hyperlink" Target="https://kc.kobotoolbox.org/media/original?media_file=mattkuch87%2Fattachments%2F465cf73fec9d4570897ec1ad4b0948db%2Fd53356a4-dd71-4143-919f-541932b4698e%2F1740293862077.jpg" TargetMode="External"/><Relationship Id="rId77" Type="http://schemas.openxmlformats.org/officeDocument/2006/relationships/hyperlink" Target="https://kc.kobotoolbox.org/media/original?media_file=mattkuch87%2Fattachments%2F465cf73fec9d4570897ec1ad4b0948db%2Fae76d507-6720-4619-bf69-f48e4563db7a%2F1740412912127.jpg" TargetMode="External"/><Relationship Id="rId100" Type="http://schemas.openxmlformats.org/officeDocument/2006/relationships/hyperlink" Target="https://kc.kobotoolbox.org/media/original?media_file=mattkuch87%2Fattachments%2F465cf73fec9d4570897ec1ad4b0948db%2Fbb209c8d-2476-4277-b5d0-f0c2fa2a5ffe%2F1741281809526.jpg" TargetMode="External"/><Relationship Id="rId105" Type="http://schemas.openxmlformats.org/officeDocument/2006/relationships/hyperlink" Target="https://kc.kobotoolbox.org/media/original?media_file=mattkuch87%2Fattachments%2F465cf73fec9d4570897ec1ad4b0948db%2F22486f26-5fd4-419d-b25f-fbfe6df042f3%2F1741282664331.jpg" TargetMode="External"/><Relationship Id="rId126" Type="http://schemas.openxmlformats.org/officeDocument/2006/relationships/hyperlink" Target="https://kc.kobotoolbox.org/media/original?media_file=mattkuch87%2Fattachments%2F465cf73fec9d4570897ec1ad4b0948db%2F606dae33-fabe-4961-9e0c-3859c1f84e98%2F1741774911171.jpg" TargetMode="External"/><Relationship Id="rId147" Type="http://schemas.openxmlformats.org/officeDocument/2006/relationships/hyperlink" Target="https://kc.kobotoolbox.org/media/original?media_file=mattkuch87%2Fattachments%2F465cf73fec9d4570897ec1ad4b0948db%2Fb45c6351-9dd7-40e8-b0e2-2246a77a1b84%2F1742193545049.jpg" TargetMode="External"/><Relationship Id="rId168" Type="http://schemas.openxmlformats.org/officeDocument/2006/relationships/hyperlink" Target="https://kc.kobotoolbox.org/media/original?media_file=mattkuch87%2Fattachments%2F465cf73fec9d4570897ec1ad4b0948db%2Ff3488083-1da9-4e06-a4d2-257e5badfdfb%2F1742495738297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51" Type="http://schemas.openxmlformats.org/officeDocument/2006/relationships/hyperlink" Target="https://kc.kobotoolbox.org/media/original?media_file=mattkuch87%2Fattachments%2F465cf73fec9d4570897ec1ad4b0948db%2F55be0a4b-afa1-417d-a504-ed42c85e1c8f%2F1740293309364.jpg" TargetMode="External"/><Relationship Id="rId72" Type="http://schemas.openxmlformats.org/officeDocument/2006/relationships/hyperlink" Target="https://kc.kobotoolbox.org/media/original?media_file=mattkuch87%2Fattachments%2F465cf73fec9d4570897ec1ad4b0948db%2F09a9af11-c44b-47b1-9ca7-19d8a8003d5c%2F1740325394662.jpg" TargetMode="External"/><Relationship Id="rId93" Type="http://schemas.openxmlformats.org/officeDocument/2006/relationships/hyperlink" Target="https://kc.kobotoolbox.org/media/original?media_file=mattkuch87%2Fattachments%2F465cf73fec9d4570897ec1ad4b0948db%2F6d1ebd01-f3c3-4351-bb72-4c73c09afd81%2F1740718275141.jpg" TargetMode="External"/><Relationship Id="rId98" Type="http://schemas.openxmlformats.org/officeDocument/2006/relationships/hyperlink" Target="https://kc.kobotoolbox.org/media/original?media_file=mattkuch87%2Fattachments%2F465cf73fec9d4570897ec1ad4b0948db%2Fbda168fb-03e0-43ad-9344-369d64a08dea%2F1740896891880.jpg" TargetMode="External"/><Relationship Id="rId121" Type="http://schemas.openxmlformats.org/officeDocument/2006/relationships/hyperlink" Target="https://kc.kobotoolbox.org/media/original?media_file=mattkuch87%2Fattachments%2F465cf73fec9d4570897ec1ad4b0948db%2F68b1eb2c-bb0e-471f-9c65-6fe4d3f89b05%2F1741452897196.jpg" TargetMode="External"/><Relationship Id="rId142" Type="http://schemas.openxmlformats.org/officeDocument/2006/relationships/hyperlink" Target="https://kc.kobotoolbox.org/media/original?media_file=mattkuch87%2Fattachments%2F465cf73fec9d4570897ec1ad4b0948db%2F04972d35-f90e-425a-8bf5-256cc8a1bf7f%2F1742040711043.jpg" TargetMode="External"/><Relationship Id="rId163" Type="http://schemas.openxmlformats.org/officeDocument/2006/relationships/hyperlink" Target="https://kc.kobotoolbox.org/media/original?media_file=mattkuch87%2Fattachments%2F465cf73fec9d4570897ec1ad4b0948db%2F652c9ee8-e966-441f-b452-681786deac68%2F1742289244530.jpg" TargetMode="External"/><Relationship Id="rId184" Type="http://schemas.openxmlformats.org/officeDocument/2006/relationships/hyperlink" Target="https://kc.kobotoolbox.org/media/original?media_file=mattkuch87%2Fattachments%2F465cf73fec9d4570897ec1ad4b0948db%2F20b91faf-0d45-4a9b-9fe8-a65870e7db96%2F1742668380334.jpg" TargetMode="External"/><Relationship Id="rId189" Type="http://schemas.openxmlformats.org/officeDocument/2006/relationships/hyperlink" Target="https://kc.kobotoolbox.org/media/original?media_file=mattkuch87%2Fattachments%2F465cf73fec9d4570897ec1ad4b0948db%2F93016b6b-c698-4cc7-9639-edefd4224997%2F1742668838952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46" Type="http://schemas.openxmlformats.org/officeDocument/2006/relationships/hyperlink" Target="https://kc.kobotoolbox.org/media/original?media_file=mattkuch87%2Fattachments%2F465cf73fec9d4570897ec1ad4b0948db%2F3ee46be2-d230-4102-aba0-c396d3e15ea0%2F1740292534573.jpg" TargetMode="External"/><Relationship Id="rId67" Type="http://schemas.openxmlformats.org/officeDocument/2006/relationships/hyperlink" Target="https://kc.kobotoolbox.org/media/original?media_file=mattkuch87%2Fattachments%2F465cf73fec9d4570897ec1ad4b0948db%2F718425cd-f9a9-4888-93dd-45c981d45a24%2F1740295053282.jpg" TargetMode="External"/><Relationship Id="rId116" Type="http://schemas.openxmlformats.org/officeDocument/2006/relationships/hyperlink" Target="https://kc.kobotoolbox.org/media/original?media_file=mattkuch87%2Fattachments%2F465cf73fec9d4570897ec1ad4b0948db%2F7fdf0b49-de85-43b6-8fbb-1e04df2b195a%2F1741376701635.jpg" TargetMode="External"/><Relationship Id="rId137" Type="http://schemas.openxmlformats.org/officeDocument/2006/relationships/hyperlink" Target="https://kc.kobotoolbox.org/media/original?media_file=mattkuch87%2Fattachments%2F465cf73fec9d4570897ec1ad4b0948db%2F0fc2894c-5bc6-45f9-a54d-44215ce904b3%2F1741870863702.jpg" TargetMode="External"/><Relationship Id="rId158" Type="http://schemas.openxmlformats.org/officeDocument/2006/relationships/hyperlink" Target="https://kc.kobotoolbox.org/media/original?media_file=mattkuch87%2Fattachments%2F465cf73fec9d4570897ec1ad4b0948db%2Fbc8f5707-6570-43a2-a73c-d8b0780dd318%2F1742288381353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62" Type="http://schemas.openxmlformats.org/officeDocument/2006/relationships/hyperlink" Target="https://kc.kobotoolbox.org/media/original?media_file=mattkuch87%2Fattachments%2F465cf73fec9d4570897ec1ad4b0948db%2Fc84eb92a-d304-474c-a6ed-5a825951d953%2F1740294470872.jpg" TargetMode="External"/><Relationship Id="rId83" Type="http://schemas.openxmlformats.org/officeDocument/2006/relationships/hyperlink" Target="https://kc.kobotoolbox.org/media/original?media_file=mattkuch87%2Fattachments%2F465cf73fec9d4570897ec1ad4b0948db%2F62dcbde1-0daf-4b94-9a63-3db893d328c8%2F1740415557490.jpg" TargetMode="External"/><Relationship Id="rId88" Type="http://schemas.openxmlformats.org/officeDocument/2006/relationships/hyperlink" Target="https://kc.kobotoolbox.org/media/original?media_file=mattkuch87%2Fattachments%2F465cf73fec9d4570897ec1ad4b0948db%2Fbec52d4f-c247-41eb-b1b2-468c7599b38c%2F1740556155250.jpg" TargetMode="External"/><Relationship Id="rId111" Type="http://schemas.openxmlformats.org/officeDocument/2006/relationships/hyperlink" Target="https://kc.kobotoolbox.org/media/original?media_file=mattkuch87%2Fattachments%2F465cf73fec9d4570897ec1ad4b0948db%2Ff33ae31a-e575-45e5-8969-daf4c36260f8%2F1741283670345.jpg" TargetMode="External"/><Relationship Id="rId132" Type="http://schemas.openxmlformats.org/officeDocument/2006/relationships/hyperlink" Target="https://kc.kobotoolbox.org/media/original?media_file=mattkuch87%2Fattachments%2F465cf73fec9d4570897ec1ad4b0948db%2F660d2643-df7a-463f-80dc-0a384f611aba%2F1741800228606.jpg" TargetMode="External"/><Relationship Id="rId153" Type="http://schemas.openxmlformats.org/officeDocument/2006/relationships/hyperlink" Target="https://kc.kobotoolbox.org/media/original?media_file=mattkuch87%2Fattachments%2F465cf73fec9d4570897ec1ad4b0948db%2Fc7f789c7-8498-4458-b852-376e96de5bd9%2F1742207314731.jpg" TargetMode="External"/><Relationship Id="rId174" Type="http://schemas.openxmlformats.org/officeDocument/2006/relationships/hyperlink" Target="https://kc.kobotoolbox.org/media/original?media_file=mattkuch87%2Fattachments%2F465cf73fec9d4570897ec1ad4b0948db%2Fa938a8d2-d0be-423f-8ad6-2a59935b6b49%2F1742496720729.jpg" TargetMode="External"/><Relationship Id="rId179" Type="http://schemas.openxmlformats.org/officeDocument/2006/relationships/hyperlink" Target="https://kc.kobotoolbox.org/media/original?media_file=mattkuch87%2Fattachments%2F465cf73fec9d4570897ec1ad4b0948db%2Faed23ea4-a600-4e78-a048-d5e081fa9e3e%2F1742572255033.jpg" TargetMode="External"/><Relationship Id="rId190" Type="http://schemas.openxmlformats.org/officeDocument/2006/relationships/hyperlink" Target="https://kc.kobotoolbox.org/media/original?media_file=mattkuch87%2Fattachments%2F465cf73fec9d4570897ec1ad4b0948db%2F1f3d752c-b0d9-41f8-8f90-2b8948b06a0e%2F1742668934195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57" Type="http://schemas.openxmlformats.org/officeDocument/2006/relationships/hyperlink" Target="https://kc.kobotoolbox.org/media/original?media_file=mattkuch87%2Fattachments%2F465cf73fec9d4570897ec1ad4b0948db%2Fa9ab59e6-2085-4bf8-8e09-5c9327089a57%2F1740293949040.jpg" TargetMode="External"/><Relationship Id="rId106" Type="http://schemas.openxmlformats.org/officeDocument/2006/relationships/hyperlink" Target="https://kc.kobotoolbox.org/media/original?media_file=mattkuch87%2Fattachments%2F465cf73fec9d4570897ec1ad4b0948db%2Ff8e6acc9-4ffe-4fc4-a838-32ce441166ed%2F1741282772450.jpg" TargetMode="External"/><Relationship Id="rId127" Type="http://schemas.openxmlformats.org/officeDocument/2006/relationships/hyperlink" Target="https://kc.kobotoolbox.org/media/original?media_file=mattkuch87%2Fattachments%2F465cf73fec9d4570897ec1ad4b0948db%2F9d0ad846-9db2-44b7-9834-b12f78f4a1de%2F1741775091961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52" Type="http://schemas.openxmlformats.org/officeDocument/2006/relationships/hyperlink" Target="https://kc.kobotoolbox.org/media/original?media_file=mattkuch87%2Fattachments%2F465cf73fec9d4570897ec1ad4b0948db%2F4687325c-46d0-4616-aa49-cc3370c37283%2F1740293435115.jpg" TargetMode="External"/><Relationship Id="rId73" Type="http://schemas.openxmlformats.org/officeDocument/2006/relationships/hyperlink" Target="https://kc.kobotoolbox.org/media/original?media_file=mattkuch87%2Fattachments%2F465cf73fec9d4570897ec1ad4b0948db%2F226a7235-a15c-432a-8286-6ac582f79cb6%2F1740325564252.jpg" TargetMode="External"/><Relationship Id="rId78" Type="http://schemas.openxmlformats.org/officeDocument/2006/relationships/hyperlink" Target="https://kc.kobotoolbox.org/media/original?media_file=mattkuch87%2Fattachments%2F465cf73fec9d4570897ec1ad4b0948db%2Fc0c38da3-3bcd-4608-aede-0c96d7c62048%2F1740414211910.jpg" TargetMode="External"/><Relationship Id="rId94" Type="http://schemas.openxmlformats.org/officeDocument/2006/relationships/hyperlink" Target="https://kc.kobotoolbox.org/media/original?media_file=mattkuch87%2Fattachments%2F465cf73fec9d4570897ec1ad4b0948db%2Fd5e174d9-8330-407d-90c0-0b9e6e521b7c%2F1740718472419.jpg" TargetMode="External"/><Relationship Id="rId99" Type="http://schemas.openxmlformats.org/officeDocument/2006/relationships/hyperlink" Target="https://kc.kobotoolbox.org/media/original?media_file=mattkuch87%2Fattachments%2F465cf73fec9d4570897ec1ad4b0948db%2F5d1fb487-f0c0-42fa-859b-fea37d3d9649%2F1740897508456.jpg" TargetMode="External"/><Relationship Id="rId101" Type="http://schemas.openxmlformats.org/officeDocument/2006/relationships/hyperlink" Target="https://kc.kobotoolbox.org/media/original?media_file=mattkuch87%2Fattachments%2F465cf73fec9d4570897ec1ad4b0948db%2Fc2e5ad0b-98d4-48ba-bc30-e2ef9a027154%2F1741281954746.jpg" TargetMode="External"/><Relationship Id="rId122" Type="http://schemas.openxmlformats.org/officeDocument/2006/relationships/hyperlink" Target="https://kc.kobotoolbox.org/media/original?media_file=mattkuch87%2Fattachments%2F465cf73fec9d4570897ec1ad4b0948db%2Fb1c8c9f1-9667-439c-b94a-45bcbcd697df%2F1741552196584.jpg" TargetMode="External"/><Relationship Id="rId143" Type="http://schemas.openxmlformats.org/officeDocument/2006/relationships/hyperlink" Target="https://kc.kobotoolbox.org/media/original?media_file=mattkuch87%2Fattachments%2F465cf73fec9d4570897ec1ad4b0948db%2F6985a574-9775-47ab-927b-4bb123fe6310%2F1742040832388.jpg" TargetMode="External"/><Relationship Id="rId148" Type="http://schemas.openxmlformats.org/officeDocument/2006/relationships/hyperlink" Target="https://kc.kobotoolbox.org/media/original?media_file=mattkuch87%2Fattachments%2F465cf73fec9d4570897ec1ad4b0948db%2F33c65bb9-8f8b-4e36-be19-db61a5513a2a%2F1742193750584.jpg" TargetMode="External"/><Relationship Id="rId164" Type="http://schemas.openxmlformats.org/officeDocument/2006/relationships/hyperlink" Target="https://kc.kobotoolbox.org/media/original?media_file=mattkuch87%2Fattachments%2F465cf73fec9d4570897ec1ad4b0948db%2Fd751869d-4c84-4e22-9e35-6302f15dc421%2F1742494820457.jpg" TargetMode="External"/><Relationship Id="rId169" Type="http://schemas.openxmlformats.org/officeDocument/2006/relationships/hyperlink" Target="https://kc.kobotoolbox.org/media/original?media_file=mattkuch87%2Fattachments%2F465cf73fec9d4570897ec1ad4b0948db%2F9081df04-322d-4123-9ab4-56d609833d22%2F1742495838665.jpg" TargetMode="External"/><Relationship Id="rId185" Type="http://schemas.openxmlformats.org/officeDocument/2006/relationships/hyperlink" Target="https://kc.kobotoolbox.org/media/original?media_file=mattkuch87%2Fattachments%2F465cf73fec9d4570897ec1ad4b0948db%2F0d4d9a08-400c-44b7-89f5-b154c9f018a9%2F1742668462820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80" Type="http://schemas.openxmlformats.org/officeDocument/2006/relationships/hyperlink" Target="https://kc.kobotoolbox.org/media/original?media_file=mattkuch87%2Fattachments%2F465cf73fec9d4570897ec1ad4b0948db%2F249400fb-3173-4804-ab00-27aea1b707f5%2F1742572330579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47" Type="http://schemas.openxmlformats.org/officeDocument/2006/relationships/hyperlink" Target="https://kc.kobotoolbox.org/media/original?media_file=mattkuch87%2Fattachments%2F465cf73fec9d4570897ec1ad4b0948db%2F418fdfc2-e978-4d91-a974-4deb91359f5e%2F1740292689778.jpg" TargetMode="External"/><Relationship Id="rId68" Type="http://schemas.openxmlformats.org/officeDocument/2006/relationships/hyperlink" Target="https://kc.kobotoolbox.org/media/original?media_file=mattkuch87%2Fattachments%2F465cf73fec9d4570897ec1ad4b0948db%2F46ab8f9c-3aff-4ba0-bd9f-01875e5e9a91%2F1740295183582.jpg" TargetMode="External"/><Relationship Id="rId89" Type="http://schemas.openxmlformats.org/officeDocument/2006/relationships/hyperlink" Target="https://kc.kobotoolbox.org/media/original?media_file=mattkuch87%2Fattachments%2F465cf73fec9d4570897ec1ad4b0948db%2F1a80e4a4-9812-4321-be35-10564b3052cf%2F1740556288160.jpg" TargetMode="External"/><Relationship Id="rId112" Type="http://schemas.openxmlformats.org/officeDocument/2006/relationships/hyperlink" Target="https://kc.kobotoolbox.org/media/original?media_file=mattkuch87%2Fattachments%2F465cf73fec9d4570897ec1ad4b0948db%2F085e02b9-c673-420a-a0f3-e8962edb23aa%2F1741283782961.jpg" TargetMode="External"/><Relationship Id="rId133" Type="http://schemas.openxmlformats.org/officeDocument/2006/relationships/hyperlink" Target="https://kc.kobotoolbox.org/media/original?media_file=mattkuch87%2Fattachments%2F465cf73fec9d4570897ec1ad4b0948db%2F011c4ff6-885b-42a4-9a12-34704a338945%2F1741800447634.jpg" TargetMode="External"/><Relationship Id="rId154" Type="http://schemas.openxmlformats.org/officeDocument/2006/relationships/hyperlink" Target="https://kc.kobotoolbox.org/media/original?media_file=mattkuch87%2Fattachments%2F465cf73fec9d4570897ec1ad4b0948db%2F84434901-075e-46b5-b319-b1da093ad4ac%2F1742212948404.jpg" TargetMode="External"/><Relationship Id="rId175" Type="http://schemas.openxmlformats.org/officeDocument/2006/relationships/hyperlink" Target="https://kc.kobotoolbox.org/media/original?media_file=mattkuch87%2Fattachments%2F465cf73fec9d4570897ec1ad4b0948db%2F36ffefd0-c9e5-4b06-91cd-e1c7c539f6f6%2F1742496922156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58" Type="http://schemas.openxmlformats.org/officeDocument/2006/relationships/hyperlink" Target="https://kc.kobotoolbox.org/media/original?media_file=mattkuch87%2Fattachments%2F465cf73fec9d4570897ec1ad4b0948db%2Fcf0c178b-8064-4c93-a774-e99d37272ea6%2F1740294057336.jpg" TargetMode="External"/><Relationship Id="rId79" Type="http://schemas.openxmlformats.org/officeDocument/2006/relationships/hyperlink" Target="https://kc.kobotoolbox.org/media/original?media_file=mattkuch87%2Fattachments%2F465cf73fec9d4570897ec1ad4b0948db%2F551b5c2d-3e23-44b4-b722-9e85e51ecbee%2F1740414332490.jpg" TargetMode="External"/><Relationship Id="rId102" Type="http://schemas.openxmlformats.org/officeDocument/2006/relationships/hyperlink" Target="https://kc.kobotoolbox.org/media/original?media_file=mattkuch87%2Fattachments%2F465cf73fec9d4570897ec1ad4b0948db%2F009245e0-0c62-4a3d-a87a-34c69c0a1b49%2F1741282066992.jpg" TargetMode="External"/><Relationship Id="rId123" Type="http://schemas.openxmlformats.org/officeDocument/2006/relationships/hyperlink" Target="https://kc.kobotoolbox.org/media/original?media_file=mattkuch87%2Fattachments%2F465cf73fec9d4570897ec1ad4b0948db%2Fe8712fc6-c9fa-456e-b8c4-707b91fdf93b%2F1741552293650.jpg" TargetMode="External"/><Relationship Id="rId144" Type="http://schemas.openxmlformats.org/officeDocument/2006/relationships/hyperlink" Target="https://kc.kobotoolbox.org/media/original?media_file=mattkuch87%2Fattachments%2F465cf73fec9d4570897ec1ad4b0948db%2F0c907252-5ce8-4e47-9ac6-950c0c227863%2F1742040959558.jpg" TargetMode="External"/><Relationship Id="rId90" Type="http://schemas.openxmlformats.org/officeDocument/2006/relationships/hyperlink" Target="https://kc.kobotoolbox.org/media/original?media_file=mattkuch87%2Fattachments%2F465cf73fec9d4570897ec1ad4b0948db%2F92109072-5f6e-4580-a3e4-c9da199f9f51%2F1740556389575.jpg" TargetMode="External"/><Relationship Id="rId165" Type="http://schemas.openxmlformats.org/officeDocument/2006/relationships/hyperlink" Target="https://kc.kobotoolbox.org/media/original?media_file=mattkuch87%2Fattachments%2F465cf73fec9d4570897ec1ad4b0948db%2Fc67d78c6-17ce-423d-8aaf-4c609f5a7547%2F1742494910033.jpg" TargetMode="External"/><Relationship Id="rId186" Type="http://schemas.openxmlformats.org/officeDocument/2006/relationships/hyperlink" Target="https://kc.kobotoolbox.org/media/original?media_file=mattkuch87%2Fattachments%2F465cf73fec9d4570897ec1ad4b0948db%2Fbce1bd6c-5e0d-41b8-b457-6f36444058f2%2F1742668560822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48" Type="http://schemas.openxmlformats.org/officeDocument/2006/relationships/hyperlink" Target="https://kc.kobotoolbox.org/media/original?media_file=mattkuch87%2Fattachments%2F465cf73fec9d4570897ec1ad4b0948db%2F7f76d98b-d2f8-48d8-bb6f-5fae29d9b7a1%2F1740292906911.jpg" TargetMode="External"/><Relationship Id="rId69" Type="http://schemas.openxmlformats.org/officeDocument/2006/relationships/hyperlink" Target="https://kc.kobotoolbox.org/media/original?media_file=mattkuch87%2Fattachments%2F465cf73fec9d4570897ec1ad4b0948db%2F9e00c32b-5c6a-402d-a925-fc1416f4af3f%2F1740295263806.jpg" TargetMode="External"/><Relationship Id="rId113" Type="http://schemas.openxmlformats.org/officeDocument/2006/relationships/hyperlink" Target="https://kc.kobotoolbox.org/media/original?media_file=mattkuch87%2Fattachments%2F465cf73fec9d4570897ec1ad4b0948db%2F44537317-f48b-4702-a4cf-fb8a6e2df3d3%2F1741283879530.jpg" TargetMode="External"/><Relationship Id="rId134" Type="http://schemas.openxmlformats.org/officeDocument/2006/relationships/hyperlink" Target="https://kc.kobotoolbox.org/media/original?media_file=mattkuch87%2Fattachments%2F465cf73fec9d4570897ec1ad4b0948db%2F42f8a52b-d069-4151-919e-7701450e8dae%2F1741804531645.jpg" TargetMode="External"/><Relationship Id="rId80" Type="http://schemas.openxmlformats.org/officeDocument/2006/relationships/hyperlink" Target="https://kc.kobotoolbox.org/media/original?media_file=mattkuch87%2Fattachments%2F465cf73fec9d4570897ec1ad4b0948db%2F2eb3848b-9ca1-4a92-b261-e3c80eed1f4b%2F1740414636997.jpg" TargetMode="External"/><Relationship Id="rId155" Type="http://schemas.openxmlformats.org/officeDocument/2006/relationships/hyperlink" Target="https://kc.kobotoolbox.org/media/original?media_file=mattkuch87%2Fattachments%2F465cf73fec9d4570897ec1ad4b0948db%2F37eb198d-24ca-4e69-993c-82a83824ec6b%2F1742224758822.jpg" TargetMode="External"/><Relationship Id="rId176" Type="http://schemas.openxmlformats.org/officeDocument/2006/relationships/hyperlink" Target="https://kc.kobotoolbox.org/media/original?media_file=mattkuch87%2Fattachments%2F465cf73fec9d4570897ec1ad4b0948db%2Febbc2a06-c4cf-4b0e-8528-7c6d4f4ed9a2%2F1742497242841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Relationship Id="rId59" Type="http://schemas.openxmlformats.org/officeDocument/2006/relationships/hyperlink" Target="https://kc.kobotoolbox.org/media/original?media_file=mattkuch87%2Fattachments%2F465cf73fec9d4570897ec1ad4b0948db%2Fe5cf5b1f-3d65-4f21-9bb0-381d0383791b%2F1740294159682.jpg" TargetMode="External"/><Relationship Id="rId103" Type="http://schemas.openxmlformats.org/officeDocument/2006/relationships/hyperlink" Target="https://kc.kobotoolbox.org/media/original?media_file=mattkuch87%2Fattachments%2F465cf73fec9d4570897ec1ad4b0948db%2F0018a5c5-4e70-405e-b761-9329406d7604%2F1741282217856.jpg" TargetMode="External"/><Relationship Id="rId124" Type="http://schemas.openxmlformats.org/officeDocument/2006/relationships/hyperlink" Target="https://kc.kobotoolbox.org/media/original?media_file=mattkuch87%2Fattachments%2F465cf73fec9d4570897ec1ad4b0948db%2F814a4dc5-6565-4d96-89c4-32049d13f1fd%2F1741552390660.jpg" TargetMode="External"/><Relationship Id="rId70" Type="http://schemas.openxmlformats.org/officeDocument/2006/relationships/hyperlink" Target="https://kc.kobotoolbox.org/media/original?media_file=mattkuch87%2Fattachments%2F465cf73fec9d4570897ec1ad4b0948db%2F695206fa-a7d1-4afb-ac47-2cb8b37e1f37%2F1740295381965.jpg" TargetMode="External"/><Relationship Id="rId91" Type="http://schemas.openxmlformats.org/officeDocument/2006/relationships/hyperlink" Target="https://kc.kobotoolbox.org/media/original?media_file=mattkuch87%2Fattachments%2F465cf73fec9d4570897ec1ad4b0948db%2F75ce6904-2c42-42ad-8922-339b27c10f96%2F1740556581897.jpg" TargetMode="External"/><Relationship Id="rId145" Type="http://schemas.openxmlformats.org/officeDocument/2006/relationships/hyperlink" Target="https://kc.kobotoolbox.org/media/original?media_file=mattkuch87%2Fattachments%2F465cf73fec9d4570897ec1ad4b0948db%2Ff66f407b-9384-43b9-bb23-1b86f0fad2eb%2F1742142321220.jpg" TargetMode="External"/><Relationship Id="rId166" Type="http://schemas.openxmlformats.org/officeDocument/2006/relationships/hyperlink" Target="https://kc.kobotoolbox.org/media/original?media_file=mattkuch87%2Fattachments%2F465cf73fec9d4570897ec1ad4b0948db%2F72a93396-a152-4e02-ad01-1f617ee99b99%2F1742495035244.jpg" TargetMode="External"/><Relationship Id="rId187" Type="http://schemas.openxmlformats.org/officeDocument/2006/relationships/hyperlink" Target="https://kc.kobotoolbox.org/media/original?media_file=mattkuch87%2Fattachments%2F465cf73fec9d4570897ec1ad4b0948db%2F95e85795-052a-444a-a137-e890c973d75a%2F1742668653830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49" Type="http://schemas.openxmlformats.org/officeDocument/2006/relationships/hyperlink" Target="https://kc.kobotoolbox.org/media/original?media_file=mattkuch87%2Fattachments%2F465cf73fec9d4570897ec1ad4b0948db%2F66d15448-11b1-489a-9f6d-49bc16d7ba5e%2F1740293057762.jpg" TargetMode="External"/><Relationship Id="rId114" Type="http://schemas.openxmlformats.org/officeDocument/2006/relationships/hyperlink" Target="https://kc.kobotoolbox.org/media/original?media_file=mattkuch87%2Fattachments%2F465cf73fec9d4570897ec1ad4b0948db%2F64c72468-70c8-46f3-8748-2d7f0d36f760%2F1741375498773.jpg" TargetMode="External"/><Relationship Id="rId60" Type="http://schemas.openxmlformats.org/officeDocument/2006/relationships/hyperlink" Target="https://kc.kobotoolbox.org/media/original?media_file=mattkuch87%2Fattachments%2F465cf73fec9d4570897ec1ad4b0948db%2F636338b8-0412-4893-800c-b866382fa363%2F1740294268879.jpg" TargetMode="External"/><Relationship Id="rId81" Type="http://schemas.openxmlformats.org/officeDocument/2006/relationships/hyperlink" Target="https://kc.kobotoolbox.org/media/original?media_file=mattkuch87%2Fattachments%2F465cf73fec9d4570897ec1ad4b0948db%2F54119b76-c882-424d-8802-23c51e28f63c%2F1740414869240.jpg" TargetMode="External"/><Relationship Id="rId135" Type="http://schemas.openxmlformats.org/officeDocument/2006/relationships/hyperlink" Target="https://kc.kobotoolbox.org/media/original?media_file=mattkuch87%2Fattachments%2F465cf73fec9d4570897ec1ad4b0948db%2F9028508f-bb16-451f-acf9-008e682be85a%2F1741804808352.jpg" TargetMode="External"/><Relationship Id="rId156" Type="http://schemas.openxmlformats.org/officeDocument/2006/relationships/hyperlink" Target="https://kc.kobotoolbox.org/media/original?media_file=mattkuch87%2Fattachments%2F465cf73fec9d4570897ec1ad4b0948db%2F96f12cbe-3659-40ef-93a4-ccdf5cca695c%2F1742228089199.jpg" TargetMode="External"/><Relationship Id="rId177" Type="http://schemas.openxmlformats.org/officeDocument/2006/relationships/hyperlink" Target="https://kc.kobotoolbox.org/media/original?media_file=mattkuch87%2Fattachments%2F465cf73fec9d4570897ec1ad4b0948db%2F7443f096-2dd0-469f-bc37-ca9f7b783f13%2F1742572066662.jpg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kc.kobotoolbox.org/media/original?media_file=mattkuch87%2Fattachments%2F465cf73fec9d4570897ec1ad4b0948db%2F1c57db7e-8ea0-4e84-8ffa-b0197d05c94e%2F1741376802321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63" Type="http://schemas.openxmlformats.org/officeDocument/2006/relationships/hyperlink" Target="https://kc.kobotoolbox.org/media/original?media_file=mattkuch87%2Fattachments%2F465cf73fec9d4570897ec1ad4b0948db%2Fbbdd5946-8711-42ec-9a37-2d51e1f197ac%2F1740294561202.jpg" TargetMode="External"/><Relationship Id="rId84" Type="http://schemas.openxmlformats.org/officeDocument/2006/relationships/hyperlink" Target="https://kc.kobotoolbox.org/media/original?media_file=mattkuch87%2Fattachments%2F465cf73fec9d4570897ec1ad4b0948db%2F67914fdb-46b0-47bd-bbf3-dc79f07f3b95%2F1740417382896.jpg" TargetMode="External"/><Relationship Id="rId138" Type="http://schemas.openxmlformats.org/officeDocument/2006/relationships/hyperlink" Target="https://kc.kobotoolbox.org/media/original?media_file=mattkuch87%2Fattachments%2F465cf73fec9d4570897ec1ad4b0948db%2F01331666-8f79-4bdd-94c2-5cb74e682095%2F1741871012614.jpg" TargetMode="External"/><Relationship Id="rId159" Type="http://schemas.openxmlformats.org/officeDocument/2006/relationships/hyperlink" Target="https://kc.kobotoolbox.org/media/original?media_file=mattkuch87%2Fattachments%2F465cf73fec9d4570897ec1ad4b0948db%2F1c698882-95aa-42e3-a2e8-682e8b7a27a1%2F1742288489240.jpg" TargetMode="External"/><Relationship Id="rId170" Type="http://schemas.openxmlformats.org/officeDocument/2006/relationships/hyperlink" Target="https://kc.kobotoolbox.org/media/original?media_file=mattkuch87%2Fattachments%2F465cf73fec9d4570897ec1ad4b0948db%2Fe4700644-a080-4674-a555-4e6c0ea77359%2F1742495964092.jpg" TargetMode="External"/><Relationship Id="rId191" Type="http://schemas.openxmlformats.org/officeDocument/2006/relationships/hyperlink" Target="https://kc.kobotoolbox.org/media/original?media_file=mattkuch87%2Fattachments%2F465cf73fec9d4570897ec1ad4b0948db%2F35d2a979-8c8d-485c-9dd1-9d6ef0ff9d1a%2F1742669008350.jpg" TargetMode="External"/><Relationship Id="rId205" Type="http://schemas.openxmlformats.org/officeDocument/2006/relationships/hyperlink" Target="https://kc.kobotoolbox.org/media/original?media_file=mattkuch87%2Fattachments%2F465cf73fec9d4570897ec1ad4b0948db%2Fd04e99c1-a0c2-4844-b469-bce09fbacd97%2F1742850193692.jpg" TargetMode="External"/><Relationship Id="rId226" Type="http://schemas.openxmlformats.org/officeDocument/2006/relationships/hyperlink" Target="https://kc.kobotoolbox.org/media/original?media_file=mattkuch87%2Fattachments%2F465cf73fec9d4570897ec1ad4b0948db%2Fb39baf2a-2d0e-4d8f-a3b8-830fcea0ae9a%2F1743678178921.jpg" TargetMode="External"/><Relationship Id="rId107" Type="http://schemas.openxmlformats.org/officeDocument/2006/relationships/hyperlink" Target="https://kc.kobotoolbox.org/media/original?media_file=mattkuch87%2Fattachments%2F465cf73fec9d4570897ec1ad4b0948db%2Fd0e4294e-8f99-41aa-beb8-4978255a55c4%2F1741282918899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53" Type="http://schemas.openxmlformats.org/officeDocument/2006/relationships/hyperlink" Target="https://kc.kobotoolbox.org/media/original?media_file=mattkuch87%2Fattachments%2F465cf73fec9d4570897ec1ad4b0948db%2F59a26ccf-9945-4268-bd1c-a6c9d1ea84fd%2F1740293520416.jpg" TargetMode="External"/><Relationship Id="rId74" Type="http://schemas.openxmlformats.org/officeDocument/2006/relationships/hyperlink" Target="https://kc.kobotoolbox.org/media/original?media_file=mattkuch87%2Fattachments%2F465cf73fec9d4570897ec1ad4b0948db%2Fd3b59af6-049f-44f1-b384-f55e000ecd09%2F1740325722925.jpg" TargetMode="External"/><Relationship Id="rId128" Type="http://schemas.openxmlformats.org/officeDocument/2006/relationships/hyperlink" Target="https://kc.kobotoolbox.org/media/original?media_file=mattkuch87%2Fattachments%2F465cf73fec9d4570897ec1ad4b0948db%2F09be4044-fddb-431a-af0e-68bcc3fa02f4%2F1741775437965.jpg" TargetMode="External"/><Relationship Id="rId149" Type="http://schemas.openxmlformats.org/officeDocument/2006/relationships/hyperlink" Target="https://kc.kobotoolbox.org/media/original?media_file=mattkuch87%2Fattachments%2F465cf73fec9d4570897ec1ad4b0948db%2F6a13aa11-9106-42e7-bf35-edd6c9775412%2F1742194068983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95" Type="http://schemas.openxmlformats.org/officeDocument/2006/relationships/hyperlink" Target="https://kc.kobotoolbox.org/media/original?media_file=mattkuch87%2Fattachments%2F465cf73fec9d4570897ec1ad4b0948db%2Fb5b44f98-a40d-4f30-bf76-c48de14f7f2a%2F1740729621587.jpg" TargetMode="External"/><Relationship Id="rId160" Type="http://schemas.openxmlformats.org/officeDocument/2006/relationships/hyperlink" Target="https://kc.kobotoolbox.org/media/original?media_file=mattkuch87%2Fattachments%2F465cf73fec9d4570897ec1ad4b0948db%2F2b3997a2-4f6d-429f-9319-b24c7cc9da2c%2F1742288575896.jpg" TargetMode="External"/><Relationship Id="rId181" Type="http://schemas.openxmlformats.org/officeDocument/2006/relationships/hyperlink" Target="https://kc.kobotoolbox.org/media/original?media_file=mattkuch87%2Fattachments%2F465cf73fec9d4570897ec1ad4b0948db%2F0302862b-b963-48d9-ac2a-075112d0f3ac%2F1742572403838.jpg" TargetMode="External"/><Relationship Id="rId216" Type="http://schemas.openxmlformats.org/officeDocument/2006/relationships/hyperlink" Target="https://kc.kobotoolbox.org/media/original?media_file=mattkuch87%2Fattachments%2F465cf73fec9d4570897ec1ad4b0948db%2F0af2a41d-d6c2-4d6b-9b37-84a685193d2e%2F1743099100939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64" Type="http://schemas.openxmlformats.org/officeDocument/2006/relationships/hyperlink" Target="https://kc.kobotoolbox.org/media/original?media_file=mattkuch87%2Fattachments%2F465cf73fec9d4570897ec1ad4b0948db%2Fc06a9e92-0541-47b1-86c1-8b190741d91c%2F1740294680062.jpg" TargetMode="External"/><Relationship Id="rId118" Type="http://schemas.openxmlformats.org/officeDocument/2006/relationships/hyperlink" Target="https://kc.kobotoolbox.org/media/original?media_file=mattkuch87%2Fattachments%2F465cf73fec9d4570897ec1ad4b0948db%2Fecdbc11d-0f7e-4b96-ac82-736f428386b5%2F1741452422784.jpg" TargetMode="External"/><Relationship Id="rId139" Type="http://schemas.openxmlformats.org/officeDocument/2006/relationships/hyperlink" Target="https://kc.kobotoolbox.org/media/original?media_file=mattkuch87%2Fattachments%2F465cf73fec9d4570897ec1ad4b0948db%2Fea102c34-135a-4f10-a280-7d0ad283157e%2F1741871981681.jpg" TargetMode="External"/><Relationship Id="rId85" Type="http://schemas.openxmlformats.org/officeDocument/2006/relationships/hyperlink" Target="https://kc.kobotoolbox.org/media/original?media_file=mattkuch87%2Fattachments%2F465cf73fec9d4570897ec1ad4b0948db%2F5787cfa3-523b-4844-8fcb-fb46fec9dc5d%2F1740495028589.jpg" TargetMode="External"/><Relationship Id="rId150" Type="http://schemas.openxmlformats.org/officeDocument/2006/relationships/hyperlink" Target="https://kc.kobotoolbox.org/media/original?media_file=mattkuch87%2Fattachments%2F465cf73fec9d4570897ec1ad4b0948db%2F2047b8e7-50fb-4208-8af9-3d80dd59c949%2F1742194251577.jpg" TargetMode="External"/><Relationship Id="rId171" Type="http://schemas.openxmlformats.org/officeDocument/2006/relationships/hyperlink" Target="https://kc.kobotoolbox.org/media/original?media_file=mattkuch87%2Fattachments%2F465cf73fec9d4570897ec1ad4b0948db%2Fced52fba-929f-4db6-aff9-692ffe6e314d%2F1742496216874.jpg" TargetMode="External"/><Relationship Id="rId192" Type="http://schemas.openxmlformats.org/officeDocument/2006/relationships/hyperlink" Target="https://kc.kobotoolbox.org/media/original?media_file=mattkuch87%2Fattachments%2F465cf73fec9d4570897ec1ad4b0948db%2F195abd78-a0fe-445f-a6f7-cea630fc170c%2F1742669099429.jpg" TargetMode="External"/><Relationship Id="rId206" Type="http://schemas.openxmlformats.org/officeDocument/2006/relationships/hyperlink" Target="https://kc.kobotoolbox.org/media/original?media_file=mattkuch87%2Fattachments%2F465cf73fec9d4570897ec1ad4b0948db%2F4e192b32-e725-4d88-ba8d-1588d381846e%2F1742850296522.jpg" TargetMode="External"/><Relationship Id="rId227" Type="http://schemas.openxmlformats.org/officeDocument/2006/relationships/hyperlink" Target="https://kc.kobotoolbox.org/media/original?media_file=mattkuch87%2Fattachments%2F465cf73fec9d4570897ec1ad4b0948db%2Fb3a9c864-30c7-434f-8eab-41694173dd14%2F1743683280606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108" Type="http://schemas.openxmlformats.org/officeDocument/2006/relationships/hyperlink" Target="https://kc.kobotoolbox.org/media/original?media_file=mattkuch87%2Fattachments%2F465cf73fec9d4570897ec1ad4b0948db%2F49eedcc9-12d6-4432-b71c-c75126266f3d%2F1741283262765.jpg" TargetMode="External"/><Relationship Id="rId129" Type="http://schemas.openxmlformats.org/officeDocument/2006/relationships/hyperlink" Target="https://kc.kobotoolbox.org/media/original?media_file=mattkuch87%2Fattachments%2F465cf73fec9d4570897ec1ad4b0948db%2Fa5b9d3bd-9c0d-48a3-9a7c-84e44305d6c3%2F1741775545378.jpg" TargetMode="External"/><Relationship Id="rId54" Type="http://schemas.openxmlformats.org/officeDocument/2006/relationships/hyperlink" Target="https://kc.kobotoolbox.org/media/original?media_file=mattkuch87%2Fattachments%2F465cf73fec9d4570897ec1ad4b0948db%2Fa32afd94-3709-498d-94f1-b9eda81875a0%2F1740293653885.jpg" TargetMode="External"/><Relationship Id="rId75" Type="http://schemas.openxmlformats.org/officeDocument/2006/relationships/hyperlink" Target="https://kc.kobotoolbox.org/media/original?media_file=mattkuch87%2Fattachments%2F465cf73fec9d4570897ec1ad4b0948db%2Fe6cc6486-2ba8-4dd5-a304-99793694facf%2F1740325908647.jpg" TargetMode="External"/><Relationship Id="rId96" Type="http://schemas.openxmlformats.org/officeDocument/2006/relationships/hyperlink" Target="https://kc.kobotoolbox.org/media/original?media_file=mattkuch87%2Fattachments%2F465cf73fec9d4570897ec1ad4b0948db%2Fe5fe4daa-0474-404a-ae8f-4912ee020ccb%2F1740729727032.jpg" TargetMode="External"/><Relationship Id="rId140" Type="http://schemas.openxmlformats.org/officeDocument/2006/relationships/hyperlink" Target="https://kc.kobotoolbox.org/media/original?media_file=mattkuch87%2Fattachments%2F465cf73fec9d4570897ec1ad4b0948db%2Fc059c84a-d5db-4f44-8566-195a519d4ebf%2F1741876773295.jpg" TargetMode="External"/><Relationship Id="rId161" Type="http://schemas.openxmlformats.org/officeDocument/2006/relationships/hyperlink" Target="https://kc.kobotoolbox.org/media/original?media_file=mattkuch87%2Fattachments%2F465cf73fec9d4570897ec1ad4b0948db%2F99334d1f-7406-4e9a-bbe0-6516296bd011%2F1742288685026.jpg" TargetMode="External"/><Relationship Id="rId182" Type="http://schemas.openxmlformats.org/officeDocument/2006/relationships/hyperlink" Target="https://kc.kobotoolbox.org/media/original?media_file=mattkuch87%2Fattachments%2F465cf73fec9d4570897ec1ad4b0948db%2F9b03f682-5465-4000-8987-4401e9047a6b%2F1742572487458.jpg" TargetMode="External"/><Relationship Id="rId217" Type="http://schemas.openxmlformats.org/officeDocument/2006/relationships/hyperlink" Target="https://kc.kobotoolbox.org/media/original?media_file=mattkuch87%2Fattachments%2F465cf73fec9d4570897ec1ad4b0948db%2Fad01ffc5-69bc-436e-830e-2fcea4ba1044%2F1743099224550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119" Type="http://schemas.openxmlformats.org/officeDocument/2006/relationships/hyperlink" Target="https://kc.kobotoolbox.org/media/original?media_file=mattkuch87%2Fattachments%2F465cf73fec9d4570897ec1ad4b0948db%2F86216a5a-5a7d-494b-a422-9508e606d65c%2F1741452607455.jpg" TargetMode="External"/><Relationship Id="rId44" Type="http://schemas.openxmlformats.org/officeDocument/2006/relationships/hyperlink" Target="https://kc.kobotoolbox.org/media/original?media_file=mattkuch87%2Fattachments%2F465cf73fec9d4570897ec1ad4b0948db%2F4bfac0af-1996-413e-84f7-d2a94bdda284%2F1740231975493.jpg" TargetMode="External"/><Relationship Id="rId65" Type="http://schemas.openxmlformats.org/officeDocument/2006/relationships/hyperlink" Target="https://kc.kobotoolbox.org/media/original?media_file=mattkuch87%2Fattachments%2F465cf73fec9d4570897ec1ad4b0948db%2F0d027800-9673-47c6-be66-ae518d6c2e2f%2F1740294820200.jpg" TargetMode="External"/><Relationship Id="rId86" Type="http://schemas.openxmlformats.org/officeDocument/2006/relationships/hyperlink" Target="https://kc.kobotoolbox.org/media/original?media_file=mattkuch87%2Fattachments%2F465cf73fec9d4570897ec1ad4b0948db%2Fcf78d8ed-4e74-4b94-b3c4-0ad826eee37c%2F1740554309453.jpg" TargetMode="External"/><Relationship Id="rId130" Type="http://schemas.openxmlformats.org/officeDocument/2006/relationships/hyperlink" Target="https://kc.kobotoolbox.org/media/original?media_file=mattkuch87%2Fattachments%2F465cf73fec9d4570897ec1ad4b0948db%2F9691e69f-fd6d-45cf-8186-77bd4a27c1b4%2F1741795939072.jpg" TargetMode="External"/><Relationship Id="rId151" Type="http://schemas.openxmlformats.org/officeDocument/2006/relationships/hyperlink" Target="https://kc.kobotoolbox.org/media/original?media_file=mattkuch87%2Fattachments%2F465cf73fec9d4570897ec1ad4b0948db%2F8509ab95-9065-4fdc-926d-625259b4573d%2F1742202235596.jpg" TargetMode="External"/><Relationship Id="rId172" Type="http://schemas.openxmlformats.org/officeDocument/2006/relationships/hyperlink" Target="https://kc.kobotoolbox.org/media/original?media_file=mattkuch87%2Fattachments%2F465cf73fec9d4570897ec1ad4b0948db%2F134695e3-5dab-44da-aa33-c55e771bf0c5%2F1742496330346.jpg" TargetMode="External"/><Relationship Id="rId193" Type="http://schemas.openxmlformats.org/officeDocument/2006/relationships/hyperlink" Target="https://kc.kobotoolbox.org/media/original?media_file=mattkuch87%2Fattachments%2F465cf73fec9d4570897ec1ad4b0948db%2F350b2c03-98e0-411c-ac0c-08ca30f9d016%2F1742745140908.jpg" TargetMode="External"/><Relationship Id="rId207" Type="http://schemas.openxmlformats.org/officeDocument/2006/relationships/hyperlink" Target="https://kc.kobotoolbox.org/media/original?media_file=mattkuch87%2Fattachments%2F465cf73fec9d4570897ec1ad4b0948db%2F7dd06fcc-b5f8-4381-9390-3a456fd4e234%2F1742850425550.jpg" TargetMode="External"/><Relationship Id="rId228" Type="http://schemas.openxmlformats.org/officeDocument/2006/relationships/hyperlink" Target="https://kc.kobotoolbox.org/media/original?media_file=mattkuch87%2Fattachments%2F465cf73fec9d4570897ec1ad4b0948db%2F5fe6cb18-32ec-41b4-9cdd-af33089814ca%2F1743683389502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09" Type="http://schemas.openxmlformats.org/officeDocument/2006/relationships/hyperlink" Target="https://kc.kobotoolbox.org/media/original?media_file=mattkuch87%2Fattachments%2F465cf73fec9d4570897ec1ad4b0948db%2F821f7a5c-5582-4966-aa30-56c003bf9fca%2F1741283393073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55" Type="http://schemas.openxmlformats.org/officeDocument/2006/relationships/hyperlink" Target="https://kc.kobotoolbox.org/media/original?media_file=mattkuch87%2Fattachments%2F465cf73fec9d4570897ec1ad4b0948db%2F23c952b7-326c-42d4-a3f8-e522cbd17d77%2F1740293759172.jpg" TargetMode="External"/><Relationship Id="rId76" Type="http://schemas.openxmlformats.org/officeDocument/2006/relationships/hyperlink" Target="https://kc.kobotoolbox.org/media/original?media_file=mattkuch87%2Fattachments%2F465cf73fec9d4570897ec1ad4b0948db%2F53c48a2f-613c-4c50-a789-38489a5d6685%2F1740412752559.jpg" TargetMode="External"/><Relationship Id="rId97" Type="http://schemas.openxmlformats.org/officeDocument/2006/relationships/hyperlink" Target="https://kc.kobotoolbox.org/media/original?media_file=mattkuch87%2Fattachments%2F465cf73fec9d4570897ec1ad4b0948db%2F637991a2-4d78-4de5-9e09-a8769255bedf%2F1740896056068.jpg" TargetMode="External"/><Relationship Id="rId120" Type="http://schemas.openxmlformats.org/officeDocument/2006/relationships/hyperlink" Target="https://kc.kobotoolbox.org/media/original?media_file=mattkuch87%2Fattachments%2F465cf73fec9d4570897ec1ad4b0948db%2F254ba60a-f8f5-4fec-b524-e9afa3618e92%2F1741452700191.jpg" TargetMode="External"/><Relationship Id="rId141" Type="http://schemas.openxmlformats.org/officeDocument/2006/relationships/hyperlink" Target="https://kc.kobotoolbox.org/media/original?media_file=mattkuch87%2Fattachments%2F465cf73fec9d4570897ec1ad4b0948db%2F391b3407-e768-417a-918e-f8f8c0fc1aef%2F1741974484693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162" Type="http://schemas.openxmlformats.org/officeDocument/2006/relationships/hyperlink" Target="https://kc.kobotoolbox.org/media/original?media_file=mattkuch87%2Fattachments%2F465cf73fec9d4570897ec1ad4b0948db%2F7d6dd69e-b69d-4515-99f5-caf791d8eba5%2F1742288788537.jpg" TargetMode="External"/><Relationship Id="rId183" Type="http://schemas.openxmlformats.org/officeDocument/2006/relationships/hyperlink" Target="https://kc.kobotoolbox.org/media/original?media_file=mattkuch87%2Fattachments%2F465cf73fec9d4570897ec1ad4b0948db%2F76dc4892-9ce7-426d-af2e-d8e09fa4b48f%2F1742572570461.jpg" TargetMode="External"/><Relationship Id="rId218" Type="http://schemas.openxmlformats.org/officeDocument/2006/relationships/hyperlink" Target="https://kc.kobotoolbox.org/media/original?media_file=mattkuch87%2Fattachments%2F465cf73fec9d4570897ec1ad4b0948db%2Fb842f556-19c1-41f7-a7ee-5fd1ba97c269%2F1743099361056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45" Type="http://schemas.openxmlformats.org/officeDocument/2006/relationships/hyperlink" Target="https://kc.kobotoolbox.org/media/original?media_file=mattkuch87%2Fattachments%2F465cf73fec9d4570897ec1ad4b0948db%2Fe217be6b-21e1-43cc-b5e4-b22cee057ef9%2F1740292269944.jpg" TargetMode="External"/><Relationship Id="rId66" Type="http://schemas.openxmlformats.org/officeDocument/2006/relationships/hyperlink" Target="https://kc.kobotoolbox.org/media/original?media_file=mattkuch87%2Fattachments%2F465cf73fec9d4570897ec1ad4b0948db%2Fbee4d843-4415-4e96-95f1-32a42072897c%2F1740294948894.jpg" TargetMode="External"/><Relationship Id="rId87" Type="http://schemas.openxmlformats.org/officeDocument/2006/relationships/hyperlink" Target="https://kc.kobotoolbox.org/media/original?media_file=mattkuch87%2Fattachments%2F465cf73fec9d4570897ec1ad4b0948db%2F50eb2c77-fcc5-42c5-9670-a4c438e312f9%2F1740555965431.jpg" TargetMode="External"/><Relationship Id="rId110" Type="http://schemas.openxmlformats.org/officeDocument/2006/relationships/hyperlink" Target="https://kc.kobotoolbox.org/media/original?media_file=mattkuch87%2Fattachments%2F465cf73fec9d4570897ec1ad4b0948db%2Fd510f2e3-bb23-4ae0-b2aa-3702cb3ebbd8%2F1741283522233.jpg" TargetMode="External"/><Relationship Id="rId131" Type="http://schemas.openxmlformats.org/officeDocument/2006/relationships/hyperlink" Target="https://kc.kobotoolbox.org/media/original?media_file=mattkuch87%2Fattachments%2F465cf73fec9d4570897ec1ad4b0948db%2F573ddd16-c31a-4906-9175-93976b9ec09d%2F1741796061951.jpg" TargetMode="External"/><Relationship Id="rId152" Type="http://schemas.openxmlformats.org/officeDocument/2006/relationships/hyperlink" Target="https://kc.kobotoolbox.org/media/original?media_file=mattkuch87%2Fattachments%2F465cf73fec9d4570897ec1ad4b0948db%2F94bb5b2b-7b72-4687-982b-f2f6f2760bd7%2F1742202350837.jpg" TargetMode="External"/><Relationship Id="rId173" Type="http://schemas.openxmlformats.org/officeDocument/2006/relationships/hyperlink" Target="https://kc.kobotoolbox.org/media/original?media_file=mattkuch87%2Fattachments%2F465cf73fec9d4570897ec1ad4b0948db%2F83a48a07-d687-420e-a2da-cf605ccd106a%2F1742496563276.jpg" TargetMode="External"/><Relationship Id="rId194" Type="http://schemas.openxmlformats.org/officeDocument/2006/relationships/hyperlink" Target="https://kc.kobotoolbox.org/media/original?media_file=mattkuch87%2Fattachments%2F465cf73fec9d4570897ec1ad4b0948db%2F11bfb885-24cb-4b88-92b5-f4b596068b19%2F1742745225297.jpg" TargetMode="External"/><Relationship Id="rId208" Type="http://schemas.openxmlformats.org/officeDocument/2006/relationships/hyperlink" Target="https://kc.kobotoolbox.org/media/original?media_file=mattkuch87%2Fattachments%2F465cf73fec9d4570897ec1ad4b0948db%2F3e2d2f5c-4627-4df1-8a8d-3d61cf146afe%2F1742932271475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56" Type="http://schemas.openxmlformats.org/officeDocument/2006/relationships/hyperlink" Target="https://kc.kobotoolbox.org/media/original?media_file=mattkuch87%2Fattachments%2F465cf73fec9d4570897ec1ad4b0948db%2Fd53356a4-dd71-4143-919f-541932b4698e%2F1740293862077.jpg" TargetMode="External"/><Relationship Id="rId77" Type="http://schemas.openxmlformats.org/officeDocument/2006/relationships/hyperlink" Target="https://kc.kobotoolbox.org/media/original?media_file=mattkuch87%2Fattachments%2F465cf73fec9d4570897ec1ad4b0948db%2Fae76d507-6720-4619-bf69-f48e4563db7a%2F1740412912127.jpg" TargetMode="External"/><Relationship Id="rId100" Type="http://schemas.openxmlformats.org/officeDocument/2006/relationships/hyperlink" Target="https://kc.kobotoolbox.org/media/original?media_file=mattkuch87%2Fattachments%2F465cf73fec9d4570897ec1ad4b0948db%2Fbb209c8d-2476-4277-b5d0-f0c2fa2a5ffe%2F1741281809526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98" Type="http://schemas.openxmlformats.org/officeDocument/2006/relationships/hyperlink" Target="https://kc.kobotoolbox.org/media/original?media_file=mattkuch87%2Fattachments%2F465cf73fec9d4570897ec1ad4b0948db%2Fbda168fb-03e0-43ad-9344-369d64a08dea%2F1740896891880.jpg" TargetMode="External"/><Relationship Id="rId121" Type="http://schemas.openxmlformats.org/officeDocument/2006/relationships/hyperlink" Target="https://kc.kobotoolbox.org/media/original?media_file=mattkuch87%2Fattachments%2F465cf73fec9d4570897ec1ad4b0948db%2F68b1eb2c-bb0e-471f-9c65-6fe4d3f89b05%2F1741452897196.jpg" TargetMode="External"/><Relationship Id="rId142" Type="http://schemas.openxmlformats.org/officeDocument/2006/relationships/hyperlink" Target="https://kc.kobotoolbox.org/media/original?media_file=mattkuch87%2Fattachments%2F465cf73fec9d4570897ec1ad4b0948db%2F04972d35-f90e-425a-8bf5-256cc8a1bf7f%2F1742040711043.jpg" TargetMode="External"/><Relationship Id="rId163" Type="http://schemas.openxmlformats.org/officeDocument/2006/relationships/hyperlink" Target="https://kc.kobotoolbox.org/media/original?media_file=mattkuch87%2Fattachments%2F465cf73fec9d4570897ec1ad4b0948db%2F652c9ee8-e966-441f-b452-681786deac68%2F1742289244530.jpg" TargetMode="External"/><Relationship Id="rId184" Type="http://schemas.openxmlformats.org/officeDocument/2006/relationships/hyperlink" Target="https://kc.kobotoolbox.org/media/original?media_file=mattkuch87%2Fattachments%2F465cf73fec9d4570897ec1ad4b0948db%2F20b91faf-0d45-4a9b-9fe8-a65870e7db96%2F1742668380334.jpg" TargetMode="External"/><Relationship Id="rId219" Type="http://schemas.openxmlformats.org/officeDocument/2006/relationships/hyperlink" Target="https://kc.kobotoolbox.org/media/original?media_file=mattkuch87%2Fattachments%2F465cf73fec9d4570897ec1ad4b0948db%2F946d2f25-5a67-4616-9aa7-6f6cc3347a77%2F1743099524782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214" Type="http://schemas.openxmlformats.org/officeDocument/2006/relationships/hyperlink" Target="https://kc.kobotoolbox.org/media/original?media_file=mattkuch87%2Fattachments%2F465cf73fec9d4570897ec1ad4b0948db%2Fff2a9e87-9492-43f6-aa25-0128787a7d6d%2F1743097842633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46" Type="http://schemas.openxmlformats.org/officeDocument/2006/relationships/hyperlink" Target="https://kc.kobotoolbox.org/media/original?media_file=mattkuch87%2Fattachments%2F465cf73fec9d4570897ec1ad4b0948db%2F3ee46be2-d230-4102-aba0-c396d3e15ea0%2F1740292534573.jpg" TargetMode="External"/><Relationship Id="rId67" Type="http://schemas.openxmlformats.org/officeDocument/2006/relationships/hyperlink" Target="https://kc.kobotoolbox.org/media/original?media_file=mattkuch87%2Fattachments%2F465cf73fec9d4570897ec1ad4b0948db%2F718425cd-f9a9-4888-93dd-45c981d45a24%2F1740295053282.jpg" TargetMode="External"/><Relationship Id="rId116" Type="http://schemas.openxmlformats.org/officeDocument/2006/relationships/hyperlink" Target="https://kc.kobotoolbox.org/media/original?media_file=mattkuch87%2Fattachments%2F465cf73fec9d4570897ec1ad4b0948db%2F7fdf0b49-de85-43b6-8fbb-1e04df2b195a%2F1741376701635.jpg" TargetMode="External"/><Relationship Id="rId137" Type="http://schemas.openxmlformats.org/officeDocument/2006/relationships/hyperlink" Target="https://kc.kobotoolbox.org/media/original?media_file=mattkuch87%2Fattachments%2F465cf73fec9d4570897ec1ad4b0948db%2F0fc2894c-5bc6-45f9-a54d-44215ce904b3%2F1741870863702.jpg" TargetMode="External"/><Relationship Id="rId158" Type="http://schemas.openxmlformats.org/officeDocument/2006/relationships/hyperlink" Target="https://kc.kobotoolbox.org/media/original?media_file=mattkuch87%2Fattachments%2F465cf73fec9d4570897ec1ad4b0948db%2Fbc8f5707-6570-43a2-a73c-d8b0780dd318%2F1742288381353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62" Type="http://schemas.openxmlformats.org/officeDocument/2006/relationships/hyperlink" Target="https://kc.kobotoolbox.org/media/original?media_file=mattkuch87%2Fattachments%2F465cf73fec9d4570897ec1ad4b0948db%2Fc84eb92a-d304-474c-a6ed-5a825951d953%2F1740294470872.jpg" TargetMode="External"/><Relationship Id="rId83" Type="http://schemas.openxmlformats.org/officeDocument/2006/relationships/hyperlink" Target="https://kc.kobotoolbox.org/media/original?media_file=mattkuch87%2Fattachments%2F465cf73fec9d4570897ec1ad4b0948db%2F62dcbde1-0daf-4b94-9a63-3db893d328c8%2F1740415557490.jpg" TargetMode="External"/><Relationship Id="rId88" Type="http://schemas.openxmlformats.org/officeDocument/2006/relationships/hyperlink" Target="https://kc.kobotoolbox.org/media/original?media_file=mattkuch87%2Fattachments%2F465cf73fec9d4570897ec1ad4b0948db%2Fbec52d4f-c247-41eb-b1b2-468c7599b38c%2F1740556155250.jpg" TargetMode="External"/><Relationship Id="rId111" Type="http://schemas.openxmlformats.org/officeDocument/2006/relationships/hyperlink" Target="https://kc.kobotoolbox.org/media/original?media_file=mattkuch87%2Fattachments%2F465cf73fec9d4570897ec1ad4b0948db%2Ff33ae31a-e575-45e5-8969-daf4c36260f8%2F1741283670345.jpg" TargetMode="External"/><Relationship Id="rId132" Type="http://schemas.openxmlformats.org/officeDocument/2006/relationships/hyperlink" Target="https://kc.kobotoolbox.org/media/original?media_file=mattkuch87%2Fattachments%2F465cf73fec9d4570897ec1ad4b0948db%2F660d2643-df7a-463f-80dc-0a384f611aba%2F1741800228606.jpg" TargetMode="External"/><Relationship Id="rId153" Type="http://schemas.openxmlformats.org/officeDocument/2006/relationships/hyperlink" Target="https://kc.kobotoolbox.org/media/original?media_file=mattkuch87%2Fattachments%2F465cf73fec9d4570897ec1ad4b0948db%2Fc7f789c7-8498-4458-b852-376e96de5bd9%2F1742207314731.jpg" TargetMode="External"/><Relationship Id="rId174" Type="http://schemas.openxmlformats.org/officeDocument/2006/relationships/hyperlink" Target="https://kc.kobotoolbox.org/media/original?media_file=mattkuch87%2Fattachments%2F465cf73fec9d4570897ec1ad4b0948db%2Fa938a8d2-d0be-423f-8ad6-2a59935b6b49%2F1742496720729.jpg" TargetMode="External"/><Relationship Id="rId179" Type="http://schemas.openxmlformats.org/officeDocument/2006/relationships/hyperlink" Target="https://kc.kobotoolbox.org/media/original?media_file=mattkuch87%2Fattachments%2F465cf73fec9d4570897ec1ad4b0948db%2Faed23ea4-a600-4e78-a048-d5e081fa9e3e%2F1742572255033.jpg" TargetMode="External"/><Relationship Id="rId195" Type="http://schemas.openxmlformats.org/officeDocument/2006/relationships/hyperlink" Target="https://kc.kobotoolbox.org/media/original?media_file=mattkuch87%2Fattachments%2F465cf73fec9d4570897ec1ad4b0948db%2F4dab6c58-f4a7-4a46-9278-1ab776ac4f5e%2F1742745291883.jpg" TargetMode="External"/><Relationship Id="rId209" Type="http://schemas.openxmlformats.org/officeDocument/2006/relationships/hyperlink" Target="https://kc.kobotoolbox.org/media/original?media_file=mattkuch87%2Fattachments%2F465cf73fec9d4570897ec1ad4b0948db%2Fa72719c7-8578-4a07-9425-8512d8cc567c%2F1742985621601.jpg" TargetMode="External"/><Relationship Id="rId190" Type="http://schemas.openxmlformats.org/officeDocument/2006/relationships/hyperlink" Target="https://kc.kobotoolbox.org/media/original?media_file=mattkuch87%2Fattachments%2F465cf73fec9d4570897ec1ad4b0948db%2F1f3d752c-b0d9-41f8-8f90-2b8948b06a0e%2F1742668934195.jpg" TargetMode="External"/><Relationship Id="rId204" Type="http://schemas.openxmlformats.org/officeDocument/2006/relationships/hyperlink" Target="https://kc.kobotoolbox.org/media/original?media_file=mattkuch87%2Fattachments%2F465cf73fec9d4570897ec1ad4b0948db%2F3cde904c-a6be-4f80-94e8-723d6a138be3%2F1742849995950.jpg" TargetMode="External"/><Relationship Id="rId220" Type="http://schemas.openxmlformats.org/officeDocument/2006/relationships/hyperlink" Target="https://kc.kobotoolbox.org/media/original?media_file=mattkuch87%2Fattachments%2F465cf73fec9d4570897ec1ad4b0948db%2F01da3d3f-da6a-423a-8d37-9b0fbb89fa7f%2F1743439313534.jpg" TargetMode="External"/><Relationship Id="rId225" Type="http://schemas.openxmlformats.org/officeDocument/2006/relationships/hyperlink" Target="https://kc.kobotoolbox.org/media/original?media_file=mattkuch87%2Fattachments%2F465cf73fec9d4570897ec1ad4b0948db%2F455fa1a3-b4d2-4942-a15d-60f9b3c1b3d8%2F1743678045858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57" Type="http://schemas.openxmlformats.org/officeDocument/2006/relationships/hyperlink" Target="https://kc.kobotoolbox.org/media/original?media_file=mattkuch87%2Fattachments%2F465cf73fec9d4570897ec1ad4b0948db%2Fa9ab59e6-2085-4bf8-8e09-5c9327089a57%2F1740293949040.jpg" TargetMode="External"/><Relationship Id="rId106" Type="http://schemas.openxmlformats.org/officeDocument/2006/relationships/hyperlink" Target="https://kc.kobotoolbox.org/media/original?media_file=mattkuch87%2Fattachments%2F465cf73fec9d4570897ec1ad4b0948db%2Ff8e6acc9-4ffe-4fc4-a838-32ce441166ed%2F1741282772450.jpg" TargetMode="External"/><Relationship Id="rId127" Type="http://schemas.openxmlformats.org/officeDocument/2006/relationships/hyperlink" Target="https://kc.kobotoolbox.org/media/original?media_file=mattkuch87%2Fattachments%2F465cf73fec9d4570897ec1ad4b0948db%2F9d0ad846-9db2-44b7-9834-b12f78f4a1de%2F1741775091961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52" Type="http://schemas.openxmlformats.org/officeDocument/2006/relationships/hyperlink" Target="https://kc.kobotoolbox.org/media/original?media_file=mattkuch87%2Fattachments%2F465cf73fec9d4570897ec1ad4b0948db%2F4687325c-46d0-4616-aa49-cc3370c37283%2F1740293435115.jpg" TargetMode="External"/><Relationship Id="rId73" Type="http://schemas.openxmlformats.org/officeDocument/2006/relationships/hyperlink" Target="https://kc.kobotoolbox.org/media/original?media_file=mattkuch87%2Fattachments%2F465cf73fec9d4570897ec1ad4b0948db%2F226a7235-a15c-432a-8286-6ac582f79cb6%2F1740325564252.jpg" TargetMode="External"/><Relationship Id="rId78" Type="http://schemas.openxmlformats.org/officeDocument/2006/relationships/hyperlink" Target="https://kc.kobotoolbox.org/media/original?media_file=mattkuch87%2Fattachments%2F465cf73fec9d4570897ec1ad4b0948db%2Fc0c38da3-3bcd-4608-aede-0c96d7c62048%2F1740414211910.jpg" TargetMode="External"/><Relationship Id="rId94" Type="http://schemas.openxmlformats.org/officeDocument/2006/relationships/hyperlink" Target="https://kc.kobotoolbox.org/media/original?media_file=mattkuch87%2Fattachments%2F465cf73fec9d4570897ec1ad4b0948db%2Fd5e174d9-8330-407d-90c0-0b9e6e521b7c%2F1740718472419.jpg" TargetMode="External"/><Relationship Id="rId99" Type="http://schemas.openxmlformats.org/officeDocument/2006/relationships/hyperlink" Target="https://kc.kobotoolbox.org/media/original?media_file=mattkuch87%2Fattachments%2F465cf73fec9d4570897ec1ad4b0948db%2F5d1fb487-f0c0-42fa-859b-fea37d3d9649%2F1740897508456.jpg" TargetMode="External"/><Relationship Id="rId101" Type="http://schemas.openxmlformats.org/officeDocument/2006/relationships/hyperlink" Target="https://kc.kobotoolbox.org/media/original?media_file=mattkuch87%2Fattachments%2F465cf73fec9d4570897ec1ad4b0948db%2Fc2e5ad0b-98d4-48ba-bc30-e2ef9a027154%2F1741281954746.jpg" TargetMode="External"/><Relationship Id="rId122" Type="http://schemas.openxmlformats.org/officeDocument/2006/relationships/hyperlink" Target="https://kc.kobotoolbox.org/media/original?media_file=mattkuch87%2Fattachments%2F465cf73fec9d4570897ec1ad4b0948db%2Fb1c8c9f1-9667-439c-b94a-45bcbcd697df%2F1741552196584.jpg" TargetMode="External"/><Relationship Id="rId143" Type="http://schemas.openxmlformats.org/officeDocument/2006/relationships/hyperlink" Target="https://kc.kobotoolbox.org/media/original?media_file=mattkuch87%2Fattachments%2F465cf73fec9d4570897ec1ad4b0948db%2F6985a574-9775-47ab-927b-4bb123fe6310%2F1742040832388.jpg" TargetMode="External"/><Relationship Id="rId148" Type="http://schemas.openxmlformats.org/officeDocument/2006/relationships/hyperlink" Target="https://kc.kobotoolbox.org/media/original?media_file=mattkuch87%2Fattachments%2F465cf73fec9d4570897ec1ad4b0948db%2F33c65bb9-8f8b-4e36-be19-db61a5513a2a%2F1742193750584.jpg" TargetMode="External"/><Relationship Id="rId164" Type="http://schemas.openxmlformats.org/officeDocument/2006/relationships/hyperlink" Target="https://kc.kobotoolbox.org/media/original?media_file=mattkuch87%2Fattachments%2F465cf73fec9d4570897ec1ad4b0948db%2Fd751869d-4c84-4e22-9e35-6302f15dc421%2F1742494820457.jpg" TargetMode="External"/><Relationship Id="rId169" Type="http://schemas.openxmlformats.org/officeDocument/2006/relationships/hyperlink" Target="https://kc.kobotoolbox.org/media/original?media_file=mattkuch87%2Fattachments%2F465cf73fec9d4570897ec1ad4b0948db%2F9081df04-322d-4123-9ab4-56d609833d22%2F1742495838665.jpg" TargetMode="External"/><Relationship Id="rId185" Type="http://schemas.openxmlformats.org/officeDocument/2006/relationships/hyperlink" Target="https://kc.kobotoolbox.org/media/original?media_file=mattkuch87%2Fattachments%2F465cf73fec9d4570897ec1ad4b0948db%2F0d4d9a08-400c-44b7-89f5-b154c9f018a9%2F1742668462820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80" Type="http://schemas.openxmlformats.org/officeDocument/2006/relationships/hyperlink" Target="https://kc.kobotoolbox.org/media/original?media_file=mattkuch87%2Fattachments%2F465cf73fec9d4570897ec1ad4b0948db%2F249400fb-3173-4804-ab00-27aea1b707f5%2F1742572330579.jpg" TargetMode="External"/><Relationship Id="rId210" Type="http://schemas.openxmlformats.org/officeDocument/2006/relationships/hyperlink" Target="https://kc.kobotoolbox.org/media/original?media_file=mattkuch87%2Fattachments%2F465cf73fec9d4570897ec1ad4b0948db%2F0704c7e3-6601-415d-8d8a-bc205142aff5%2F1743009187738.jpg" TargetMode="External"/><Relationship Id="rId215" Type="http://schemas.openxmlformats.org/officeDocument/2006/relationships/hyperlink" Target="https://kc.kobotoolbox.org/media/original?media_file=mattkuch87%2Fattachments%2F465cf73fec9d4570897ec1ad4b0948db%2Faf1e0d00-2e8d-4521-9528-a1996e360ac6%2F1743097951119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47" Type="http://schemas.openxmlformats.org/officeDocument/2006/relationships/hyperlink" Target="https://kc.kobotoolbox.org/media/original?media_file=mattkuch87%2Fattachments%2F465cf73fec9d4570897ec1ad4b0948db%2F418fdfc2-e978-4d91-a974-4deb91359f5e%2F1740292689778.jpg" TargetMode="External"/><Relationship Id="rId68" Type="http://schemas.openxmlformats.org/officeDocument/2006/relationships/hyperlink" Target="https://kc.kobotoolbox.org/media/original?media_file=mattkuch87%2Fattachments%2F465cf73fec9d4570897ec1ad4b0948db%2F46ab8f9c-3aff-4ba0-bd9f-01875e5e9a91%2F1740295183582.jpg" TargetMode="External"/><Relationship Id="rId89" Type="http://schemas.openxmlformats.org/officeDocument/2006/relationships/hyperlink" Target="https://kc.kobotoolbox.org/media/original?media_file=mattkuch87%2Fattachments%2F465cf73fec9d4570897ec1ad4b0948db%2F1a80e4a4-9812-4321-be35-10564b3052cf%2F1740556288160.jpg" TargetMode="External"/><Relationship Id="rId112" Type="http://schemas.openxmlformats.org/officeDocument/2006/relationships/hyperlink" Target="https://kc.kobotoolbox.org/media/original?media_file=mattkuch87%2Fattachments%2F465cf73fec9d4570897ec1ad4b0948db%2F085e02b9-c673-420a-a0f3-e8962edb23aa%2F1741283782961.jpg" TargetMode="External"/><Relationship Id="rId133" Type="http://schemas.openxmlformats.org/officeDocument/2006/relationships/hyperlink" Target="https://kc.kobotoolbox.org/media/original?media_file=mattkuch87%2Fattachments%2F465cf73fec9d4570897ec1ad4b0948db%2F011c4ff6-885b-42a4-9a12-34704a338945%2F1741800447634.jpg" TargetMode="External"/><Relationship Id="rId154" Type="http://schemas.openxmlformats.org/officeDocument/2006/relationships/hyperlink" Target="https://kc.kobotoolbox.org/media/original?media_file=mattkuch87%2Fattachments%2F465cf73fec9d4570897ec1ad4b0948db%2F84434901-075e-46b5-b319-b1da093ad4ac%2F1742212948404.jpg" TargetMode="External"/><Relationship Id="rId175" Type="http://schemas.openxmlformats.org/officeDocument/2006/relationships/hyperlink" Target="https://kc.kobotoolbox.org/media/original?media_file=mattkuch87%2Fattachments%2F465cf73fec9d4570897ec1ad4b0948db%2F36ffefd0-c9e5-4b06-91cd-e1c7c539f6f6%2F1742496922156.jpg" TargetMode="External"/><Relationship Id="rId196" Type="http://schemas.openxmlformats.org/officeDocument/2006/relationships/hyperlink" Target="https://kc.kobotoolbox.org/media/original?media_file=mattkuch87%2Fattachments%2F465cf73fec9d4570897ec1ad4b0948db%2Fd80c8847-c303-4016-bc74-9f81f96ef97b%2F1742745549690.jpg" TargetMode="External"/><Relationship Id="rId200" Type="http://schemas.openxmlformats.org/officeDocument/2006/relationships/hyperlink" Target="https://kc.kobotoolbox.org/media/original?media_file=mattkuch87%2Fattachments%2F465cf73fec9d4570897ec1ad4b0948db%2F6237b489-06ce-42fa-ae1c-bbfdeeb713c5%2F1742745917385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221" Type="http://schemas.openxmlformats.org/officeDocument/2006/relationships/hyperlink" Target="https://kc.kobotoolbox.org/media/original?media_file=mattkuch87%2Fattachments%2F465cf73fec9d4570897ec1ad4b0948db%2F51957413-3ec6-4928-ba28-1b7d02c84ee1%2F1743439619412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58" Type="http://schemas.openxmlformats.org/officeDocument/2006/relationships/hyperlink" Target="https://kc.kobotoolbox.org/media/original?media_file=mattkuch87%2Fattachments%2F465cf73fec9d4570897ec1ad4b0948db%2Fcf0c178b-8064-4c93-a774-e99d37272ea6%2F1740294057336.jpg" TargetMode="External"/><Relationship Id="rId79" Type="http://schemas.openxmlformats.org/officeDocument/2006/relationships/hyperlink" Target="https://kc.kobotoolbox.org/media/original?media_file=mattkuch87%2Fattachments%2F465cf73fec9d4570897ec1ad4b0948db%2F551b5c2d-3e23-44b4-b722-9e85e51ecbee%2F1740414332490.jpg" TargetMode="External"/><Relationship Id="rId102" Type="http://schemas.openxmlformats.org/officeDocument/2006/relationships/hyperlink" Target="https://kc.kobotoolbox.org/media/original?media_file=mattkuch87%2Fattachments%2F465cf73fec9d4570897ec1ad4b0948db%2F009245e0-0c62-4a3d-a87a-34c69c0a1b49%2F1741282066992.jpg" TargetMode="External"/><Relationship Id="rId123" Type="http://schemas.openxmlformats.org/officeDocument/2006/relationships/hyperlink" Target="https://kc.kobotoolbox.org/media/original?media_file=mattkuch87%2Fattachments%2F465cf73fec9d4570897ec1ad4b0948db%2Fe8712fc6-c9fa-456e-b8c4-707b91fdf93b%2F1741552293650.jpg" TargetMode="External"/><Relationship Id="rId144" Type="http://schemas.openxmlformats.org/officeDocument/2006/relationships/hyperlink" Target="https://kc.kobotoolbox.org/media/original?media_file=mattkuch87%2Fattachments%2F465cf73fec9d4570897ec1ad4b0948db%2F0c907252-5ce8-4e47-9ac6-950c0c227863%2F1742040959558.jpg" TargetMode="External"/><Relationship Id="rId90" Type="http://schemas.openxmlformats.org/officeDocument/2006/relationships/hyperlink" Target="https://kc.kobotoolbox.org/media/original?media_file=mattkuch87%2Fattachments%2F465cf73fec9d4570897ec1ad4b0948db%2F92109072-5f6e-4580-a3e4-c9da199f9f51%2F1740556389575.jpg" TargetMode="External"/><Relationship Id="rId165" Type="http://schemas.openxmlformats.org/officeDocument/2006/relationships/hyperlink" Target="https://kc.kobotoolbox.org/media/original?media_file=mattkuch87%2Fattachments%2F465cf73fec9d4570897ec1ad4b0948db%2Fc67d78c6-17ce-423d-8aaf-4c609f5a7547%2F1742494910033.jpg" TargetMode="External"/><Relationship Id="rId186" Type="http://schemas.openxmlformats.org/officeDocument/2006/relationships/hyperlink" Target="https://kc.kobotoolbox.org/media/original?media_file=mattkuch87%2Fattachments%2F465cf73fec9d4570897ec1ad4b0948db%2Fbce1bd6c-5e0d-41b8-b457-6f36444058f2%2F1742668560822.jpg" TargetMode="External"/><Relationship Id="rId211" Type="http://schemas.openxmlformats.org/officeDocument/2006/relationships/hyperlink" Target="https://kc.kobotoolbox.org/media/original?media_file=mattkuch87%2Fattachments%2F465cf73fec9d4570897ec1ad4b0948db%2F54deca23-e4c2-4846-8d6d-406072dab84d%2F1743009285972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48" Type="http://schemas.openxmlformats.org/officeDocument/2006/relationships/hyperlink" Target="https://kc.kobotoolbox.org/media/original?media_file=mattkuch87%2Fattachments%2F465cf73fec9d4570897ec1ad4b0948db%2F7f76d98b-d2f8-48d8-bb6f-5fae29d9b7a1%2F1740292906911.jpg" TargetMode="External"/><Relationship Id="rId69" Type="http://schemas.openxmlformats.org/officeDocument/2006/relationships/hyperlink" Target="https://kc.kobotoolbox.org/media/original?media_file=mattkuch87%2Fattachments%2F465cf73fec9d4570897ec1ad4b0948db%2F9e00c32b-5c6a-402d-a925-fc1416f4af3f%2F1740295263806.jpg" TargetMode="External"/><Relationship Id="rId113" Type="http://schemas.openxmlformats.org/officeDocument/2006/relationships/hyperlink" Target="https://kc.kobotoolbox.org/media/original?media_file=mattkuch87%2Fattachments%2F465cf73fec9d4570897ec1ad4b0948db%2F44537317-f48b-4702-a4cf-fb8a6e2df3d3%2F1741283879530.jpg" TargetMode="External"/><Relationship Id="rId134" Type="http://schemas.openxmlformats.org/officeDocument/2006/relationships/hyperlink" Target="https://kc.kobotoolbox.org/media/original?media_file=mattkuch87%2Fattachments%2F465cf73fec9d4570897ec1ad4b0948db%2F42f8a52b-d069-4151-919e-7701450e8dae%2F1741804531645.jpg" TargetMode="External"/><Relationship Id="rId80" Type="http://schemas.openxmlformats.org/officeDocument/2006/relationships/hyperlink" Target="https://kc.kobotoolbox.org/media/original?media_file=mattkuch87%2Fattachments%2F465cf73fec9d4570897ec1ad4b0948db%2F2eb3848b-9ca1-4a92-b261-e3c80eed1f4b%2F1740414636997.jpg" TargetMode="External"/><Relationship Id="rId155" Type="http://schemas.openxmlformats.org/officeDocument/2006/relationships/hyperlink" Target="https://kc.kobotoolbox.org/media/original?media_file=mattkuch87%2Fattachments%2F465cf73fec9d4570897ec1ad4b0948db%2F37eb198d-24ca-4e69-993c-82a83824ec6b%2F1742224758822.jpg" TargetMode="External"/><Relationship Id="rId176" Type="http://schemas.openxmlformats.org/officeDocument/2006/relationships/hyperlink" Target="https://kc.kobotoolbox.org/media/original?media_file=mattkuch87%2Fattachments%2F465cf73fec9d4570897ec1ad4b0948db%2Febbc2a06-c4cf-4b0e-8528-7c6d4f4ed9a2%2F1742497242841.jpg" TargetMode="External"/><Relationship Id="rId197" Type="http://schemas.openxmlformats.org/officeDocument/2006/relationships/hyperlink" Target="https://kc.kobotoolbox.org/media/original?media_file=mattkuch87%2Fattachments%2F465cf73fec9d4570897ec1ad4b0948db%2F6161c1a3-e6ed-426b-8318-e43157329faa%2F1742745663279.jpg" TargetMode="External"/><Relationship Id="rId201" Type="http://schemas.openxmlformats.org/officeDocument/2006/relationships/hyperlink" Target="https://kc.kobotoolbox.org/media/original?media_file=mattkuch87%2Fattachments%2F465cf73fec9d4570897ec1ad4b0948db%2F341679d4-0113-4356-81a3-52daf9670625%2F1742745990936.jpg" TargetMode="External"/><Relationship Id="rId222" Type="http://schemas.openxmlformats.org/officeDocument/2006/relationships/hyperlink" Target="https://kc.kobotoolbox.org/media/original?media_file=mattkuch87%2Fattachments%2F465cf73fec9d4570897ec1ad4b0948db%2F36b60362-6978-42f6-b543-5bd1f81dc12a%2F1743439779214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Relationship Id="rId59" Type="http://schemas.openxmlformats.org/officeDocument/2006/relationships/hyperlink" Target="https://kc.kobotoolbox.org/media/original?media_file=mattkuch87%2Fattachments%2F465cf73fec9d4570897ec1ad4b0948db%2Fe5cf5b1f-3d65-4f21-9bb0-381d0383791b%2F1740294159682.jpg" TargetMode="External"/><Relationship Id="rId103" Type="http://schemas.openxmlformats.org/officeDocument/2006/relationships/hyperlink" Target="https://kc.kobotoolbox.org/media/original?media_file=mattkuch87%2Fattachments%2F465cf73fec9d4570897ec1ad4b0948db%2F0018a5c5-4e70-405e-b761-9329406d7604%2F1741282217856.jpg" TargetMode="External"/><Relationship Id="rId124" Type="http://schemas.openxmlformats.org/officeDocument/2006/relationships/hyperlink" Target="https://kc.kobotoolbox.org/media/original?media_file=mattkuch87%2Fattachments%2F465cf73fec9d4570897ec1ad4b0948db%2F814a4dc5-6565-4d96-89c4-32049d13f1fd%2F1741552390660.jpg" TargetMode="External"/><Relationship Id="rId70" Type="http://schemas.openxmlformats.org/officeDocument/2006/relationships/hyperlink" Target="https://kc.kobotoolbox.org/media/original?media_file=mattkuch87%2Fattachments%2F465cf73fec9d4570897ec1ad4b0948db%2F695206fa-a7d1-4afb-ac47-2cb8b37e1f37%2F1740295381965.jpg" TargetMode="External"/><Relationship Id="rId91" Type="http://schemas.openxmlformats.org/officeDocument/2006/relationships/hyperlink" Target="https://kc.kobotoolbox.org/media/original?media_file=mattkuch87%2Fattachments%2F465cf73fec9d4570897ec1ad4b0948db%2F75ce6904-2c42-42ad-8922-339b27c10f96%2F1740556581897.jpg" TargetMode="External"/><Relationship Id="rId145" Type="http://schemas.openxmlformats.org/officeDocument/2006/relationships/hyperlink" Target="https://kc.kobotoolbox.org/media/original?media_file=mattkuch87%2Fattachments%2F465cf73fec9d4570897ec1ad4b0948db%2Ff66f407b-9384-43b9-bb23-1b86f0fad2eb%2F1742142321220.jpg" TargetMode="External"/><Relationship Id="rId166" Type="http://schemas.openxmlformats.org/officeDocument/2006/relationships/hyperlink" Target="https://kc.kobotoolbox.org/media/original?media_file=mattkuch87%2Fattachments%2F465cf73fec9d4570897ec1ad4b0948db%2F72a93396-a152-4e02-ad01-1f617ee99b99%2F1742495035244.jpg" TargetMode="External"/><Relationship Id="rId187" Type="http://schemas.openxmlformats.org/officeDocument/2006/relationships/hyperlink" Target="https://kc.kobotoolbox.org/media/original?media_file=mattkuch87%2Fattachments%2F465cf73fec9d4570897ec1ad4b0948db%2F95e85795-052a-444a-a137-e890c973d75a%2F1742668653830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212" Type="http://schemas.openxmlformats.org/officeDocument/2006/relationships/hyperlink" Target="https://kc.kobotoolbox.org/media/original?media_file=mattkuch87%2Fattachments%2F465cf73fec9d4570897ec1ad4b0948db%2F005d6dd9-6b6b-4fe0-90b4-ca5f73674128%2F1743009412171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49" Type="http://schemas.openxmlformats.org/officeDocument/2006/relationships/hyperlink" Target="https://kc.kobotoolbox.org/media/original?media_file=mattkuch87%2Fattachments%2F465cf73fec9d4570897ec1ad4b0948db%2F66d15448-11b1-489a-9f6d-49bc16d7ba5e%2F1740293057762.jpg" TargetMode="External"/><Relationship Id="rId114" Type="http://schemas.openxmlformats.org/officeDocument/2006/relationships/hyperlink" Target="https://kc.kobotoolbox.org/media/original?media_file=mattkuch87%2Fattachments%2F465cf73fec9d4570897ec1ad4b0948db%2F64c72468-70c8-46f3-8748-2d7f0d36f760%2F1741375498773.jpg" TargetMode="External"/><Relationship Id="rId60" Type="http://schemas.openxmlformats.org/officeDocument/2006/relationships/hyperlink" Target="https://kc.kobotoolbox.org/media/original?media_file=mattkuch87%2Fattachments%2F465cf73fec9d4570897ec1ad4b0948db%2F636338b8-0412-4893-800c-b866382fa363%2F1740294268879.jpg" TargetMode="External"/><Relationship Id="rId81" Type="http://schemas.openxmlformats.org/officeDocument/2006/relationships/hyperlink" Target="https://kc.kobotoolbox.org/media/original?media_file=mattkuch87%2Fattachments%2F465cf73fec9d4570897ec1ad4b0948db%2F54119b76-c882-424d-8802-23c51e28f63c%2F1740414869240.jpg" TargetMode="External"/><Relationship Id="rId135" Type="http://schemas.openxmlformats.org/officeDocument/2006/relationships/hyperlink" Target="https://kc.kobotoolbox.org/media/original?media_file=mattkuch87%2Fattachments%2F465cf73fec9d4570897ec1ad4b0948db%2F9028508f-bb16-451f-acf9-008e682be85a%2F1741804808352.jpg" TargetMode="External"/><Relationship Id="rId156" Type="http://schemas.openxmlformats.org/officeDocument/2006/relationships/hyperlink" Target="https://kc.kobotoolbox.org/media/original?media_file=mattkuch87%2Fattachments%2F465cf73fec9d4570897ec1ad4b0948db%2F96f12cbe-3659-40ef-93a4-ccdf5cca695c%2F1742228089199.jpg" TargetMode="External"/><Relationship Id="rId177" Type="http://schemas.openxmlformats.org/officeDocument/2006/relationships/hyperlink" Target="https://kc.kobotoolbox.org/media/original?media_file=mattkuch87%2Fattachments%2F465cf73fec9d4570897ec1ad4b0948db%2F7443f096-2dd0-469f-bc37-ca9f7b783f13%2F1742572066662.jpg" TargetMode="External"/><Relationship Id="rId198" Type="http://schemas.openxmlformats.org/officeDocument/2006/relationships/hyperlink" Target="https://kc.kobotoolbox.org/media/original?media_file=mattkuch87%2Fattachments%2F465cf73fec9d4570897ec1ad4b0948db%2F02d4012b-5e76-4e4c-8b84-1fe27f7dddd8%2F1742745751537.jpg" TargetMode="External"/><Relationship Id="rId202" Type="http://schemas.openxmlformats.org/officeDocument/2006/relationships/hyperlink" Target="https://kc.kobotoolbox.org/media/original?media_file=mattkuch87%2Fattachments%2F465cf73fec9d4570897ec1ad4b0948db%2F984b0141-c9c5-4e9d-8769-2665c402513d%2F1742746107999.jpg" TargetMode="External"/><Relationship Id="rId223" Type="http://schemas.openxmlformats.org/officeDocument/2006/relationships/hyperlink" Target="https://kc.kobotoolbox.org/media/original?media_file=mattkuch87%2Fattachments%2F465cf73fec9d4570897ec1ad4b0948db%2F6ce4f0a8-a2b0-4c86-9fa5-c6e6c1eec624%2F1743677799853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50" Type="http://schemas.openxmlformats.org/officeDocument/2006/relationships/hyperlink" Target="https://kc.kobotoolbox.org/media/original?media_file=mattkuch87%2Fattachments%2F465cf73fec9d4570897ec1ad4b0948db%2Fb0597a2e-5470-46be-a291-604faf3430ee%2F1740293189366.jpg" TargetMode="External"/><Relationship Id="rId104" Type="http://schemas.openxmlformats.org/officeDocument/2006/relationships/hyperlink" Target="https://kc.kobotoolbox.org/media/original?media_file=mattkuch87%2Fattachments%2F465cf73fec9d4570897ec1ad4b0948db%2Feede1ce3-f327-4071-bf2c-bda51aef0ace%2F1741282471715.jpg" TargetMode="External"/><Relationship Id="rId125" Type="http://schemas.openxmlformats.org/officeDocument/2006/relationships/hyperlink" Target="https://kc.kobotoolbox.org/media/original?media_file=mattkuch87%2Fattachments%2F465cf73fec9d4570897ec1ad4b0948db%2Fef09b9f6-ed0d-4ee6-bbe5-c360ee814510%2F1741600644731.png" TargetMode="External"/><Relationship Id="rId146" Type="http://schemas.openxmlformats.org/officeDocument/2006/relationships/hyperlink" Target="https://kc.kobotoolbox.org/media/original?media_file=mattkuch87%2Fattachments%2F465cf73fec9d4570897ec1ad4b0948db%2Fd35dc9a2-3557-4233-be35-2b17d4c0cfc6%2F1742142474244.jpg" TargetMode="External"/><Relationship Id="rId167" Type="http://schemas.openxmlformats.org/officeDocument/2006/relationships/hyperlink" Target="https://kc.kobotoolbox.org/media/original?media_file=mattkuch87%2Fattachments%2F465cf73fec9d4570897ec1ad4b0948db%2F3cec7b30-dd67-4677-84d4-d49e843d982f%2F1742495238278.jpg" TargetMode="External"/><Relationship Id="rId188" Type="http://schemas.openxmlformats.org/officeDocument/2006/relationships/hyperlink" Target="https://kc.kobotoolbox.org/media/original?media_file=mattkuch87%2Fattachments%2F465cf73fec9d4570897ec1ad4b0948db%2F5bb7cb1a-b4a4-4e5b-ab92-e8d489deec29%2F1742668758101.jpg" TargetMode="External"/><Relationship Id="rId71" Type="http://schemas.openxmlformats.org/officeDocument/2006/relationships/hyperlink" Target="https://kc.kobotoolbox.org/media/original?media_file=mattkuch87%2Fattachments%2F465cf73fec9d4570897ec1ad4b0948db%2Fbbaafe3b-4dc4-422c-b477-78117dc3130c%2F1740325145275.jpg" TargetMode="External"/><Relationship Id="rId92" Type="http://schemas.openxmlformats.org/officeDocument/2006/relationships/hyperlink" Target="https://kc.kobotoolbox.org/media/original?media_file=mattkuch87%2Fattachments%2F465cf73fec9d4570897ec1ad4b0948db%2F2efd2423-86f1-4b7e-af4d-28b09c5bf1ce%2F1740556708981.jpg" TargetMode="External"/><Relationship Id="rId213" Type="http://schemas.openxmlformats.org/officeDocument/2006/relationships/hyperlink" Target="https://kc.kobotoolbox.org/media/original?media_file=mattkuch87%2Fattachments%2F465cf73fec9d4570897ec1ad4b0948db%2Fd13755a7-6ada-419f-8c0e-f5262cb5daa1%2F1743097758128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115" Type="http://schemas.openxmlformats.org/officeDocument/2006/relationships/hyperlink" Target="https://kc.kobotoolbox.org/media/original?media_file=mattkuch87%2Fattachments%2F465cf73fec9d4570897ec1ad4b0948db%2F9664e680-11a7-4070-915b-3d63855a57bf%2F1741375689143.jpg" TargetMode="External"/><Relationship Id="rId136" Type="http://schemas.openxmlformats.org/officeDocument/2006/relationships/hyperlink" Target="https://kc.kobotoolbox.org/media/original?media_file=mattkuch87%2Fattachments%2F465cf73fec9d4570897ec1ad4b0948db%2F487fc386-279f-4f67-a635-82cf9756fa2c%2F1741870756996.jpg" TargetMode="External"/><Relationship Id="rId157" Type="http://schemas.openxmlformats.org/officeDocument/2006/relationships/hyperlink" Target="https://kc.kobotoolbox.org/media/original?media_file=mattkuch87%2Fattachments%2F465cf73fec9d4570897ec1ad4b0948db%2Fbb1481fb-1373-405b-aa8c-39ac09e054d0%2F1742284302230.jpg" TargetMode="External"/><Relationship Id="rId178" Type="http://schemas.openxmlformats.org/officeDocument/2006/relationships/hyperlink" Target="https://kc.kobotoolbox.org/media/original?media_file=mattkuch87%2Fattachments%2F465cf73fec9d4570897ec1ad4b0948db%2Fa8b77c2e-2c2a-4603-95e8-20be5ce64ee7%2F1742572149103.jpg" TargetMode="External"/><Relationship Id="rId61" Type="http://schemas.openxmlformats.org/officeDocument/2006/relationships/hyperlink" Target="https://kc.kobotoolbox.org/media/original?media_file=mattkuch87%2Fattachments%2F465cf73fec9d4570897ec1ad4b0948db%2F124ab306-1311-4cd3-9b91-ce85cd0d577d%2F1740294349517.jpg" TargetMode="External"/><Relationship Id="rId82" Type="http://schemas.openxmlformats.org/officeDocument/2006/relationships/hyperlink" Target="https://kc.kobotoolbox.org/media/original?media_file=mattkuch87%2Fattachments%2F465cf73fec9d4570897ec1ad4b0948db%2Fc9884907-5b05-4cef-a68a-364f09209568%2F1740415049589.jpg" TargetMode="External"/><Relationship Id="rId199" Type="http://schemas.openxmlformats.org/officeDocument/2006/relationships/hyperlink" Target="https://kc.kobotoolbox.org/media/original?media_file=mattkuch87%2Fattachments%2F465cf73fec9d4570897ec1ad4b0948db%2Febfd34ca-101c-423b-9793-396310ff0f6b%2F1742745826698.jpg" TargetMode="External"/><Relationship Id="rId203" Type="http://schemas.openxmlformats.org/officeDocument/2006/relationships/hyperlink" Target="https://kc.kobotoolbox.org/media/original?media_file=mattkuch87%2Fattachments%2F465cf73fec9d4570897ec1ad4b0948db%2F31b009a9-4058-42f3-8db8-7084233b7183%2F1742752464610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224" Type="http://schemas.openxmlformats.org/officeDocument/2006/relationships/hyperlink" Target="https://kc.kobotoolbox.org/media/original?media_file=mattkuch87%2Fattachments%2F465cf73fec9d4570897ec1ad4b0948db%2F0ae0ad95-40d2-46ed-956e-dd1b8c534e71%2F1743677911334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105" Type="http://schemas.openxmlformats.org/officeDocument/2006/relationships/hyperlink" Target="https://kc.kobotoolbox.org/media/original?media_file=mattkuch87%2Fattachments%2F465cf73fec9d4570897ec1ad4b0948db%2F22486f26-5fd4-419d-b25f-fbfe6df042f3%2F1741282664331.jpg" TargetMode="External"/><Relationship Id="rId126" Type="http://schemas.openxmlformats.org/officeDocument/2006/relationships/hyperlink" Target="https://kc.kobotoolbox.org/media/original?media_file=mattkuch87%2Fattachments%2F465cf73fec9d4570897ec1ad4b0948db%2F606dae33-fabe-4961-9e0c-3859c1f84e98%2F1741774911171.jpg" TargetMode="External"/><Relationship Id="rId147" Type="http://schemas.openxmlformats.org/officeDocument/2006/relationships/hyperlink" Target="https://kc.kobotoolbox.org/media/original?media_file=mattkuch87%2Fattachments%2F465cf73fec9d4570897ec1ad4b0948db%2Fb45c6351-9dd7-40e8-b0e2-2246a77a1b84%2F1742193545049.jpg" TargetMode="External"/><Relationship Id="rId168" Type="http://schemas.openxmlformats.org/officeDocument/2006/relationships/hyperlink" Target="https://kc.kobotoolbox.org/media/original?media_file=mattkuch87%2Fattachments%2F465cf73fec9d4570897ec1ad4b0948db%2Ff3488083-1da9-4e06-a4d2-257e5badfdfb%2F1742495738297.jpg" TargetMode="External"/><Relationship Id="rId51" Type="http://schemas.openxmlformats.org/officeDocument/2006/relationships/hyperlink" Target="https://kc.kobotoolbox.org/media/original?media_file=mattkuch87%2Fattachments%2F465cf73fec9d4570897ec1ad4b0948db%2F55be0a4b-afa1-417d-a504-ed42c85e1c8f%2F1740293309364.jpg" TargetMode="External"/><Relationship Id="rId72" Type="http://schemas.openxmlformats.org/officeDocument/2006/relationships/hyperlink" Target="https://kc.kobotoolbox.org/media/original?media_file=mattkuch87%2Fattachments%2F465cf73fec9d4570897ec1ad4b0948db%2F09a9af11-c44b-47b1-9ca7-19d8a8003d5c%2F1740325394662.jpg" TargetMode="External"/><Relationship Id="rId93" Type="http://schemas.openxmlformats.org/officeDocument/2006/relationships/hyperlink" Target="https://kc.kobotoolbox.org/media/original?media_file=mattkuch87%2Fattachments%2F465cf73fec9d4570897ec1ad4b0948db%2F6d1ebd01-f3c3-4351-bb72-4c73c09afd81%2F1740718275141.jpg" TargetMode="External"/><Relationship Id="rId189" Type="http://schemas.openxmlformats.org/officeDocument/2006/relationships/hyperlink" Target="https://kc.kobotoolbox.org/media/original?media_file=mattkuch87%2Fattachments%2F465cf73fec9d4570897ec1ad4b0948db%2F93016b6b-c698-4cc7-9639-edefd4224997%2F1742668838952.jpg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2E7AD-CEDE-4BCF-91FA-C284D3C6E132}">
  <sheetPr>
    <tabColor rgb="FFFFFF00"/>
  </sheetPr>
  <dimension ref="A1:AA37"/>
  <sheetViews>
    <sheetView topLeftCell="A23" workbookViewId="0">
      <selection activeCell="N38" sqref="N38"/>
    </sheetView>
  </sheetViews>
  <sheetFormatPr defaultRowHeight="14.5" x14ac:dyDescent="0.35"/>
  <cols>
    <col min="1" max="1" width="16.7265625" bestFit="1" customWidth="1"/>
    <col min="2" max="2" width="15.81640625" bestFit="1" customWidth="1"/>
    <col min="3" max="3" width="18.26953125" bestFit="1" customWidth="1"/>
    <col min="10" max="10" width="18.26953125" customWidth="1"/>
    <col min="13" max="13" width="11" bestFit="1" customWidth="1"/>
    <col min="14" max="14" width="10.7265625" bestFit="1" customWidth="1"/>
    <col min="17" max="17" width="176.54296875" bestFit="1" customWidth="1"/>
    <col min="20" max="20" width="17.45312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x14ac:dyDescent="0.35">
      <c r="A7" s="117">
        <v>45694.720309814817</v>
      </c>
      <c r="B7" s="117">
        <v>45694.723375590278</v>
      </c>
      <c r="C7" s="117">
        <v>45694</v>
      </c>
      <c r="D7" s="118" t="s">
        <v>530</v>
      </c>
      <c r="E7" s="118" t="s">
        <v>249</v>
      </c>
      <c r="F7" s="118"/>
      <c r="G7" s="118"/>
      <c r="H7" s="118" t="s">
        <v>250</v>
      </c>
      <c r="I7" s="118"/>
      <c r="J7" s="118" t="s">
        <v>565</v>
      </c>
      <c r="K7" s="118">
        <v>140</v>
      </c>
      <c r="L7" s="118">
        <v>1100</v>
      </c>
      <c r="M7" s="118">
        <v>154000</v>
      </c>
      <c r="N7" s="118" t="s">
        <v>566</v>
      </c>
      <c r="O7" t="s">
        <v>567</v>
      </c>
      <c r="P7" t="s">
        <v>568</v>
      </c>
      <c r="Q7" s="116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x14ac:dyDescent="0.35">
      <c r="A8" s="117">
        <v>45694.724902395843</v>
      </c>
      <c r="B8" s="117">
        <v>45694.726659525462</v>
      </c>
      <c r="C8" s="117">
        <v>45694</v>
      </c>
      <c r="D8" s="118" t="s">
        <v>530</v>
      </c>
      <c r="E8" s="118" t="s">
        <v>249</v>
      </c>
      <c r="F8" s="118"/>
      <c r="G8" s="118"/>
      <c r="H8" s="118" t="s">
        <v>250</v>
      </c>
      <c r="I8" s="118"/>
      <c r="J8" s="118" t="s">
        <v>571</v>
      </c>
      <c r="K8" s="118">
        <v>50</v>
      </c>
      <c r="L8" s="118">
        <v>4300</v>
      </c>
      <c r="M8" s="118">
        <v>215000</v>
      </c>
      <c r="N8" s="118" t="s">
        <v>572</v>
      </c>
      <c r="O8" t="s">
        <v>567</v>
      </c>
      <c r="P8" t="s">
        <v>573</v>
      </c>
      <c r="Q8" s="116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x14ac:dyDescent="0.35">
      <c r="A9" s="117">
        <v>45694.727173819447</v>
      </c>
      <c r="B9" s="117">
        <v>45694.729303761567</v>
      </c>
      <c r="C9" s="117">
        <v>45694</v>
      </c>
      <c r="D9" s="118" t="s">
        <v>540</v>
      </c>
      <c r="E9" s="118" t="s">
        <v>558</v>
      </c>
      <c r="F9" s="118"/>
      <c r="G9" s="118" t="s">
        <v>268</v>
      </c>
      <c r="H9" s="118"/>
      <c r="I9" s="118"/>
      <c r="J9" s="118" t="s">
        <v>576</v>
      </c>
      <c r="K9" s="118">
        <v>1</v>
      </c>
      <c r="L9" s="118">
        <v>20000</v>
      </c>
      <c r="M9" s="118">
        <v>20000</v>
      </c>
      <c r="N9" s="118">
        <v>20000</v>
      </c>
      <c r="O9" t="s">
        <v>567</v>
      </c>
      <c r="P9" t="s">
        <v>577</v>
      </c>
      <c r="Q9" s="116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7">
        <v>45694.729554675927</v>
      </c>
      <c r="B10" s="117">
        <v>45694.730947835647</v>
      </c>
      <c r="C10" s="117">
        <v>45694</v>
      </c>
      <c r="D10" s="118" t="s">
        <v>580</v>
      </c>
      <c r="E10" s="118" t="s">
        <v>581</v>
      </c>
      <c r="F10" s="118" t="s">
        <v>582</v>
      </c>
      <c r="G10" s="118"/>
      <c r="H10" s="118"/>
      <c r="I10" s="118"/>
      <c r="J10" s="118" t="s">
        <v>583</v>
      </c>
      <c r="K10" s="118">
        <v>6</v>
      </c>
      <c r="L10" s="118">
        <v>7000</v>
      </c>
      <c r="M10" s="118">
        <v>42000</v>
      </c>
      <c r="N10" s="118" t="s">
        <v>584</v>
      </c>
      <c r="O10" t="s">
        <v>567</v>
      </c>
      <c r="P10" t="s">
        <v>585</v>
      </c>
      <c r="Q10" s="116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x14ac:dyDescent="0.35">
      <c r="A11" s="115">
        <v>45694.731241724527</v>
      </c>
      <c r="B11" s="117">
        <v>45694.73413261574</v>
      </c>
      <c r="C11" s="117">
        <v>45694</v>
      </c>
      <c r="D11" s="118" t="s">
        <v>530</v>
      </c>
      <c r="E11" s="118" t="s">
        <v>558</v>
      </c>
      <c r="F11" s="118"/>
      <c r="G11" s="118" t="s">
        <v>262</v>
      </c>
      <c r="H11" s="118"/>
      <c r="I11" s="118"/>
      <c r="J11" s="118" t="s">
        <v>588</v>
      </c>
      <c r="K11" s="118">
        <v>1</v>
      </c>
      <c r="L11" s="118">
        <v>10000</v>
      </c>
      <c r="M11" s="118">
        <v>10000</v>
      </c>
      <c r="N11">
        <v>10000</v>
      </c>
      <c r="O11" t="s">
        <v>567</v>
      </c>
      <c r="P11" t="s">
        <v>589</v>
      </c>
      <c r="Q11" s="116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x14ac:dyDescent="0.35">
      <c r="A12" s="117">
        <v>45695.49593675926</v>
      </c>
      <c r="B12" s="117">
        <v>45695.497728576389</v>
      </c>
      <c r="C12" s="117">
        <v>45695</v>
      </c>
      <c r="D12" s="118" t="s">
        <v>540</v>
      </c>
      <c r="E12" s="118" t="s">
        <v>249</v>
      </c>
      <c r="F12" s="118"/>
      <c r="G12" s="118"/>
      <c r="H12" s="118" t="s">
        <v>251</v>
      </c>
      <c r="I12" s="118"/>
      <c r="J12" s="118" t="s">
        <v>592</v>
      </c>
      <c r="K12" s="118">
        <v>1</v>
      </c>
      <c r="L12" s="118">
        <v>47000</v>
      </c>
      <c r="M12" s="118">
        <v>47000</v>
      </c>
      <c r="N12" t="s">
        <v>593</v>
      </c>
      <c r="O12" t="s">
        <v>567</v>
      </c>
      <c r="P12" t="s">
        <v>594</v>
      </c>
      <c r="Q12" s="116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7">
        <v>45695</v>
      </c>
      <c r="D13" s="118" t="s">
        <v>597</v>
      </c>
      <c r="E13" s="118" t="s">
        <v>249</v>
      </c>
      <c r="F13" s="118"/>
      <c r="G13" s="118"/>
      <c r="H13" s="118" t="s">
        <v>253</v>
      </c>
      <c r="I13" s="118"/>
      <c r="J13" s="118" t="s">
        <v>598</v>
      </c>
      <c r="K13" s="118">
        <v>350</v>
      </c>
      <c r="L13" s="118">
        <v>3200</v>
      </c>
      <c r="M13" s="118">
        <v>1120000</v>
      </c>
      <c r="N13" s="118" t="s">
        <v>599</v>
      </c>
      <c r="O13" s="118" t="s">
        <v>567</v>
      </c>
      <c r="P13" s="118" t="s">
        <v>600</v>
      </c>
      <c r="Q13" s="116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7">
        <v>45695.520305243059</v>
      </c>
      <c r="C14" s="117">
        <v>45695</v>
      </c>
      <c r="D14" s="118" t="s">
        <v>597</v>
      </c>
      <c r="E14" s="118" t="s">
        <v>558</v>
      </c>
      <c r="F14" s="118"/>
      <c r="G14" s="118" t="s">
        <v>262</v>
      </c>
      <c r="H14" s="118"/>
      <c r="I14" s="118"/>
      <c r="J14" s="118" t="s">
        <v>603</v>
      </c>
      <c r="K14" s="118">
        <v>1</v>
      </c>
      <c r="L14" s="118">
        <v>5000</v>
      </c>
      <c r="M14" s="118">
        <v>5000</v>
      </c>
      <c r="N14" s="118">
        <v>5000</v>
      </c>
      <c r="O14" s="118" t="s">
        <v>567</v>
      </c>
      <c r="P14" t="s">
        <v>604</v>
      </c>
      <c r="Q14" s="116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x14ac:dyDescent="0.35">
      <c r="A15" s="117">
        <v>45698.538656053242</v>
      </c>
      <c r="B15" s="117">
        <v>45698.541725405092</v>
      </c>
      <c r="C15" s="117">
        <v>45698</v>
      </c>
      <c r="D15" s="118" t="s">
        <v>540</v>
      </c>
      <c r="E15" s="118" t="s">
        <v>249</v>
      </c>
      <c r="F15" s="118"/>
      <c r="G15" s="118"/>
      <c r="H15" s="118" t="s">
        <v>251</v>
      </c>
      <c r="I15" s="118"/>
      <c r="J15" s="118" t="s">
        <v>607</v>
      </c>
      <c r="K15" s="118">
        <v>1000</v>
      </c>
      <c r="L15" s="118">
        <v>13</v>
      </c>
      <c r="M15" s="118">
        <v>13000</v>
      </c>
      <c r="N15" s="118" t="s">
        <v>608</v>
      </c>
      <c r="O15" t="s">
        <v>567</v>
      </c>
      <c r="P15" t="s">
        <v>609</v>
      </c>
      <c r="Q15" s="116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x14ac:dyDescent="0.35">
      <c r="A16" s="117">
        <v>45698.542527164347</v>
      </c>
      <c r="B16" s="117">
        <v>45698.546941516201</v>
      </c>
      <c r="C16" s="117">
        <v>45698</v>
      </c>
      <c r="D16" s="118" t="s">
        <v>540</v>
      </c>
      <c r="E16" s="118" t="s">
        <v>558</v>
      </c>
      <c r="F16" s="118"/>
      <c r="G16" s="118" t="s">
        <v>262</v>
      </c>
      <c r="H16" s="118"/>
      <c r="I16" s="118"/>
      <c r="J16" s="118" t="s">
        <v>612</v>
      </c>
      <c r="K16" s="118">
        <v>1</v>
      </c>
      <c r="L16" s="118">
        <v>5000</v>
      </c>
      <c r="M16" s="118">
        <v>5000</v>
      </c>
      <c r="N16" s="118">
        <v>5000</v>
      </c>
      <c r="O16" t="s">
        <v>567</v>
      </c>
      <c r="P16" t="s">
        <v>613</v>
      </c>
      <c r="Q16" s="116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x14ac:dyDescent="0.35">
      <c r="A17" s="117">
        <v>45698.83681306713</v>
      </c>
      <c r="B17" s="117">
        <v>45698.838489131937</v>
      </c>
      <c r="C17" s="117">
        <v>45698</v>
      </c>
      <c r="D17" s="118" t="s">
        <v>540</v>
      </c>
      <c r="E17" s="118" t="s">
        <v>581</v>
      </c>
      <c r="F17" s="118" t="s">
        <v>582</v>
      </c>
      <c r="G17" s="118"/>
      <c r="H17" s="118"/>
      <c r="I17" s="118"/>
      <c r="J17" s="118" t="s">
        <v>616</v>
      </c>
      <c r="K17" s="118">
        <v>1</v>
      </c>
      <c r="L17" s="118">
        <v>15000</v>
      </c>
      <c r="M17" s="119">
        <v>15000</v>
      </c>
      <c r="N17" s="118" t="s">
        <v>617</v>
      </c>
      <c r="O17" t="s">
        <v>618</v>
      </c>
      <c r="P17" t="s">
        <v>619</v>
      </c>
      <c r="Q17" s="116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x14ac:dyDescent="0.35">
      <c r="A18" s="117">
        <v>45698.840186412039</v>
      </c>
      <c r="B18" s="117">
        <v>45698.841499837959</v>
      </c>
      <c r="C18" s="117">
        <v>45698</v>
      </c>
      <c r="D18" s="118" t="s">
        <v>540</v>
      </c>
      <c r="E18" s="118" t="s">
        <v>558</v>
      </c>
      <c r="F18" s="118"/>
      <c r="G18" s="118" t="s">
        <v>262</v>
      </c>
      <c r="H18" s="118"/>
      <c r="I18" s="118"/>
      <c r="J18" s="118" t="s">
        <v>622</v>
      </c>
      <c r="K18" s="118">
        <v>1</v>
      </c>
      <c r="L18" s="118">
        <v>2000</v>
      </c>
      <c r="M18" s="118">
        <v>2000</v>
      </c>
      <c r="N18" s="118">
        <v>2000</v>
      </c>
      <c r="O18" s="118" t="s">
        <v>618</v>
      </c>
      <c r="P18" t="s">
        <v>623</v>
      </c>
      <c r="Q18" s="116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7">
        <v>45698.843943541673</v>
      </c>
      <c r="B19" s="117">
        <v>45698.846898321761</v>
      </c>
      <c r="C19" s="117">
        <v>45698</v>
      </c>
      <c r="D19" s="118" t="s">
        <v>597</v>
      </c>
      <c r="E19" s="118" t="s">
        <v>558</v>
      </c>
      <c r="F19" s="118"/>
      <c r="G19" s="118" t="s">
        <v>268</v>
      </c>
      <c r="H19" s="118"/>
      <c r="I19" s="118"/>
      <c r="J19" s="118" t="s">
        <v>626</v>
      </c>
      <c r="K19" s="118">
        <v>5</v>
      </c>
      <c r="L19" s="118">
        <v>5000</v>
      </c>
      <c r="M19" s="118">
        <v>25000</v>
      </c>
      <c r="N19" s="118" t="s">
        <v>627</v>
      </c>
      <c r="O19" s="118" t="s">
        <v>567</v>
      </c>
      <c r="P19" s="118" t="s">
        <v>628</v>
      </c>
      <c r="Q19" s="120" t="s">
        <v>629</v>
      </c>
      <c r="R19" s="118">
        <v>439153307</v>
      </c>
      <c r="S19" s="118" t="s">
        <v>630</v>
      </c>
      <c r="T19" s="117">
        <v>45698.722083333327</v>
      </c>
      <c r="U19" s="118"/>
      <c r="V19" s="118"/>
      <c r="W19" s="118" t="s">
        <v>537</v>
      </c>
      <c r="X19" s="118" t="s">
        <v>538</v>
      </c>
      <c r="Y19" s="118" t="s">
        <v>539</v>
      </c>
      <c r="Z19" s="118"/>
      <c r="AA19" s="118">
        <v>18</v>
      </c>
    </row>
    <row r="20" spans="1:27" x14ac:dyDescent="0.35">
      <c r="A20" s="117">
        <v>45700.353759733793</v>
      </c>
      <c r="B20" s="117">
        <v>45700.35491587963</v>
      </c>
      <c r="C20" s="117">
        <v>45699</v>
      </c>
      <c r="D20" s="118" t="s">
        <v>540</v>
      </c>
      <c r="E20" s="118" t="s">
        <v>249</v>
      </c>
      <c r="F20" s="118"/>
      <c r="G20" s="118"/>
      <c r="H20" s="118" t="s">
        <v>250</v>
      </c>
      <c r="I20" s="118"/>
      <c r="J20" s="118" t="s">
        <v>571</v>
      </c>
      <c r="K20" s="118">
        <v>50</v>
      </c>
      <c r="L20" s="118">
        <v>4300</v>
      </c>
      <c r="M20" s="118">
        <v>215000</v>
      </c>
      <c r="N20" s="118" t="s">
        <v>572</v>
      </c>
      <c r="O20" t="s">
        <v>567</v>
      </c>
      <c r="P20" t="s">
        <v>631</v>
      </c>
      <c r="Q20" s="116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x14ac:dyDescent="0.35">
      <c r="A21" s="117">
        <v>45700.355282581018</v>
      </c>
      <c r="B21" s="117">
        <v>45700.356221168979</v>
      </c>
      <c r="C21" s="117">
        <v>45699</v>
      </c>
      <c r="D21" s="118" t="s">
        <v>540</v>
      </c>
      <c r="E21" s="118" t="s">
        <v>249</v>
      </c>
      <c r="F21" s="118"/>
      <c r="G21" s="118"/>
      <c r="H21" s="118" t="s">
        <v>250</v>
      </c>
      <c r="I21" s="118"/>
      <c r="J21" s="118" t="s">
        <v>634</v>
      </c>
      <c r="K21" s="118">
        <v>120</v>
      </c>
      <c r="L21" s="118">
        <v>1200</v>
      </c>
      <c r="M21" s="118">
        <v>144000</v>
      </c>
      <c r="N21" s="118" t="s">
        <v>635</v>
      </c>
      <c r="O21" t="s">
        <v>567</v>
      </c>
      <c r="P21" t="s">
        <v>636</v>
      </c>
      <c r="Q21" s="116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x14ac:dyDescent="0.35">
      <c r="A22" s="117">
        <v>45700.3565796412</v>
      </c>
      <c r="B22" s="117">
        <v>45700.35783119213</v>
      </c>
      <c r="C22" s="117">
        <v>45699</v>
      </c>
      <c r="D22" s="118" t="s">
        <v>530</v>
      </c>
      <c r="E22" s="118" t="s">
        <v>581</v>
      </c>
      <c r="F22" s="118" t="s">
        <v>582</v>
      </c>
      <c r="G22" s="118"/>
      <c r="H22" s="118"/>
      <c r="I22" s="118"/>
      <c r="J22" s="118" t="s">
        <v>616</v>
      </c>
      <c r="K22" s="118">
        <v>1</v>
      </c>
      <c r="L22" s="118">
        <v>15000</v>
      </c>
      <c r="M22" s="118">
        <v>15000</v>
      </c>
      <c r="N22" s="118" t="s">
        <v>617</v>
      </c>
      <c r="O22" t="s">
        <v>567</v>
      </c>
      <c r="P22" t="s">
        <v>639</v>
      </c>
      <c r="Q22" s="116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7">
        <v>45700.358197349538</v>
      </c>
      <c r="B23" s="117">
        <v>45700.360226053243</v>
      </c>
      <c r="C23" s="117">
        <v>45700</v>
      </c>
      <c r="D23" s="118" t="s">
        <v>597</v>
      </c>
      <c r="E23" s="118" t="s">
        <v>249</v>
      </c>
      <c r="F23" s="118"/>
      <c r="G23" s="118"/>
      <c r="H23" s="118" t="s">
        <v>250</v>
      </c>
      <c r="I23" s="118"/>
      <c r="J23" s="118" t="s">
        <v>642</v>
      </c>
      <c r="K23" s="118">
        <v>50</v>
      </c>
      <c r="L23" s="118">
        <v>2900</v>
      </c>
      <c r="M23" s="118">
        <v>145000</v>
      </c>
      <c r="N23" s="118" t="s">
        <v>643</v>
      </c>
      <c r="O23" s="118" t="s">
        <v>567</v>
      </c>
      <c r="P23" s="118" t="s">
        <v>644</v>
      </c>
      <c r="Q23" s="116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x14ac:dyDescent="0.35">
      <c r="A24" s="117">
        <v>45700.361130694437</v>
      </c>
      <c r="B24" s="117">
        <v>45700.363356469898</v>
      </c>
      <c r="C24" s="117">
        <v>45699</v>
      </c>
      <c r="D24" s="118" t="s">
        <v>540</v>
      </c>
      <c r="E24" s="118" t="s">
        <v>558</v>
      </c>
      <c r="F24" s="118"/>
      <c r="G24" s="118" t="s">
        <v>262</v>
      </c>
      <c r="H24" s="118"/>
      <c r="I24" s="118"/>
      <c r="J24" s="118" t="s">
        <v>647</v>
      </c>
      <c r="K24" s="118">
        <v>1</v>
      </c>
      <c r="L24" s="118">
        <v>10000</v>
      </c>
      <c r="M24" s="118">
        <v>10000</v>
      </c>
      <c r="N24">
        <v>10000</v>
      </c>
      <c r="O24" t="s">
        <v>567</v>
      </c>
      <c r="P24" t="s">
        <v>648</v>
      </c>
      <c r="Q24" s="116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7">
        <v>45700.364387407397</v>
      </c>
      <c r="B25" s="117">
        <v>45700.36604108796</v>
      </c>
      <c r="C25" s="117">
        <v>45699</v>
      </c>
      <c r="D25" s="118" t="s">
        <v>597</v>
      </c>
      <c r="E25" s="118" t="s">
        <v>558</v>
      </c>
      <c r="F25" s="118"/>
      <c r="G25" s="118" t="s">
        <v>268</v>
      </c>
      <c r="H25" s="118"/>
      <c r="I25" s="118"/>
      <c r="J25" s="118" t="s">
        <v>651</v>
      </c>
      <c r="K25" s="118">
        <v>5</v>
      </c>
      <c r="L25" s="118">
        <v>5000</v>
      </c>
      <c r="M25" s="118">
        <v>25000</v>
      </c>
      <c r="N25" s="118" t="s">
        <v>627</v>
      </c>
      <c r="O25" s="118" t="s">
        <v>567</v>
      </c>
      <c r="P25" s="118" t="s">
        <v>652</v>
      </c>
      <c r="Q25" s="120" t="s">
        <v>653</v>
      </c>
      <c r="R25" s="118">
        <v>439729018</v>
      </c>
      <c r="S25" s="118" t="s">
        <v>654</v>
      </c>
      <c r="T25" s="117">
        <v>45700.241909722223</v>
      </c>
      <c r="U25" s="118"/>
      <c r="V25" s="118"/>
      <c r="W25" s="118" t="s">
        <v>537</v>
      </c>
      <c r="X25" s="118" t="s">
        <v>538</v>
      </c>
      <c r="Y25" s="118" t="s">
        <v>539</v>
      </c>
      <c r="Z25" s="118"/>
      <c r="AA25" s="118">
        <v>24</v>
      </c>
    </row>
    <row r="26" spans="1:27" x14ac:dyDescent="0.35">
      <c r="A26" s="117">
        <v>45700.366991689807</v>
      </c>
      <c r="B26" s="117">
        <v>45700.368779432873</v>
      </c>
      <c r="C26" s="117">
        <v>45699</v>
      </c>
      <c r="D26" s="118" t="s">
        <v>597</v>
      </c>
      <c r="E26" s="118" t="s">
        <v>558</v>
      </c>
      <c r="F26" s="118"/>
      <c r="G26" s="118" t="s">
        <v>262</v>
      </c>
      <c r="H26" s="118"/>
      <c r="I26" s="118"/>
      <c r="J26" s="118" t="s">
        <v>655</v>
      </c>
      <c r="K26" s="118">
        <v>1</v>
      </c>
      <c r="L26" s="118">
        <v>10000</v>
      </c>
      <c r="M26" s="118">
        <v>10000</v>
      </c>
      <c r="N26" s="118">
        <v>10000</v>
      </c>
      <c r="O26" t="s">
        <v>567</v>
      </c>
      <c r="P26" t="s">
        <v>656</v>
      </c>
      <c r="Q26" s="116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7">
        <v>45701.539069178238</v>
      </c>
      <c r="B27" s="117">
        <v>45701.540588495373</v>
      </c>
      <c r="C27" s="117">
        <v>45701</v>
      </c>
      <c r="D27" s="118" t="s">
        <v>580</v>
      </c>
      <c r="E27" s="118" t="s">
        <v>249</v>
      </c>
      <c r="F27" s="118"/>
      <c r="G27" s="118"/>
      <c r="H27" s="118" t="s">
        <v>250</v>
      </c>
      <c r="I27" s="118"/>
      <c r="J27" s="118" t="s">
        <v>659</v>
      </c>
      <c r="K27" s="118">
        <v>100</v>
      </c>
      <c r="L27" s="118">
        <v>2800</v>
      </c>
      <c r="M27" s="119">
        <v>280000</v>
      </c>
      <c r="N27" s="118" t="s">
        <v>660</v>
      </c>
      <c r="O27" t="s">
        <v>661</v>
      </c>
      <c r="P27" t="s">
        <v>662</v>
      </c>
      <c r="Q27" s="116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7">
        <v>45701.724033287042</v>
      </c>
      <c r="B28" s="117">
        <v>45701.725693136577</v>
      </c>
      <c r="C28" s="117">
        <v>45701</v>
      </c>
      <c r="D28" s="118" t="s">
        <v>597</v>
      </c>
      <c r="E28" s="118" t="s">
        <v>249</v>
      </c>
      <c r="F28" s="118"/>
      <c r="G28" s="118"/>
      <c r="H28" s="118" t="s">
        <v>250</v>
      </c>
      <c r="I28" s="118"/>
      <c r="J28" s="118" t="s">
        <v>665</v>
      </c>
      <c r="K28" s="118">
        <v>100</v>
      </c>
      <c r="L28" s="118">
        <v>2940</v>
      </c>
      <c r="M28" s="118">
        <v>294000</v>
      </c>
      <c r="N28" s="118" t="s">
        <v>666</v>
      </c>
      <c r="O28" s="118" t="s">
        <v>567</v>
      </c>
      <c r="P28" t="s">
        <v>667</v>
      </c>
      <c r="Q28" s="116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7">
        <v>45701.726004606477</v>
      </c>
      <c r="B29" s="117">
        <v>45701.731112696762</v>
      </c>
      <c r="C29" s="117">
        <v>45701</v>
      </c>
      <c r="D29" s="118" t="s">
        <v>597</v>
      </c>
      <c r="E29" s="118" t="s">
        <v>558</v>
      </c>
      <c r="F29" s="118"/>
      <c r="G29" s="118" t="s">
        <v>262</v>
      </c>
      <c r="H29" s="118"/>
      <c r="I29" s="118"/>
      <c r="J29" s="118" t="s">
        <v>670</v>
      </c>
      <c r="K29" s="118">
        <v>1</v>
      </c>
      <c r="L29" s="118">
        <v>4000</v>
      </c>
      <c r="M29" s="118">
        <v>4000</v>
      </c>
      <c r="N29" s="118">
        <v>4000</v>
      </c>
      <c r="O29" s="118" t="s">
        <v>567</v>
      </c>
      <c r="P29" t="s">
        <v>671</v>
      </c>
      <c r="Q29" s="116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7">
        <v>45701.73214925926</v>
      </c>
      <c r="B30" s="117">
        <v>45701.738831932867</v>
      </c>
      <c r="C30" s="117">
        <v>45701</v>
      </c>
      <c r="D30" s="118" t="s">
        <v>597</v>
      </c>
      <c r="E30" s="118" t="s">
        <v>558</v>
      </c>
      <c r="F30" s="118"/>
      <c r="G30" s="118" t="s">
        <v>268</v>
      </c>
      <c r="H30" s="118"/>
      <c r="I30" s="118"/>
      <c r="J30" s="118" t="s">
        <v>674</v>
      </c>
      <c r="K30" s="118">
        <v>1</v>
      </c>
      <c r="L30" s="118">
        <v>75000</v>
      </c>
      <c r="M30" s="118">
        <v>75000</v>
      </c>
      <c r="N30" s="118" t="s">
        <v>675</v>
      </c>
      <c r="O30" s="118" t="s">
        <v>567</v>
      </c>
      <c r="P30" t="s">
        <v>676</v>
      </c>
      <c r="Q30" s="116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7">
        <v>45701.740111724539</v>
      </c>
      <c r="B31" s="117">
        <v>45701.742039236109</v>
      </c>
      <c r="C31" s="117">
        <v>45701</v>
      </c>
      <c r="D31" s="118" t="s">
        <v>597</v>
      </c>
      <c r="E31" s="118" t="s">
        <v>558</v>
      </c>
      <c r="F31" s="118"/>
      <c r="G31" s="118" t="s">
        <v>262</v>
      </c>
      <c r="H31" s="118"/>
      <c r="I31" s="118"/>
      <c r="J31" s="118" t="s">
        <v>679</v>
      </c>
      <c r="K31" s="118">
        <v>1</v>
      </c>
      <c r="L31" s="118">
        <v>2000</v>
      </c>
      <c r="M31" s="118">
        <v>2000</v>
      </c>
      <c r="N31" s="118">
        <v>2000</v>
      </c>
      <c r="O31" t="s">
        <v>567</v>
      </c>
      <c r="P31" t="s">
        <v>680</v>
      </c>
      <c r="Q31" s="116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7">
        <v>45701.74233375</v>
      </c>
      <c r="B32" s="117">
        <v>45701.744392581022</v>
      </c>
      <c r="C32" s="117">
        <v>45701</v>
      </c>
      <c r="D32" s="118" t="s">
        <v>597</v>
      </c>
      <c r="E32" s="118" t="s">
        <v>581</v>
      </c>
      <c r="F32" s="118" t="s">
        <v>582</v>
      </c>
      <c r="G32" s="118"/>
      <c r="H32" s="118"/>
      <c r="I32" s="118"/>
      <c r="J32" s="118" t="s">
        <v>683</v>
      </c>
      <c r="K32" s="118">
        <v>2</v>
      </c>
      <c r="L32" s="118">
        <v>1000</v>
      </c>
      <c r="M32" s="118">
        <v>2000</v>
      </c>
      <c r="N32" s="118" t="s">
        <v>684</v>
      </c>
      <c r="O32" t="s">
        <v>567</v>
      </c>
      <c r="P32" t="s">
        <v>685</v>
      </c>
      <c r="Q32" s="116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0:14" x14ac:dyDescent="0.35">
      <c r="J33" s="118" t="s">
        <v>689</v>
      </c>
      <c r="K33" s="118">
        <v>2880000</v>
      </c>
      <c r="L33">
        <v>2915000</v>
      </c>
      <c r="M33" s="56">
        <f>SUM(M7:M32)-280000-15000</f>
        <v>2599000</v>
      </c>
      <c r="N33" s="79">
        <f>K33-M33-15000</f>
        <v>266000</v>
      </c>
    </row>
    <row r="34" spans="10:14" x14ac:dyDescent="0.35">
      <c r="J34" s="118" t="s">
        <v>688</v>
      </c>
      <c r="K34">
        <f>L33-K33</f>
        <v>35000</v>
      </c>
      <c r="N34">
        <v>397000</v>
      </c>
    </row>
    <row r="35" spans="10:14" x14ac:dyDescent="0.35">
      <c r="M35" t="s">
        <v>690</v>
      </c>
      <c r="N35" s="121">
        <f>N34-N33</f>
        <v>131000</v>
      </c>
    </row>
    <row r="36" spans="10:14" x14ac:dyDescent="0.35">
      <c r="N36">
        <v>25000</v>
      </c>
    </row>
    <row r="37" spans="10:14" x14ac:dyDescent="0.35">
      <c r="N37" s="79">
        <f>N35+N36</f>
        <v>156000</v>
      </c>
    </row>
  </sheetData>
  <hyperlinks>
    <hyperlink ref="Q2" r:id="rId1" xr:uid="{06B0E5C0-F61A-4021-B287-693E42600148}"/>
    <hyperlink ref="Q3" r:id="rId2" xr:uid="{C2135D75-3985-4BEF-89CB-50C15955745A}"/>
    <hyperlink ref="Q4" r:id="rId3" xr:uid="{03ECA5D3-6107-4C91-BBA3-39BBD302DB87}"/>
    <hyperlink ref="Q5" r:id="rId4" xr:uid="{6930047F-16A2-4A20-BE4A-AC850B9D0DA1}"/>
    <hyperlink ref="Q6" r:id="rId5" xr:uid="{82C279D4-9939-434B-89CE-FA528930CEC7}"/>
    <hyperlink ref="Q7" r:id="rId6" xr:uid="{26ACBB70-E376-49FE-8FF8-C0775498B334}"/>
    <hyperlink ref="Q8" r:id="rId7" xr:uid="{B7545339-F3EE-44E9-91C4-39349D46847C}"/>
    <hyperlink ref="Q9" r:id="rId8" xr:uid="{9003803C-00D7-48F9-9D57-1DA9E78DF7FB}"/>
    <hyperlink ref="Q10" r:id="rId9" xr:uid="{AEC0D28B-5958-41E8-AD8E-350CD027ACC2}"/>
    <hyperlink ref="Q11" r:id="rId10" xr:uid="{37E62D8A-2DC9-4333-B7A7-062FF2E0DB12}"/>
    <hyperlink ref="Q12" r:id="rId11" xr:uid="{30513379-9401-4E03-BC44-E163FF15A0CC}"/>
    <hyperlink ref="Q13" r:id="rId12" xr:uid="{65E83EF0-1F05-4BCC-A765-52D3FCED1AC2}"/>
    <hyperlink ref="Q14" r:id="rId13" xr:uid="{505212A3-4602-4547-8251-3BC0F644FA62}"/>
    <hyperlink ref="Q15" r:id="rId14" xr:uid="{6B037BC0-A2AA-421F-86D1-D61ECB76F7F7}"/>
    <hyperlink ref="Q16" r:id="rId15" xr:uid="{712C03B0-60F0-4FA7-82C9-CA506368CBD6}"/>
    <hyperlink ref="Q17" r:id="rId16" xr:uid="{24E755F6-B526-404A-B2BF-E6244C581D57}"/>
    <hyperlink ref="Q18" r:id="rId17" xr:uid="{B28A8018-0550-4272-819F-918BBEEC8C6B}"/>
    <hyperlink ref="Q19" r:id="rId18" xr:uid="{95B1B062-CF8B-413B-9A5E-5598742D5949}"/>
    <hyperlink ref="Q20" r:id="rId19" xr:uid="{3A9AF85C-A86C-4ABB-B4E2-8270E2A2B8F6}"/>
    <hyperlink ref="Q21" r:id="rId20" xr:uid="{4360C81A-E8AD-4C62-99CA-8AD214E48902}"/>
    <hyperlink ref="Q22" r:id="rId21" xr:uid="{4B9B0A0F-B735-4DD0-9002-7CD9325E0C9B}"/>
    <hyperlink ref="Q23" r:id="rId22" xr:uid="{9D435FAE-57E9-41E3-8190-1A1C60F99BF5}"/>
    <hyperlink ref="Q24" r:id="rId23" xr:uid="{D0C3DFD1-D376-4E2B-89D1-A740BDDDDB41}"/>
    <hyperlink ref="Q25" r:id="rId24" xr:uid="{BF4CD433-EA93-4CD6-ABF8-850988999993}"/>
    <hyperlink ref="Q26" r:id="rId25" xr:uid="{5E447C61-523F-472B-A5D3-BB6AF64A37DA}"/>
    <hyperlink ref="Q27" r:id="rId26" xr:uid="{C8931EBA-31B9-4F6C-A528-CA95414FF0EB}"/>
    <hyperlink ref="Q28" r:id="rId27" xr:uid="{2AD0842C-2EB6-481F-87CC-800D7B677816}"/>
    <hyperlink ref="Q29" r:id="rId28" xr:uid="{4DF788FD-29F6-4EFF-930D-D93BCB7E3724}"/>
    <hyperlink ref="Q30" r:id="rId29" xr:uid="{4B752B2E-381A-451E-8FBA-A4261C707748}"/>
    <hyperlink ref="Q31" r:id="rId30" xr:uid="{9093B238-2C89-48FE-A52D-71F262B570BA}"/>
    <hyperlink ref="Q32" r:id="rId31" xr:uid="{A2064C59-E034-4ED0-9931-037BE70A56E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FE55-A3A3-46A7-B879-0A6E160C6125}">
  <sheetPr>
    <tabColor rgb="FF92D050"/>
    <pageSetUpPr fitToPage="1"/>
  </sheetPr>
  <dimension ref="A1:J33"/>
  <sheetViews>
    <sheetView topLeftCell="B3" zoomScale="120" zoomScaleNormal="120" workbookViewId="0">
      <selection activeCell="B19" sqref="B19"/>
    </sheetView>
  </sheetViews>
  <sheetFormatPr defaultRowHeight="14.5" x14ac:dyDescent="0.35"/>
  <cols>
    <col min="2" max="2" width="45" bestFit="1" customWidth="1"/>
    <col min="3" max="3" width="4.1796875" bestFit="1" customWidth="1"/>
    <col min="4" max="4" width="8.453125" bestFit="1" customWidth="1"/>
    <col min="5" max="5" width="9" bestFit="1" customWidth="1"/>
    <col min="6" max="7" width="9.453125" bestFit="1" customWidth="1"/>
    <col min="8" max="8" width="36.54296875" bestFit="1" customWidth="1"/>
    <col min="9" max="9" width="10.54296875" bestFit="1" customWidth="1"/>
  </cols>
  <sheetData>
    <row r="1" spans="1:10" ht="15" thickBot="1" x14ac:dyDescent="0.4">
      <c r="A1" s="73" t="s">
        <v>371</v>
      </c>
      <c r="B1" s="73"/>
    </row>
    <row r="2" spans="1:10" ht="15" thickBot="1" x14ac:dyDescent="0.4"/>
    <row r="3" spans="1:10" ht="15" thickBot="1" x14ac:dyDescent="0.4">
      <c r="E3" s="139" t="s">
        <v>225</v>
      </c>
      <c r="F3" s="140"/>
      <c r="G3" s="141"/>
      <c r="I3" s="59"/>
    </row>
    <row r="4" spans="1:10" ht="15" thickBot="1" x14ac:dyDescent="0.4">
      <c r="B4" s="74" t="s">
        <v>216</v>
      </c>
      <c r="C4" s="74" t="s">
        <v>15</v>
      </c>
      <c r="D4" s="74" t="s">
        <v>219</v>
      </c>
      <c r="E4" s="72">
        <v>2</v>
      </c>
      <c r="F4" s="72">
        <v>3</v>
      </c>
      <c r="G4" s="72">
        <v>4</v>
      </c>
      <c r="H4" s="74" t="s">
        <v>104</v>
      </c>
      <c r="I4" s="74" t="s">
        <v>233</v>
      </c>
      <c r="J4" s="74" t="s">
        <v>235</v>
      </c>
    </row>
    <row r="5" spans="1:10" x14ac:dyDescent="0.35">
      <c r="B5" s="61" t="s">
        <v>232</v>
      </c>
    </row>
    <row r="6" spans="1:10" x14ac:dyDescent="0.35">
      <c r="B6" s="65" t="s">
        <v>343</v>
      </c>
      <c r="C6">
        <v>200</v>
      </c>
      <c r="D6" s="56">
        <v>2900</v>
      </c>
      <c r="E6" s="56"/>
      <c r="F6" s="56"/>
      <c r="G6" s="79">
        <f>(C6*D6)/2</f>
        <v>290000</v>
      </c>
      <c r="H6" t="s">
        <v>352</v>
      </c>
      <c r="I6" s="56">
        <f>G6</f>
        <v>290000</v>
      </c>
    </row>
    <row r="7" spans="1:10" x14ac:dyDescent="0.35">
      <c r="D7" s="56"/>
      <c r="E7" s="56"/>
      <c r="F7" s="56"/>
      <c r="I7" s="56"/>
    </row>
    <row r="8" spans="1:10" x14ac:dyDescent="0.35">
      <c r="B8" s="61" t="s">
        <v>217</v>
      </c>
      <c r="D8" s="56"/>
      <c r="E8" s="56"/>
      <c r="F8" s="56"/>
      <c r="I8" s="56"/>
    </row>
    <row r="9" spans="1:10" x14ac:dyDescent="0.35">
      <c r="B9" s="65" t="s">
        <v>230</v>
      </c>
      <c r="C9">
        <v>100</v>
      </c>
      <c r="D9" s="56">
        <v>2900</v>
      </c>
      <c r="E9" s="56"/>
      <c r="G9" s="56">
        <f>C9*D9</f>
        <v>290000</v>
      </c>
      <c r="H9" t="s">
        <v>350</v>
      </c>
      <c r="I9" s="56">
        <f>G9</f>
        <v>290000</v>
      </c>
    </row>
    <row r="10" spans="1:10" x14ac:dyDescent="0.35">
      <c r="B10" s="65" t="s">
        <v>355</v>
      </c>
      <c r="C10">
        <v>20</v>
      </c>
      <c r="D10" s="56">
        <v>1000</v>
      </c>
      <c r="E10" s="56"/>
      <c r="F10" s="79">
        <f t="shared" ref="F10:F15" si="0">C10*D10</f>
        <v>20000</v>
      </c>
      <c r="G10" s="56"/>
      <c r="H10" t="s">
        <v>351</v>
      </c>
      <c r="I10" s="56">
        <f t="shared" ref="I10:I15" si="1">F10</f>
        <v>20000</v>
      </c>
    </row>
    <row r="11" spans="1:10" x14ac:dyDescent="0.35">
      <c r="B11" s="65" t="s">
        <v>353</v>
      </c>
      <c r="C11">
        <v>100</v>
      </c>
      <c r="D11" s="56">
        <v>1100</v>
      </c>
      <c r="F11" s="56">
        <f t="shared" si="0"/>
        <v>110000</v>
      </c>
      <c r="H11" t="s">
        <v>351</v>
      </c>
      <c r="I11" s="56">
        <f t="shared" si="1"/>
        <v>110000</v>
      </c>
    </row>
    <row r="12" spans="1:10" x14ac:dyDescent="0.35">
      <c r="B12" s="65" t="s">
        <v>356</v>
      </c>
      <c r="C12">
        <v>50</v>
      </c>
      <c r="D12" s="56">
        <v>4300</v>
      </c>
      <c r="F12" s="56">
        <f t="shared" si="0"/>
        <v>215000</v>
      </c>
      <c r="H12" t="s">
        <v>351</v>
      </c>
      <c r="I12" s="56">
        <f t="shared" si="1"/>
        <v>215000</v>
      </c>
    </row>
    <row r="13" spans="1:10" x14ac:dyDescent="0.35">
      <c r="B13" s="65" t="s">
        <v>354</v>
      </c>
      <c r="C13">
        <v>20</v>
      </c>
      <c r="D13" s="56">
        <v>1000</v>
      </c>
      <c r="E13" s="56"/>
      <c r="F13" s="79">
        <f t="shared" si="0"/>
        <v>20000</v>
      </c>
      <c r="G13" s="56"/>
      <c r="H13" t="s">
        <v>359</v>
      </c>
      <c r="I13" s="56">
        <f t="shared" si="1"/>
        <v>20000</v>
      </c>
    </row>
    <row r="14" spans="1:10" x14ac:dyDescent="0.35">
      <c r="B14" s="65" t="s">
        <v>357</v>
      </c>
      <c r="C14">
        <v>100</v>
      </c>
      <c r="D14" s="56">
        <v>1100</v>
      </c>
      <c r="F14" s="56">
        <f t="shared" si="0"/>
        <v>110000</v>
      </c>
      <c r="H14" t="s">
        <v>359</v>
      </c>
      <c r="I14" s="56">
        <f t="shared" si="1"/>
        <v>110000</v>
      </c>
    </row>
    <row r="15" spans="1:10" x14ac:dyDescent="0.35">
      <c r="B15" s="65" t="s">
        <v>358</v>
      </c>
      <c r="C15">
        <v>50</v>
      </c>
      <c r="D15" s="56">
        <v>4300</v>
      </c>
      <c r="F15" s="56">
        <f t="shared" si="0"/>
        <v>215000</v>
      </c>
      <c r="H15" t="s">
        <v>359</v>
      </c>
      <c r="I15" s="56">
        <f t="shared" si="1"/>
        <v>215000</v>
      </c>
    </row>
    <row r="16" spans="1:10" x14ac:dyDescent="0.35">
      <c r="B16" s="65"/>
      <c r="D16" s="56"/>
      <c r="E16" s="56"/>
      <c r="F16" s="56"/>
      <c r="I16" s="56"/>
    </row>
    <row r="17" spans="2:9" x14ac:dyDescent="0.35">
      <c r="B17" s="71" t="s">
        <v>113</v>
      </c>
      <c r="D17" s="56"/>
      <c r="E17" s="56"/>
      <c r="F17" s="56"/>
      <c r="I17" s="56"/>
    </row>
    <row r="18" spans="2:9" x14ac:dyDescent="0.35">
      <c r="B18" s="65" t="s">
        <v>223</v>
      </c>
      <c r="C18">
        <f>3*2</f>
        <v>6</v>
      </c>
      <c r="D18" s="56">
        <v>7000</v>
      </c>
      <c r="E18" s="56">
        <f>C18*D18</f>
        <v>42000</v>
      </c>
      <c r="F18" s="56"/>
      <c r="H18" t="s">
        <v>360</v>
      </c>
      <c r="I18" s="56">
        <f>E18</f>
        <v>42000</v>
      </c>
    </row>
    <row r="19" spans="2:9" x14ac:dyDescent="0.35">
      <c r="B19" s="65" t="s">
        <v>227</v>
      </c>
      <c r="D19" s="56"/>
      <c r="E19" s="56"/>
      <c r="F19" s="56"/>
      <c r="I19" s="56">
        <f>F19</f>
        <v>0</v>
      </c>
    </row>
    <row r="20" spans="2:9" x14ac:dyDescent="0.35">
      <c r="B20" s="65" t="s">
        <v>345</v>
      </c>
      <c r="C20">
        <v>1</v>
      </c>
      <c r="D20" s="56">
        <v>15000</v>
      </c>
      <c r="E20" s="56"/>
      <c r="F20" s="56">
        <f>D20</f>
        <v>15000</v>
      </c>
      <c r="G20" s="79">
        <f>D20</f>
        <v>15000</v>
      </c>
      <c r="H20" t="s">
        <v>361</v>
      </c>
      <c r="I20" s="56">
        <f>SUM(F20:G20)</f>
        <v>30000</v>
      </c>
    </row>
    <row r="21" spans="2:9" x14ac:dyDescent="0.35">
      <c r="B21" s="65" t="s">
        <v>346</v>
      </c>
      <c r="C21">
        <v>3</v>
      </c>
      <c r="D21" s="56">
        <v>4000</v>
      </c>
      <c r="E21" s="56"/>
      <c r="F21" s="56">
        <f>C21*D21</f>
        <v>12000</v>
      </c>
      <c r="I21" s="56">
        <f>SUM(F21:G21)</f>
        <v>12000</v>
      </c>
    </row>
    <row r="22" spans="2:9" x14ac:dyDescent="0.35">
      <c r="B22" s="71" t="s">
        <v>368</v>
      </c>
      <c r="D22" s="56"/>
      <c r="E22" s="56"/>
      <c r="F22" s="56"/>
      <c r="I22" s="56"/>
    </row>
    <row r="23" spans="2:9" x14ac:dyDescent="0.35">
      <c r="B23" s="65" t="s">
        <v>367</v>
      </c>
      <c r="C23">
        <v>300</v>
      </c>
      <c r="D23" s="56">
        <v>40</v>
      </c>
      <c r="F23" s="56">
        <f>C23*D23</f>
        <v>12000</v>
      </c>
      <c r="H23" t="s">
        <v>363</v>
      </c>
      <c r="I23" s="91">
        <f>F23</f>
        <v>12000</v>
      </c>
    </row>
    <row r="24" spans="2:9" x14ac:dyDescent="0.35">
      <c r="B24" s="65" t="s">
        <v>362</v>
      </c>
      <c r="C24">
        <v>300</v>
      </c>
      <c r="D24" s="56">
        <v>40</v>
      </c>
      <c r="F24" s="56">
        <f>C24*D24</f>
        <v>12000</v>
      </c>
      <c r="H24" t="s">
        <v>365</v>
      </c>
      <c r="I24" s="91">
        <f t="shared" ref="I24:I25" si="2">F24</f>
        <v>12000</v>
      </c>
    </row>
    <row r="25" spans="2:9" x14ac:dyDescent="0.35">
      <c r="B25" s="65" t="s">
        <v>364</v>
      </c>
      <c r="C25">
        <v>300</v>
      </c>
      <c r="D25" s="56">
        <v>40</v>
      </c>
      <c r="F25" s="56">
        <f>C25*D25</f>
        <v>12000</v>
      </c>
      <c r="H25" t="s">
        <v>366</v>
      </c>
      <c r="I25" s="91">
        <f t="shared" si="2"/>
        <v>12000</v>
      </c>
    </row>
    <row r="26" spans="2:9" x14ac:dyDescent="0.35">
      <c r="B26" s="65" t="s">
        <v>369</v>
      </c>
      <c r="C26">
        <v>300</v>
      </c>
      <c r="D26" s="56">
        <v>40</v>
      </c>
      <c r="E26" s="56"/>
      <c r="F26" s="56"/>
      <c r="G26" s="79">
        <f>C26*D26</f>
        <v>12000</v>
      </c>
      <c r="H26" t="s">
        <v>370</v>
      </c>
      <c r="I26" s="91">
        <f>G26</f>
        <v>12000</v>
      </c>
    </row>
    <row r="27" spans="2:9" x14ac:dyDescent="0.35">
      <c r="B27" s="65"/>
      <c r="D27" s="56"/>
      <c r="E27" s="56"/>
      <c r="F27" s="56"/>
      <c r="I27" s="91"/>
    </row>
    <row r="28" spans="2:9" x14ac:dyDescent="0.35">
      <c r="B28" s="71" t="s">
        <v>227</v>
      </c>
      <c r="D28" s="56"/>
      <c r="E28" s="56"/>
      <c r="F28" s="56"/>
      <c r="I28" s="56"/>
    </row>
    <row r="29" spans="2:9" x14ac:dyDescent="0.35">
      <c r="B29" s="65"/>
      <c r="D29" s="56"/>
      <c r="E29" s="56"/>
      <c r="F29" s="56"/>
      <c r="I29" s="56"/>
    </row>
    <row r="30" spans="2:9" x14ac:dyDescent="0.35">
      <c r="B30" s="61" t="s">
        <v>237</v>
      </c>
      <c r="I30" s="56">
        <v>24000</v>
      </c>
    </row>
    <row r="31" spans="2:9" x14ac:dyDescent="0.35">
      <c r="I31" s="56"/>
    </row>
    <row r="32" spans="2:9" ht="15" thickBot="1" x14ac:dyDescent="0.4">
      <c r="B32" s="75"/>
      <c r="C32" s="75"/>
      <c r="D32" s="75"/>
      <c r="E32" s="75"/>
      <c r="F32" s="75"/>
      <c r="G32" s="75"/>
      <c r="H32" s="76" t="s">
        <v>234</v>
      </c>
      <c r="I32" s="77">
        <f>SUM(I5:I30)</f>
        <v>1426000</v>
      </c>
    </row>
    <row r="33" spans="9:9" x14ac:dyDescent="0.35">
      <c r="I33" s="56"/>
    </row>
  </sheetData>
  <mergeCells count="1">
    <mergeCell ref="E3:G3"/>
  </mergeCells>
  <pageMargins left="0.7" right="0.7" top="0.75" bottom="0.75" header="0.3" footer="0.3"/>
  <pageSetup paperSize="9" scale="87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67F96-27EB-4BD3-BB20-DB2CBEA89E95}">
  <sheetPr>
    <tabColor rgb="FF92D050"/>
    <pageSetUpPr fitToPage="1"/>
  </sheetPr>
  <dimension ref="A1:P48"/>
  <sheetViews>
    <sheetView showGridLines="0" topLeftCell="A27" zoomScale="80" zoomScaleNormal="80" workbookViewId="0">
      <selection activeCell="N41" sqref="N41"/>
    </sheetView>
  </sheetViews>
  <sheetFormatPr defaultRowHeight="14.5" x14ac:dyDescent="0.35"/>
  <cols>
    <col min="2" max="2" width="45" bestFit="1" customWidth="1"/>
    <col min="3" max="8" width="10.7265625" customWidth="1"/>
    <col min="9" max="9" width="11.26953125" bestFit="1" customWidth="1"/>
    <col min="10" max="12" width="10.7265625" customWidth="1"/>
    <col min="13" max="13" width="36.54296875" bestFit="1" customWidth="1"/>
    <col min="14" max="14" width="11.26953125" bestFit="1" customWidth="1"/>
    <col min="16" max="16" width="9.54296875" bestFit="1" customWidth="1"/>
  </cols>
  <sheetData>
    <row r="1" spans="1:16" ht="15" thickBot="1" x14ac:dyDescent="0.4">
      <c r="A1" s="73" t="s">
        <v>475</v>
      </c>
      <c r="B1" s="73"/>
    </row>
    <row r="2" spans="1:16" ht="15" thickBot="1" x14ac:dyDescent="0.4"/>
    <row r="3" spans="1:16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2</v>
      </c>
      <c r="F4" s="105">
        <v>3</v>
      </c>
      <c r="G4" s="105">
        <v>4</v>
      </c>
      <c r="H4" s="105">
        <v>5</v>
      </c>
      <c r="I4" s="105">
        <v>6</v>
      </c>
      <c r="J4" s="105">
        <v>7</v>
      </c>
      <c r="K4" s="105">
        <v>8</v>
      </c>
      <c r="L4" s="105">
        <v>9</v>
      </c>
      <c r="M4" s="74" t="s">
        <v>104</v>
      </c>
      <c r="N4" s="74" t="s">
        <v>233</v>
      </c>
      <c r="O4" s="74" t="s">
        <v>235</v>
      </c>
      <c r="P4" s="109" t="s">
        <v>74</v>
      </c>
    </row>
    <row r="5" spans="1:16" x14ac:dyDescent="0.35">
      <c r="B5" s="61" t="s">
        <v>232</v>
      </c>
    </row>
    <row r="6" spans="1:16" ht="25" customHeight="1" x14ac:dyDescent="0.35">
      <c r="B6" s="96" t="s">
        <v>477</v>
      </c>
      <c r="C6" s="97">
        <v>350</v>
      </c>
      <c r="D6" s="98">
        <v>3200</v>
      </c>
      <c r="E6" s="98"/>
      <c r="F6" s="98"/>
      <c r="G6" s="99"/>
      <c r="H6" s="99"/>
      <c r="I6" s="99">
        <f>C6*D6</f>
        <v>1120000</v>
      </c>
      <c r="J6" s="99"/>
      <c r="K6" s="99"/>
      <c r="L6" s="99"/>
      <c r="M6" s="97" t="s">
        <v>476</v>
      </c>
      <c r="N6" s="98">
        <f>I6</f>
        <v>1120000</v>
      </c>
      <c r="O6" s="108">
        <v>1120000</v>
      </c>
      <c r="P6" s="79">
        <f>N6-O6</f>
        <v>0</v>
      </c>
    </row>
    <row r="7" spans="1:16" ht="25" customHeight="1" x14ac:dyDescent="0.35">
      <c r="B7" s="96" t="s">
        <v>478</v>
      </c>
      <c r="C7" s="97">
        <v>200</v>
      </c>
      <c r="D7" s="98">
        <v>2800</v>
      </c>
      <c r="E7" s="98"/>
      <c r="F7" s="98"/>
      <c r="G7" s="99"/>
      <c r="H7" s="99"/>
      <c r="I7" s="99"/>
      <c r="J7" s="99"/>
      <c r="K7" s="99"/>
      <c r="L7" s="99"/>
      <c r="M7" s="97" t="s">
        <v>479</v>
      </c>
      <c r="N7" s="98">
        <v>0</v>
      </c>
      <c r="O7" s="97">
        <v>0</v>
      </c>
      <c r="P7" s="79">
        <f t="shared" ref="P7:P46" si="0">N7-O7</f>
        <v>0</v>
      </c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  <c r="P8" s="79">
        <f t="shared" si="0"/>
        <v>0</v>
      </c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  <c r="P9" s="79">
        <f t="shared" si="0"/>
        <v>0</v>
      </c>
    </row>
    <row r="10" spans="1:16" x14ac:dyDescent="0.35">
      <c r="B10" s="61" t="s">
        <v>217</v>
      </c>
      <c r="D10" s="56"/>
      <c r="E10" s="56"/>
      <c r="F10" s="56"/>
      <c r="N10" s="56"/>
      <c r="P10" s="79">
        <f t="shared" si="0"/>
        <v>0</v>
      </c>
    </row>
    <row r="11" spans="1:16" ht="25" customHeight="1" x14ac:dyDescent="0.35">
      <c r="B11" s="96" t="s">
        <v>480</v>
      </c>
      <c r="C11" s="97">
        <v>140</v>
      </c>
      <c r="D11" s="98">
        <v>1200</v>
      </c>
      <c r="E11" s="98"/>
      <c r="F11" s="99">
        <f>C11*D11</f>
        <v>168000</v>
      </c>
      <c r="G11" s="98"/>
      <c r="H11" s="98"/>
      <c r="I11" s="98"/>
      <c r="J11" s="98"/>
      <c r="K11" s="98"/>
      <c r="L11" s="98"/>
      <c r="M11" s="97">
        <v>1100</v>
      </c>
      <c r="N11" s="98">
        <f>F11</f>
        <v>168000</v>
      </c>
      <c r="O11" s="98">
        <f>C11*M11</f>
        <v>154000</v>
      </c>
      <c r="P11" s="79">
        <f t="shared" si="0"/>
        <v>14000</v>
      </c>
    </row>
    <row r="12" spans="1:16" ht="25" customHeight="1" x14ac:dyDescent="0.35">
      <c r="B12" s="96" t="s">
        <v>481</v>
      </c>
      <c r="C12" s="97">
        <v>50</v>
      </c>
      <c r="D12" s="98">
        <v>4300</v>
      </c>
      <c r="E12" s="98"/>
      <c r="F12" s="99">
        <f>C12*D12</f>
        <v>215000</v>
      </c>
      <c r="G12" s="98"/>
      <c r="H12" s="98"/>
      <c r="I12" s="98"/>
      <c r="J12" s="98"/>
      <c r="K12" s="98"/>
      <c r="L12" s="98"/>
      <c r="M12" s="97"/>
      <c r="N12" s="98">
        <f>F12</f>
        <v>215000</v>
      </c>
      <c r="O12" s="97">
        <v>215000</v>
      </c>
      <c r="P12" s="79">
        <f t="shared" si="0"/>
        <v>0</v>
      </c>
    </row>
    <row r="13" spans="1:16" ht="25" customHeight="1" x14ac:dyDescent="0.35">
      <c r="B13" s="96" t="s">
        <v>482</v>
      </c>
      <c r="C13" s="97">
        <v>150</v>
      </c>
      <c r="D13" s="98">
        <v>2900</v>
      </c>
      <c r="E13" s="97"/>
      <c r="F13" s="98"/>
      <c r="G13" s="97"/>
      <c r="H13" s="97"/>
      <c r="I13" s="99">
        <f>C13*D13</f>
        <v>435000</v>
      </c>
      <c r="J13" s="97"/>
      <c r="K13" s="97"/>
      <c r="L13" s="97"/>
      <c r="M13" s="97"/>
      <c r="N13" s="98">
        <f>I13</f>
        <v>435000</v>
      </c>
      <c r="O13" s="97">
        <f>(50*2900)</f>
        <v>145000</v>
      </c>
      <c r="P13" s="79">
        <f t="shared" si="0"/>
        <v>290000</v>
      </c>
    </row>
    <row r="14" spans="1:16" ht="25" customHeight="1" x14ac:dyDescent="0.35">
      <c r="B14" s="96" t="s">
        <v>483</v>
      </c>
      <c r="C14" s="97">
        <v>120</v>
      </c>
      <c r="D14" s="98">
        <v>1200</v>
      </c>
      <c r="E14" s="97"/>
      <c r="F14" s="98"/>
      <c r="G14" s="99">
        <f>C14*D14</f>
        <v>144000</v>
      </c>
      <c r="H14" s="97"/>
      <c r="I14" s="97"/>
      <c r="J14" s="97"/>
      <c r="K14" s="97"/>
      <c r="L14" s="97"/>
      <c r="M14" s="97">
        <v>1200</v>
      </c>
      <c r="N14" s="98">
        <f>G14</f>
        <v>144000</v>
      </c>
      <c r="O14" s="97">
        <f>C14*M14</f>
        <v>144000</v>
      </c>
      <c r="P14" s="79">
        <f t="shared" si="0"/>
        <v>0</v>
      </c>
    </row>
    <row r="15" spans="1:16" ht="25" customHeight="1" x14ac:dyDescent="0.35">
      <c r="B15" s="96" t="s">
        <v>484</v>
      </c>
      <c r="C15" s="97">
        <v>50</v>
      </c>
      <c r="D15" s="98">
        <v>4300</v>
      </c>
      <c r="E15" s="98"/>
      <c r="F15" s="99"/>
      <c r="G15" s="98">
        <f>C15*D15</f>
        <v>215000</v>
      </c>
      <c r="H15" s="98"/>
      <c r="I15" s="98"/>
      <c r="J15" s="98"/>
      <c r="K15" s="98"/>
      <c r="L15" s="98"/>
      <c r="M15" s="97"/>
      <c r="N15" s="98">
        <f t="shared" ref="N15:N17" si="1">G15</f>
        <v>215000</v>
      </c>
      <c r="O15" s="97">
        <v>215000</v>
      </c>
      <c r="P15" s="79">
        <f t="shared" si="0"/>
        <v>0</v>
      </c>
    </row>
    <row r="16" spans="1:16" ht="25" customHeight="1" x14ac:dyDescent="0.35">
      <c r="B16" s="110" t="s">
        <v>503</v>
      </c>
      <c r="C16" s="111">
        <v>120</v>
      </c>
      <c r="D16" s="112">
        <v>1200</v>
      </c>
      <c r="E16" s="98"/>
      <c r="F16" s="99"/>
      <c r="G16" s="112">
        <f t="shared" ref="G16:G17" si="2">C16*D16</f>
        <v>144000</v>
      </c>
      <c r="H16" s="98"/>
      <c r="I16" s="98"/>
      <c r="J16" s="98"/>
      <c r="K16" s="98"/>
      <c r="L16" s="98"/>
      <c r="M16" s="97"/>
      <c r="N16" s="112">
        <f t="shared" si="1"/>
        <v>144000</v>
      </c>
      <c r="O16" s="97"/>
      <c r="P16" s="79"/>
    </row>
    <row r="17" spans="2:16" ht="25" customHeight="1" x14ac:dyDescent="0.35">
      <c r="B17" s="110" t="s">
        <v>504</v>
      </c>
      <c r="C17" s="111">
        <v>50</v>
      </c>
      <c r="D17" s="112">
        <v>4300</v>
      </c>
      <c r="E17" s="98"/>
      <c r="F17" s="99"/>
      <c r="G17" s="112">
        <f t="shared" si="2"/>
        <v>215000</v>
      </c>
      <c r="H17" s="98"/>
      <c r="I17" s="98"/>
      <c r="J17" s="98"/>
      <c r="K17" s="98"/>
      <c r="L17" s="98"/>
      <c r="M17" s="97"/>
      <c r="N17" s="112">
        <f t="shared" si="1"/>
        <v>215000</v>
      </c>
      <c r="O17" s="97"/>
      <c r="P17" s="79"/>
    </row>
    <row r="18" spans="2:16" ht="25" customHeight="1" x14ac:dyDescent="0.35">
      <c r="B18" s="96" t="s">
        <v>485</v>
      </c>
      <c r="C18" s="97">
        <v>100</v>
      </c>
      <c r="D18" s="98">
        <v>2900</v>
      </c>
      <c r="E18" s="97"/>
      <c r="F18" s="98"/>
      <c r="G18" s="99">
        <f>C18*D18</f>
        <v>290000</v>
      </c>
      <c r="H18" s="97"/>
      <c r="I18" s="97"/>
      <c r="J18" s="97"/>
      <c r="K18" s="97"/>
      <c r="L18" s="97"/>
      <c r="M18" s="97">
        <v>2800</v>
      </c>
      <c r="N18" s="98">
        <f>G18</f>
        <v>290000</v>
      </c>
      <c r="O18" s="97">
        <f>M18*C18</f>
        <v>280000</v>
      </c>
      <c r="P18" s="79">
        <f t="shared" si="0"/>
        <v>10000</v>
      </c>
    </row>
    <row r="19" spans="2:16" ht="25" customHeight="1" x14ac:dyDescent="0.35">
      <c r="B19" s="96" t="s">
        <v>486</v>
      </c>
      <c r="C19" s="97">
        <v>6</v>
      </c>
      <c r="D19" s="98">
        <v>7000</v>
      </c>
      <c r="E19" s="97"/>
      <c r="F19" s="98"/>
      <c r="G19" s="97"/>
      <c r="H19" s="142">
        <f>C19*D19</f>
        <v>42000</v>
      </c>
      <c r="I19" s="143"/>
      <c r="J19" s="97"/>
      <c r="K19" s="97"/>
      <c r="L19" s="97"/>
      <c r="M19" s="97"/>
      <c r="N19" s="98">
        <f>H19</f>
        <v>42000</v>
      </c>
      <c r="O19" s="97">
        <v>42000</v>
      </c>
      <c r="P19" s="79">
        <f t="shared" si="0"/>
        <v>0</v>
      </c>
    </row>
    <row r="20" spans="2:16" ht="25" customHeight="1" x14ac:dyDescent="0.35">
      <c r="B20" s="96"/>
      <c r="C20" s="97"/>
      <c r="D20" s="98"/>
      <c r="E20" s="98"/>
      <c r="F20" s="98"/>
      <c r="G20" s="97"/>
      <c r="H20" s="97"/>
      <c r="I20" s="97"/>
      <c r="J20" s="97"/>
      <c r="K20" s="97"/>
      <c r="L20" s="97"/>
      <c r="M20" s="97"/>
      <c r="N20" s="98"/>
      <c r="O20" s="97"/>
      <c r="P20" s="79">
        <f t="shared" si="0"/>
        <v>0</v>
      </c>
    </row>
    <row r="21" spans="2:16" x14ac:dyDescent="0.35">
      <c r="B21" s="71" t="s">
        <v>113</v>
      </c>
      <c r="D21" s="56"/>
      <c r="E21" s="56"/>
      <c r="F21" s="56"/>
      <c r="N21" s="56"/>
      <c r="P21" s="79">
        <f t="shared" si="0"/>
        <v>0</v>
      </c>
    </row>
    <row r="22" spans="2:16" ht="25" customHeight="1" x14ac:dyDescent="0.35">
      <c r="B22" s="96" t="s">
        <v>490</v>
      </c>
      <c r="C22" s="97">
        <v>1</v>
      </c>
      <c r="D22" s="98">
        <v>16000</v>
      </c>
      <c r="E22" s="98"/>
      <c r="F22" s="98"/>
      <c r="G22" s="99">
        <f>C22*D22</f>
        <v>16000</v>
      </c>
      <c r="H22" s="97"/>
      <c r="I22" s="97"/>
      <c r="J22" s="97"/>
      <c r="K22" s="97"/>
      <c r="L22" s="97"/>
      <c r="M22" s="97"/>
      <c r="N22" s="98">
        <f>G22</f>
        <v>16000</v>
      </c>
      <c r="O22" s="97">
        <v>10000</v>
      </c>
      <c r="P22" s="79">
        <f t="shared" si="0"/>
        <v>6000</v>
      </c>
    </row>
    <row r="23" spans="2:16" ht="25" customHeight="1" x14ac:dyDescent="0.35">
      <c r="B23" s="96" t="s">
        <v>491</v>
      </c>
      <c r="C23" s="97">
        <v>1</v>
      </c>
      <c r="D23" s="98">
        <v>30000</v>
      </c>
      <c r="E23" s="98"/>
      <c r="F23" s="98"/>
      <c r="G23" s="97"/>
      <c r="H23" s="97"/>
      <c r="I23" s="99">
        <f>C23*D23</f>
        <v>30000</v>
      </c>
      <c r="J23" s="97"/>
      <c r="K23" s="97"/>
      <c r="L23" s="97"/>
      <c r="M23" s="97"/>
      <c r="N23" s="98">
        <f>I23</f>
        <v>30000</v>
      </c>
      <c r="O23" s="97">
        <v>0</v>
      </c>
      <c r="P23" s="79">
        <f t="shared" si="0"/>
        <v>30000</v>
      </c>
    </row>
    <row r="24" spans="2:16" ht="25" customHeight="1" x14ac:dyDescent="0.35">
      <c r="B24" s="96" t="s">
        <v>487</v>
      </c>
      <c r="C24" s="97">
        <v>1</v>
      </c>
      <c r="D24" s="98">
        <v>20000</v>
      </c>
      <c r="E24" s="98"/>
      <c r="F24" s="98"/>
      <c r="G24" s="97"/>
      <c r="H24" s="97"/>
      <c r="I24" s="97"/>
      <c r="J24" s="97"/>
      <c r="K24" s="97"/>
      <c r="L24" s="97"/>
      <c r="M24" s="97"/>
      <c r="N24" s="98">
        <f>C24*D24</f>
        <v>20000</v>
      </c>
      <c r="O24" s="97">
        <v>10000</v>
      </c>
      <c r="P24" s="79">
        <f t="shared" si="0"/>
        <v>10000</v>
      </c>
    </row>
    <row r="25" spans="2:16" ht="25" customHeight="1" x14ac:dyDescent="0.35">
      <c r="B25" s="96" t="s">
        <v>488</v>
      </c>
      <c r="C25" s="97">
        <v>1</v>
      </c>
      <c r="D25" s="98">
        <v>16000</v>
      </c>
      <c r="E25" s="98"/>
      <c r="F25" s="98"/>
      <c r="G25" s="99">
        <f>C25*D25</f>
        <v>16000</v>
      </c>
      <c r="I25" s="99"/>
      <c r="J25" s="99"/>
      <c r="K25" s="99"/>
      <c r="L25" s="99"/>
      <c r="M25" s="97"/>
      <c r="N25" s="98">
        <f>G25</f>
        <v>16000</v>
      </c>
      <c r="O25" s="97">
        <v>10000</v>
      </c>
      <c r="P25" s="79">
        <f t="shared" si="0"/>
        <v>6000</v>
      </c>
    </row>
    <row r="26" spans="2:16" ht="25" customHeight="1" x14ac:dyDescent="0.35">
      <c r="B26" s="110" t="s">
        <v>502</v>
      </c>
      <c r="C26" s="111">
        <v>1</v>
      </c>
      <c r="D26" s="112">
        <v>10000</v>
      </c>
      <c r="E26" s="98"/>
      <c r="F26" s="98"/>
      <c r="G26" s="113">
        <f>C26*D26</f>
        <v>10000</v>
      </c>
      <c r="I26" s="99"/>
      <c r="J26" s="99"/>
      <c r="K26" s="99"/>
      <c r="L26" s="99"/>
      <c r="M26" s="97"/>
      <c r="N26" s="112">
        <f>G26</f>
        <v>10000</v>
      </c>
      <c r="O26" s="97"/>
      <c r="P26" s="79"/>
    </row>
    <row r="27" spans="2:16" ht="25" customHeight="1" x14ac:dyDescent="0.35">
      <c r="B27" s="110" t="s">
        <v>507</v>
      </c>
      <c r="C27" s="111">
        <v>1</v>
      </c>
      <c r="D27" s="112">
        <v>4000</v>
      </c>
      <c r="E27" s="98"/>
      <c r="F27" s="98"/>
      <c r="G27" s="113">
        <f>C27*D27</f>
        <v>4000</v>
      </c>
      <c r="I27" s="99"/>
      <c r="J27" s="99"/>
      <c r="K27" s="99"/>
      <c r="L27" s="99"/>
      <c r="M27" s="97"/>
      <c r="N27" s="112">
        <f>G27</f>
        <v>4000</v>
      </c>
      <c r="O27" s="97"/>
      <c r="P27" s="79"/>
    </row>
    <row r="28" spans="2:16" ht="25" customHeight="1" x14ac:dyDescent="0.35">
      <c r="B28" s="96" t="s">
        <v>489</v>
      </c>
      <c r="C28" s="97">
        <v>1</v>
      </c>
      <c r="D28" s="98">
        <v>20000</v>
      </c>
      <c r="E28" s="98"/>
      <c r="F28" s="98"/>
      <c r="G28" s="97"/>
      <c r="H28" s="99">
        <f>C28*D28</f>
        <v>20000</v>
      </c>
      <c r="I28" s="97"/>
      <c r="J28" s="97"/>
      <c r="K28" s="97"/>
      <c r="L28" s="97"/>
      <c r="M28" s="97"/>
      <c r="N28" s="98">
        <f>H28</f>
        <v>20000</v>
      </c>
      <c r="O28" s="97">
        <v>0</v>
      </c>
      <c r="P28" s="79">
        <f t="shared" si="0"/>
        <v>20000</v>
      </c>
    </row>
    <row r="29" spans="2:16" x14ac:dyDescent="0.35">
      <c r="B29" s="71" t="s">
        <v>368</v>
      </c>
      <c r="D29" s="56"/>
      <c r="E29" s="56"/>
      <c r="F29" s="56"/>
      <c r="N29" s="56"/>
      <c r="P29" s="79">
        <f t="shared" si="0"/>
        <v>0</v>
      </c>
    </row>
    <row r="30" spans="2:16" ht="25" customHeight="1" x14ac:dyDescent="0.35">
      <c r="B30" s="96" t="s">
        <v>492</v>
      </c>
      <c r="C30" s="97">
        <v>1</v>
      </c>
      <c r="D30" s="98">
        <v>50000</v>
      </c>
      <c r="E30" s="97"/>
      <c r="F30" s="98"/>
      <c r="G30" s="142">
        <f>C30*D30</f>
        <v>50000</v>
      </c>
      <c r="H30" s="144"/>
      <c r="I30" s="143"/>
      <c r="J30" s="97"/>
      <c r="K30" s="97"/>
      <c r="L30" s="97"/>
      <c r="M30" s="97"/>
      <c r="N30" s="100">
        <f>G30</f>
        <v>50000</v>
      </c>
      <c r="O30" s="97">
        <v>47000</v>
      </c>
      <c r="P30" s="79">
        <f t="shared" si="0"/>
        <v>3000</v>
      </c>
    </row>
    <row r="31" spans="2:16" ht="25" customHeight="1" x14ac:dyDescent="0.35">
      <c r="B31" s="96" t="s">
        <v>493</v>
      </c>
      <c r="C31" s="97">
        <v>500</v>
      </c>
      <c r="D31" s="98">
        <v>24</v>
      </c>
      <c r="E31" s="97"/>
      <c r="F31" s="98"/>
      <c r="G31" s="99">
        <f>C31*D31</f>
        <v>12000</v>
      </c>
      <c r="H31" s="97"/>
      <c r="I31" s="97"/>
      <c r="J31" s="97"/>
      <c r="K31" s="97"/>
      <c r="L31" s="97"/>
      <c r="M31" s="97" t="s">
        <v>499</v>
      </c>
      <c r="N31" s="100">
        <f>G31</f>
        <v>12000</v>
      </c>
      <c r="O31" s="97">
        <v>13000</v>
      </c>
      <c r="P31" s="79">
        <f t="shared" si="0"/>
        <v>-1000</v>
      </c>
    </row>
    <row r="32" spans="2:16" ht="25" customHeight="1" x14ac:dyDescent="0.35">
      <c r="B32" s="96" t="s">
        <v>494</v>
      </c>
      <c r="C32" s="97">
        <v>1</v>
      </c>
      <c r="D32" s="98">
        <v>40000</v>
      </c>
      <c r="E32" s="97"/>
      <c r="F32" s="98"/>
      <c r="G32" s="142">
        <f>C32*D32</f>
        <v>40000</v>
      </c>
      <c r="H32" s="144"/>
      <c r="I32" s="143"/>
      <c r="J32" s="97"/>
      <c r="K32" s="97"/>
      <c r="L32" s="97"/>
      <c r="M32" s="97" t="s">
        <v>498</v>
      </c>
      <c r="N32" s="100">
        <f>G32</f>
        <v>40000</v>
      </c>
      <c r="O32" s="97">
        <v>20000</v>
      </c>
      <c r="P32" s="79">
        <f t="shared" si="0"/>
        <v>20000</v>
      </c>
    </row>
    <row r="33" spans="2:16" ht="25" customHeight="1" x14ac:dyDescent="0.35">
      <c r="B33" s="110" t="s">
        <v>506</v>
      </c>
      <c r="C33" s="111">
        <v>500</v>
      </c>
      <c r="D33" s="112">
        <v>24</v>
      </c>
      <c r="E33" s="111"/>
      <c r="F33" s="112"/>
      <c r="G33" s="113">
        <f>C33*D33</f>
        <v>12000</v>
      </c>
      <c r="H33" s="97"/>
      <c r="I33" s="97"/>
      <c r="J33" s="97"/>
      <c r="K33" s="97"/>
      <c r="L33" s="97"/>
      <c r="M33" s="97"/>
      <c r="N33" s="114">
        <f t="shared" ref="N33:N35" si="3">G33</f>
        <v>12000</v>
      </c>
      <c r="O33" s="97"/>
      <c r="P33" s="79">
        <f t="shared" si="0"/>
        <v>12000</v>
      </c>
    </row>
    <row r="34" spans="2:16" ht="25" customHeight="1" x14ac:dyDescent="0.35">
      <c r="B34" s="110" t="s">
        <v>505</v>
      </c>
      <c r="C34" s="111">
        <v>500</v>
      </c>
      <c r="D34" s="112">
        <v>24</v>
      </c>
      <c r="E34" s="112"/>
      <c r="F34" s="112"/>
      <c r="G34" s="113">
        <f>C34*D34</f>
        <v>12000</v>
      </c>
      <c r="H34" s="99"/>
      <c r="I34" s="99"/>
      <c r="J34" s="99"/>
      <c r="K34" s="99"/>
      <c r="L34" s="99"/>
      <c r="M34" s="97"/>
      <c r="N34" s="114">
        <f t="shared" si="3"/>
        <v>12000</v>
      </c>
      <c r="O34" s="97"/>
      <c r="P34" s="79">
        <f t="shared" si="0"/>
        <v>12000</v>
      </c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100">
        <f t="shared" si="3"/>
        <v>0</v>
      </c>
      <c r="O35" s="97"/>
      <c r="P35" s="79">
        <f t="shared" si="0"/>
        <v>0</v>
      </c>
    </row>
    <row r="36" spans="2:16" x14ac:dyDescent="0.35">
      <c r="B36" s="71" t="s">
        <v>227</v>
      </c>
      <c r="D36" s="56"/>
      <c r="E36" s="56"/>
      <c r="F36" s="56"/>
      <c r="N36" s="56"/>
      <c r="P36" s="79">
        <f t="shared" si="0"/>
        <v>0</v>
      </c>
    </row>
    <row r="37" spans="2:16" ht="25" customHeight="1" x14ac:dyDescent="0.35">
      <c r="B37" s="96" t="s">
        <v>495</v>
      </c>
      <c r="C37" s="97">
        <v>10</v>
      </c>
      <c r="D37" s="98">
        <v>5000</v>
      </c>
      <c r="E37" s="98"/>
      <c r="F37" s="98"/>
      <c r="G37" s="142">
        <f>C37*D37</f>
        <v>50000</v>
      </c>
      <c r="H37" s="144"/>
      <c r="I37" s="143"/>
      <c r="J37" s="97"/>
      <c r="K37" s="97"/>
      <c r="L37" s="97"/>
      <c r="M37" s="97"/>
      <c r="N37" s="98">
        <f>G37</f>
        <v>50000</v>
      </c>
      <c r="O37" s="97">
        <v>50000</v>
      </c>
      <c r="P37" s="79">
        <f t="shared" si="0"/>
        <v>0</v>
      </c>
    </row>
    <row r="38" spans="2:16" ht="25" customHeight="1" x14ac:dyDescent="0.35">
      <c r="B38" s="96"/>
      <c r="C38" s="97"/>
      <c r="D38" s="98"/>
      <c r="E38" s="98"/>
      <c r="F38" s="98"/>
      <c r="G38" s="97"/>
      <c r="H38" s="97"/>
      <c r="I38" s="97"/>
      <c r="J38" s="97"/>
      <c r="K38" s="97"/>
      <c r="L38" s="97"/>
      <c r="M38" s="97"/>
      <c r="N38" s="98"/>
      <c r="O38" s="97"/>
      <c r="P38" s="79">
        <f t="shared" si="0"/>
        <v>0</v>
      </c>
    </row>
    <row r="39" spans="2:16" ht="25" customHeight="1" x14ac:dyDescent="0.35">
      <c r="B39" s="71" t="s">
        <v>500</v>
      </c>
      <c r="C39" s="97"/>
      <c r="D39" s="98"/>
      <c r="E39" s="98"/>
      <c r="F39" s="98"/>
      <c r="G39" s="97"/>
      <c r="H39" s="97"/>
      <c r="I39" s="97"/>
      <c r="J39" s="97"/>
      <c r="K39" s="97"/>
      <c r="L39" s="97"/>
      <c r="M39" s="97"/>
      <c r="N39" s="98"/>
      <c r="O39" s="97"/>
      <c r="P39" s="79"/>
    </row>
    <row r="40" spans="2:16" ht="25" customHeight="1" x14ac:dyDescent="0.35">
      <c r="B40" s="96" t="s">
        <v>501</v>
      </c>
      <c r="C40" s="97"/>
      <c r="D40" s="98"/>
      <c r="E40" s="98"/>
      <c r="F40" s="98"/>
      <c r="G40" s="97"/>
      <c r="H40" s="97"/>
      <c r="I40" s="97"/>
      <c r="J40" s="97"/>
      <c r="K40" s="97"/>
      <c r="L40" s="97"/>
      <c r="M40" s="97"/>
      <c r="N40" s="98"/>
      <c r="O40" s="97">
        <v>15000</v>
      </c>
      <c r="P40" s="79"/>
    </row>
    <row r="41" spans="2:16" ht="25" customHeight="1" x14ac:dyDescent="0.35">
      <c r="B41" s="110" t="s">
        <v>508</v>
      </c>
      <c r="C41" s="111">
        <v>1</v>
      </c>
      <c r="D41" s="112">
        <v>25000</v>
      </c>
      <c r="E41" s="98"/>
      <c r="F41" s="98"/>
      <c r="G41" s="97"/>
      <c r="H41" s="97"/>
      <c r="I41" s="97"/>
      <c r="J41" s="97"/>
      <c r="K41" s="97"/>
      <c r="L41" s="97"/>
      <c r="M41" s="97"/>
      <c r="N41" s="112">
        <f>C41*D41</f>
        <v>25000</v>
      </c>
      <c r="O41" s="97"/>
      <c r="P41" s="79"/>
    </row>
    <row r="42" spans="2:16" ht="25" customHeight="1" x14ac:dyDescent="0.35">
      <c r="B42" s="96"/>
      <c r="C42" s="97"/>
      <c r="D42" s="98"/>
      <c r="E42" s="98"/>
      <c r="F42" s="98"/>
      <c r="G42" s="97"/>
      <c r="H42" s="97"/>
      <c r="I42" s="97"/>
      <c r="J42" s="97"/>
      <c r="K42" s="97"/>
      <c r="L42" s="97"/>
      <c r="M42" s="97"/>
      <c r="N42" s="98"/>
      <c r="O42" s="97"/>
      <c r="P42" s="79">
        <f t="shared" si="0"/>
        <v>0</v>
      </c>
    </row>
    <row r="43" spans="2:16" x14ac:dyDescent="0.35">
      <c r="B43" s="61" t="s">
        <v>237</v>
      </c>
      <c r="N43" s="56"/>
      <c r="P43" s="79">
        <f t="shared" si="0"/>
        <v>0</v>
      </c>
    </row>
    <row r="44" spans="2:16" ht="25" customHeight="1" x14ac:dyDescent="0.35">
      <c r="B44" s="96" t="s">
        <v>496</v>
      </c>
      <c r="C44" s="97">
        <v>1</v>
      </c>
      <c r="D44" s="97">
        <v>32000</v>
      </c>
      <c r="E44" s="97"/>
      <c r="F44" s="97"/>
      <c r="G44" s="97"/>
      <c r="H44" s="97"/>
      <c r="I44" s="97"/>
      <c r="J44" s="97"/>
      <c r="K44" s="97"/>
      <c r="L44" s="97"/>
      <c r="M44" s="97"/>
      <c r="N44" s="98">
        <f>C44*D44</f>
        <v>32000</v>
      </c>
      <c r="O44" s="97"/>
      <c r="P44" s="79">
        <f t="shared" si="0"/>
        <v>32000</v>
      </c>
    </row>
    <row r="45" spans="2:16" ht="25" customHeight="1" x14ac:dyDescent="0.35">
      <c r="B45" s="96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8"/>
      <c r="O45" s="97"/>
      <c r="P45" s="79">
        <f t="shared" si="0"/>
        <v>0</v>
      </c>
    </row>
    <row r="46" spans="2:16" ht="25" customHeight="1" x14ac:dyDescent="0.35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8"/>
      <c r="O46" s="97"/>
      <c r="P46" s="79">
        <f t="shared" si="0"/>
        <v>0</v>
      </c>
    </row>
    <row r="47" spans="2:16" ht="15" thickBot="1" x14ac:dyDescent="0.4"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101" t="s">
        <v>234</v>
      </c>
      <c r="N47" s="106">
        <f>SUM(N5:N44)</f>
        <v>3337000</v>
      </c>
    </row>
    <row r="48" spans="2:16" x14ac:dyDescent="0.35">
      <c r="N48" s="56"/>
    </row>
  </sheetData>
  <mergeCells count="5">
    <mergeCell ref="E3:L3"/>
    <mergeCell ref="H19:I19"/>
    <mergeCell ref="G30:I30"/>
    <mergeCell ref="G32:I32"/>
    <mergeCell ref="G37:I37"/>
  </mergeCells>
  <pageMargins left="0.7" right="0.7" top="0.75" bottom="0.75" header="0.3" footer="0.3"/>
  <pageSetup paperSize="9" scale="56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C2E9-89F8-4EE3-A443-A2599DF83BB3}">
  <sheetPr>
    <tabColor rgb="FF92D050"/>
    <pageSetUpPr fitToPage="1"/>
  </sheetPr>
  <dimension ref="A1:P41"/>
  <sheetViews>
    <sheetView showGridLines="0" topLeftCell="A28" zoomScale="60" zoomScaleNormal="60" workbookViewId="0">
      <selection activeCell="N27" sqref="N27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6" ht="15" thickBot="1" x14ac:dyDescent="0.4">
      <c r="A1" s="73" t="s">
        <v>691</v>
      </c>
      <c r="B1" s="73"/>
      <c r="M1" s="109" t="s">
        <v>699</v>
      </c>
    </row>
    <row r="2" spans="1:16" ht="15" thickBot="1" x14ac:dyDescent="0.4"/>
    <row r="3" spans="1:16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140</v>
      </c>
      <c r="D11" s="98">
        <v>1300</v>
      </c>
      <c r="E11" s="98">
        <f>C11*D11</f>
        <v>182000</v>
      </c>
      <c r="F11" s="97"/>
      <c r="G11" s="98"/>
      <c r="H11" s="98"/>
      <c r="I11" s="98"/>
      <c r="J11" s="98"/>
      <c r="K11" s="98"/>
      <c r="L11" s="98"/>
      <c r="M11" s="97"/>
      <c r="N11" s="98">
        <f>E11</f>
        <v>182000</v>
      </c>
      <c r="O11" s="97">
        <v>182000</v>
      </c>
      <c r="P11" s="79">
        <f>N11-O11</f>
        <v>0</v>
      </c>
    </row>
    <row r="12" spans="1:16" ht="25" customHeight="1" x14ac:dyDescent="0.35">
      <c r="B12" s="96" t="s">
        <v>701</v>
      </c>
      <c r="C12" s="97">
        <v>50</v>
      </c>
      <c r="D12" s="98">
        <v>4300</v>
      </c>
      <c r="E12" s="98">
        <f>C12*D12</f>
        <v>215000</v>
      </c>
      <c r="F12" s="99"/>
      <c r="G12" s="98"/>
      <c r="H12" s="98"/>
      <c r="I12" s="98"/>
      <c r="J12" s="98"/>
      <c r="K12" s="98"/>
      <c r="L12" s="98"/>
      <c r="M12" s="97"/>
      <c r="N12" s="98">
        <f>E12</f>
        <v>215000</v>
      </c>
      <c r="O12" s="97">
        <v>215000</v>
      </c>
      <c r="P12" s="79">
        <f t="shared" ref="P12:P27" si="0">N12-O12</f>
        <v>0</v>
      </c>
    </row>
    <row r="13" spans="1:16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  <c r="P13" s="79">
        <f t="shared" si="0"/>
        <v>0</v>
      </c>
    </row>
    <row r="14" spans="1:16" ht="25" customHeight="1" x14ac:dyDescent="0.35">
      <c r="B14" s="96" t="s">
        <v>700</v>
      </c>
      <c r="C14" s="97">
        <v>120</v>
      </c>
      <c r="D14" s="98">
        <v>1300</v>
      </c>
      <c r="E14" s="99"/>
      <c r="F14" s="98">
        <f>C14*D14</f>
        <v>156000</v>
      </c>
      <c r="G14" s="97"/>
      <c r="H14" s="97"/>
      <c r="I14" s="97"/>
      <c r="J14" s="97"/>
      <c r="K14" s="97"/>
      <c r="L14" s="97"/>
      <c r="M14" s="97"/>
      <c r="N14" s="98">
        <f>F14</f>
        <v>156000</v>
      </c>
      <c r="O14" s="97">
        <v>156000</v>
      </c>
      <c r="P14" s="79">
        <f t="shared" si="0"/>
        <v>0</v>
      </c>
    </row>
    <row r="15" spans="1:16" ht="25" customHeight="1" x14ac:dyDescent="0.35">
      <c r="B15" s="96" t="s">
        <v>701</v>
      </c>
      <c r="C15" s="97">
        <v>50</v>
      </c>
      <c r="D15" s="98">
        <v>4300</v>
      </c>
      <c r="E15" s="98">
        <f>C15*D15</f>
        <v>215000</v>
      </c>
      <c r="F15" s="99"/>
      <c r="G15" s="98"/>
      <c r="H15" s="98"/>
      <c r="I15" s="98"/>
      <c r="J15" s="98"/>
      <c r="K15" s="98"/>
      <c r="L15" s="98"/>
      <c r="M15" s="97"/>
      <c r="N15" s="98">
        <f>E15</f>
        <v>215000</v>
      </c>
      <c r="O15" s="97">
        <v>215000</v>
      </c>
      <c r="P15" s="79">
        <f t="shared" si="0"/>
        <v>0</v>
      </c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  <c r="P16" s="79">
        <f t="shared" si="0"/>
        <v>0</v>
      </c>
    </row>
    <row r="17" spans="2:16" ht="25" customHeight="1" x14ac:dyDescent="0.35">
      <c r="B17" s="110" t="s">
        <v>1000</v>
      </c>
      <c r="C17" s="111">
        <v>50</v>
      </c>
      <c r="D17" s="112">
        <v>2800</v>
      </c>
      <c r="E17" s="113">
        <f>C17*D17</f>
        <v>140000</v>
      </c>
      <c r="F17" s="112"/>
      <c r="G17" s="111"/>
      <c r="H17" s="111"/>
      <c r="I17" s="111"/>
      <c r="J17" s="111"/>
      <c r="K17" s="111"/>
      <c r="L17" s="111"/>
      <c r="M17" s="111" t="s">
        <v>1001</v>
      </c>
      <c r="N17" s="112">
        <f>E17</f>
        <v>140000</v>
      </c>
      <c r="O17" s="111">
        <v>140000</v>
      </c>
      <c r="P17" s="79">
        <f t="shared" si="0"/>
        <v>0</v>
      </c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  <c r="P18" s="79">
        <f t="shared" si="0"/>
        <v>0</v>
      </c>
    </row>
    <row r="19" spans="2:16" x14ac:dyDescent="0.35">
      <c r="B19" s="71" t="s">
        <v>113</v>
      </c>
      <c r="D19" s="56"/>
      <c r="E19" s="56"/>
      <c r="F19" s="56"/>
      <c r="N19" s="56"/>
      <c r="P19" s="79">
        <f t="shared" si="0"/>
        <v>0</v>
      </c>
    </row>
    <row r="20" spans="2:16" ht="25" customHeight="1" x14ac:dyDescent="0.35">
      <c r="B20" s="96"/>
      <c r="C20" s="97"/>
      <c r="D20" s="98"/>
      <c r="E20" s="98"/>
      <c r="F20" s="98"/>
      <c r="G20" s="97"/>
      <c r="H20" s="97"/>
      <c r="I20" s="97"/>
      <c r="J20" s="97"/>
      <c r="K20" s="97"/>
      <c r="L20" s="97"/>
      <c r="M20" s="97"/>
      <c r="N20" s="98"/>
      <c r="O20" s="97"/>
      <c r="P20" s="79">
        <f t="shared" si="0"/>
        <v>0</v>
      </c>
    </row>
    <row r="21" spans="2:16" ht="25" customHeight="1" x14ac:dyDescent="0.35">
      <c r="B21" s="96" t="s">
        <v>702</v>
      </c>
      <c r="C21" s="97">
        <v>1</v>
      </c>
      <c r="D21" s="98">
        <v>10000</v>
      </c>
      <c r="E21" s="98">
        <f>C21*D21</f>
        <v>10000</v>
      </c>
      <c r="F21" s="98"/>
      <c r="G21" s="97"/>
      <c r="H21" s="97"/>
      <c r="I21" s="97"/>
      <c r="J21" s="97"/>
      <c r="K21" s="97"/>
      <c r="L21" s="97"/>
      <c r="M21" s="97"/>
      <c r="N21" s="98">
        <f>E21</f>
        <v>10000</v>
      </c>
      <c r="O21" s="97">
        <v>8000</v>
      </c>
      <c r="P21" s="79">
        <f t="shared" si="0"/>
        <v>2000</v>
      </c>
    </row>
    <row r="22" spans="2:16" ht="25" customHeight="1" x14ac:dyDescent="0.35">
      <c r="B22" s="96" t="s">
        <v>703</v>
      </c>
      <c r="C22" s="97">
        <v>1</v>
      </c>
      <c r="D22" s="98">
        <v>10000</v>
      </c>
      <c r="E22" s="98"/>
      <c r="F22" s="98">
        <f>C22*D22</f>
        <v>10000</v>
      </c>
      <c r="G22" s="97"/>
      <c r="H22" s="97"/>
      <c r="I22" s="97"/>
      <c r="J22" s="97"/>
      <c r="K22" s="97"/>
      <c r="L22" s="97"/>
      <c r="M22" s="97"/>
      <c r="N22" s="98">
        <f>F22</f>
        <v>10000</v>
      </c>
      <c r="O22" s="97">
        <v>8000</v>
      </c>
      <c r="P22" s="79">
        <f t="shared" si="0"/>
        <v>2000</v>
      </c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  <c r="P23" s="79">
        <f t="shared" si="0"/>
        <v>0</v>
      </c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  <c r="P24" s="79">
        <f t="shared" si="0"/>
        <v>0</v>
      </c>
    </row>
    <row r="25" spans="2:16" x14ac:dyDescent="0.35">
      <c r="B25" s="71" t="s">
        <v>368</v>
      </c>
      <c r="D25" s="56"/>
      <c r="E25" s="56"/>
      <c r="F25" s="56"/>
      <c r="N25" s="56"/>
      <c r="P25" s="79">
        <f t="shared" si="0"/>
        <v>0</v>
      </c>
    </row>
    <row r="26" spans="2:16" ht="25" customHeight="1" x14ac:dyDescent="0.35">
      <c r="B26" s="96" t="s">
        <v>704</v>
      </c>
      <c r="C26" s="97">
        <v>500</v>
      </c>
      <c r="D26" s="98">
        <v>24</v>
      </c>
      <c r="E26" s="99">
        <f>C26*D26</f>
        <v>12000</v>
      </c>
      <c r="F26" s="98"/>
      <c r="G26" s="97"/>
      <c r="H26" s="97"/>
      <c r="I26" s="97"/>
      <c r="J26" s="97"/>
      <c r="K26" s="97"/>
      <c r="L26" s="97"/>
      <c r="M26" s="97"/>
      <c r="N26" s="100">
        <f>E26</f>
        <v>12000</v>
      </c>
      <c r="O26" s="97">
        <v>15000</v>
      </c>
      <c r="P26" s="79">
        <f t="shared" si="0"/>
        <v>-3000</v>
      </c>
    </row>
    <row r="27" spans="2:16" ht="25" customHeight="1" x14ac:dyDescent="0.35">
      <c r="B27" s="110" t="s">
        <v>866</v>
      </c>
      <c r="C27" s="111">
        <v>2</v>
      </c>
      <c r="D27" s="112">
        <v>12000</v>
      </c>
      <c r="E27" s="111"/>
      <c r="F27" s="112"/>
      <c r="G27" s="111"/>
      <c r="H27" s="111"/>
      <c r="I27" s="111"/>
      <c r="J27" s="111"/>
      <c r="K27" s="111"/>
      <c r="L27" s="111"/>
      <c r="M27" s="111" t="s">
        <v>1001</v>
      </c>
      <c r="N27" s="114">
        <f>C27*D27</f>
        <v>24000</v>
      </c>
      <c r="O27" s="97">
        <v>24000</v>
      </c>
      <c r="P27" s="79">
        <f t="shared" si="0"/>
        <v>0</v>
      </c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696</v>
      </c>
      <c r="N36" s="56"/>
    </row>
    <row r="37" spans="2:16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6" ht="25" customHeight="1" x14ac:dyDescent="0.35">
      <c r="B38" s="96" t="s">
        <v>331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>
        <v>18000</v>
      </c>
      <c r="O38" s="97">
        <v>18000</v>
      </c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6">
        <f>SUM(N5:N39)</f>
        <v>982000</v>
      </c>
      <c r="O40" s="106">
        <f>SUM(O5:O39)</f>
        <v>981000</v>
      </c>
      <c r="P40" s="79">
        <f t="shared" ref="P40" si="1">N40-O40</f>
        <v>1000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4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B1F08-EEEC-4787-97EB-A9EDA06CA025}">
  <sheetPr>
    <tabColor rgb="FF92D050"/>
    <pageSetUpPr fitToPage="1"/>
  </sheetPr>
  <dimension ref="A1:R43"/>
  <sheetViews>
    <sheetView showGridLines="0" topLeftCell="C31" zoomScale="70" zoomScaleNormal="70" workbookViewId="0">
      <selection activeCell="M44" sqref="M44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  <col min="15" max="15" width="10" bestFit="1" customWidth="1"/>
  </cols>
  <sheetData>
    <row r="1" spans="1:17" ht="15" thickBot="1" x14ac:dyDescent="0.4">
      <c r="A1" s="73" t="s">
        <v>691</v>
      </c>
      <c r="B1" s="73"/>
      <c r="M1" s="109" t="s">
        <v>698</v>
      </c>
    </row>
    <row r="2" spans="1:17" ht="15" thickBot="1" x14ac:dyDescent="0.4"/>
    <row r="3" spans="1:17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7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7" x14ac:dyDescent="0.35">
      <c r="B5" s="61" t="s">
        <v>232</v>
      </c>
    </row>
    <row r="6" spans="1:17" ht="25" customHeight="1" x14ac:dyDescent="0.35">
      <c r="B6" s="96" t="s">
        <v>705</v>
      </c>
      <c r="C6" s="97">
        <v>350</v>
      </c>
      <c r="D6" s="98">
        <v>3200</v>
      </c>
      <c r="E6" s="98"/>
      <c r="F6" s="98"/>
      <c r="G6" s="99"/>
      <c r="H6" s="99">
        <f>C6*D6</f>
        <v>1120000</v>
      </c>
      <c r="I6" s="99"/>
      <c r="J6" s="99"/>
      <c r="K6" s="99"/>
      <c r="L6" s="99"/>
      <c r="M6" s="97"/>
      <c r="N6" s="98">
        <f>H6</f>
        <v>1120000</v>
      </c>
      <c r="O6" s="97">
        <v>1120000</v>
      </c>
      <c r="P6" s="79">
        <f>N6-O6</f>
        <v>0</v>
      </c>
    </row>
    <row r="7" spans="1:17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7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7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7" x14ac:dyDescent="0.35">
      <c r="B10" s="61" t="s">
        <v>217</v>
      </c>
      <c r="D10" s="56"/>
      <c r="E10" s="56"/>
      <c r="F10" s="56"/>
      <c r="N10" s="56"/>
    </row>
    <row r="11" spans="1:17" ht="25" customHeight="1" x14ac:dyDescent="0.35">
      <c r="B11" s="96" t="s">
        <v>230</v>
      </c>
      <c r="C11" s="97">
        <v>150</v>
      </c>
      <c r="D11" s="98">
        <v>2940</v>
      </c>
      <c r="E11" s="98"/>
      <c r="F11" s="97"/>
      <c r="G11" s="98"/>
      <c r="H11" s="98">
        <f>C11*D11</f>
        <v>441000</v>
      </c>
      <c r="I11" s="98"/>
      <c r="J11" s="98"/>
      <c r="K11" s="98"/>
      <c r="L11" s="98"/>
      <c r="M11" s="97"/>
      <c r="N11" s="98">
        <f>H11</f>
        <v>441000</v>
      </c>
      <c r="O11" s="97"/>
      <c r="Q11" t="s">
        <v>994</v>
      </c>
    </row>
    <row r="12" spans="1:17" ht="25" customHeight="1" x14ac:dyDescent="0.35">
      <c r="B12" s="96"/>
      <c r="C12" s="97"/>
      <c r="D12" s="98"/>
      <c r="E12" s="98"/>
      <c r="F12" s="99"/>
      <c r="G12" s="98"/>
      <c r="H12" s="98"/>
      <c r="I12" s="98"/>
      <c r="J12" s="98"/>
      <c r="K12" s="98"/>
      <c r="L12" s="98"/>
      <c r="M12" s="97"/>
      <c r="N12" s="98"/>
      <c r="O12" s="97"/>
    </row>
    <row r="13" spans="1:17" ht="25" customHeight="1" x14ac:dyDescent="0.35">
      <c r="B13" s="96" t="s">
        <v>700</v>
      </c>
      <c r="C13" s="97">
        <v>120</v>
      </c>
      <c r="D13" s="98">
        <v>1300</v>
      </c>
      <c r="E13" s="97"/>
      <c r="F13" s="98"/>
      <c r="G13" s="99">
        <f>C13*D13</f>
        <v>156000</v>
      </c>
      <c r="H13" s="97"/>
      <c r="I13" s="97"/>
      <c r="J13" s="97"/>
      <c r="K13" s="97"/>
      <c r="L13" s="97"/>
      <c r="M13" s="97"/>
      <c r="N13" s="98">
        <f>G13</f>
        <v>156000</v>
      </c>
      <c r="O13" s="97">
        <v>156000</v>
      </c>
    </row>
    <row r="14" spans="1:17" ht="25" customHeight="1" x14ac:dyDescent="0.35">
      <c r="B14" s="96" t="s">
        <v>701</v>
      </c>
      <c r="C14" s="97">
        <v>50</v>
      </c>
      <c r="D14" s="98">
        <v>4300</v>
      </c>
      <c r="E14" s="97"/>
      <c r="F14" s="98"/>
      <c r="G14" s="99">
        <f>C14*D14</f>
        <v>215000</v>
      </c>
      <c r="H14" s="97"/>
      <c r="I14" s="97"/>
      <c r="J14" s="97"/>
      <c r="K14" s="97"/>
      <c r="L14" s="97"/>
      <c r="M14" s="97"/>
      <c r="N14" s="98">
        <f>G14</f>
        <v>215000</v>
      </c>
      <c r="O14" s="97">
        <v>215000</v>
      </c>
    </row>
    <row r="15" spans="1:17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7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706</v>
      </c>
      <c r="C20" s="97">
        <v>1</v>
      </c>
      <c r="D20" s="98">
        <v>10000</v>
      </c>
      <c r="E20" s="98"/>
      <c r="F20" s="98"/>
      <c r="G20" s="97"/>
      <c r="H20" s="99">
        <f>C20*D20</f>
        <v>10000</v>
      </c>
      <c r="I20" s="97"/>
      <c r="J20" s="97"/>
      <c r="K20" s="97"/>
      <c r="L20" s="97"/>
      <c r="M20" s="97"/>
      <c r="N20" s="98">
        <f>H20</f>
        <v>10000</v>
      </c>
      <c r="O20" s="97"/>
      <c r="P20" t="s">
        <v>995</v>
      </c>
    </row>
    <row r="21" spans="2:16" ht="25" customHeight="1" x14ac:dyDescent="0.35">
      <c r="B21" s="96" t="s">
        <v>487</v>
      </c>
      <c r="C21" s="97">
        <v>1</v>
      </c>
      <c r="D21" s="98">
        <v>10000</v>
      </c>
      <c r="E21" s="98"/>
      <c r="F21" s="98"/>
      <c r="G21" s="97"/>
      <c r="H21" s="142">
        <f>C21*D21</f>
        <v>10000</v>
      </c>
      <c r="I21" s="147"/>
      <c r="J21" s="97"/>
      <c r="K21" s="97"/>
      <c r="L21" s="97"/>
      <c r="M21" s="97"/>
      <c r="N21" s="98">
        <f>H21</f>
        <v>10000</v>
      </c>
      <c r="O21" s="97">
        <v>10000</v>
      </c>
    </row>
    <row r="22" spans="2:16" ht="25" customHeight="1" x14ac:dyDescent="0.35">
      <c r="B22" s="96" t="s">
        <v>707</v>
      </c>
      <c r="C22" s="97">
        <v>1</v>
      </c>
      <c r="D22" s="98">
        <v>10000</v>
      </c>
      <c r="E22" s="98"/>
      <c r="F22" s="98"/>
      <c r="G22" s="99">
        <f>C22*D22</f>
        <v>10000</v>
      </c>
      <c r="H22" s="97"/>
      <c r="I22" s="97"/>
      <c r="J22" s="97"/>
      <c r="K22" s="97"/>
      <c r="L22" s="97"/>
      <c r="M22" s="97"/>
      <c r="N22" s="98">
        <f>G22</f>
        <v>10000</v>
      </c>
      <c r="O22" s="97">
        <v>8000</v>
      </c>
    </row>
    <row r="23" spans="2:16" ht="25" customHeight="1" x14ac:dyDescent="0.35">
      <c r="B23" s="96" t="s">
        <v>708</v>
      </c>
      <c r="C23" s="97">
        <v>2</v>
      </c>
      <c r="D23" s="98">
        <v>4000</v>
      </c>
      <c r="E23" s="98"/>
      <c r="F23" s="98"/>
      <c r="G23" s="99">
        <f>C23*D23</f>
        <v>8000</v>
      </c>
      <c r="H23" s="99"/>
      <c r="I23" s="99"/>
      <c r="J23" s="99"/>
      <c r="K23" s="99"/>
      <c r="L23" s="99"/>
      <c r="M23" s="97"/>
      <c r="N23" s="98">
        <f>G23</f>
        <v>8000</v>
      </c>
      <c r="O23" s="97">
        <v>8000</v>
      </c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 t="s">
        <v>709</v>
      </c>
      <c r="C26" s="97">
        <v>500</v>
      </c>
      <c r="D26" s="98">
        <v>24</v>
      </c>
      <c r="E26" s="97"/>
      <c r="F26" s="98"/>
      <c r="G26" s="99">
        <f>C26*D26</f>
        <v>12000</v>
      </c>
      <c r="H26" s="97"/>
      <c r="I26" s="97"/>
      <c r="J26" s="97"/>
      <c r="K26" s="97"/>
      <c r="L26" s="97"/>
      <c r="M26" s="97"/>
      <c r="N26" s="100">
        <f>G26</f>
        <v>12000</v>
      </c>
      <c r="O26" s="97"/>
      <c r="P26" t="s">
        <v>996</v>
      </c>
    </row>
    <row r="27" spans="2:16" ht="25" customHeight="1" x14ac:dyDescent="0.35">
      <c r="B27" s="96" t="s">
        <v>710</v>
      </c>
      <c r="C27" s="97">
        <v>500</v>
      </c>
      <c r="D27" s="98">
        <v>24</v>
      </c>
      <c r="E27" s="97"/>
      <c r="F27" s="98"/>
      <c r="G27" s="99">
        <f>C27*D27</f>
        <v>12000</v>
      </c>
      <c r="H27" s="97"/>
      <c r="I27" s="97"/>
      <c r="J27" s="97"/>
      <c r="K27" s="97"/>
      <c r="L27" s="97"/>
      <c r="M27" s="97"/>
      <c r="N27" s="100">
        <f>G27</f>
        <v>12000</v>
      </c>
      <c r="O27" s="97"/>
      <c r="P27" t="s">
        <v>996</v>
      </c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8" ht="25" customHeight="1" x14ac:dyDescent="0.35">
      <c r="B33" s="96" t="s">
        <v>711</v>
      </c>
      <c r="C33" s="97">
        <v>10</v>
      </c>
      <c r="D33" s="98">
        <v>5000</v>
      </c>
      <c r="E33" s="98"/>
      <c r="F33" s="98"/>
      <c r="G33" s="97"/>
      <c r="H33" s="145">
        <f>C33*D33</f>
        <v>50000</v>
      </c>
      <c r="I33" s="146"/>
      <c r="J33" s="97"/>
      <c r="K33" s="97"/>
      <c r="L33" s="97"/>
      <c r="M33" s="97"/>
      <c r="N33" s="98">
        <f>H33</f>
        <v>50000</v>
      </c>
      <c r="O33" s="97">
        <v>50000</v>
      </c>
    </row>
    <row r="34" spans="2:18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8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8" x14ac:dyDescent="0.35">
      <c r="B36" s="61" t="s">
        <v>696</v>
      </c>
      <c r="N36" s="56"/>
    </row>
    <row r="37" spans="2:18" ht="25" customHeight="1" x14ac:dyDescent="0.35">
      <c r="B37" s="96" t="s">
        <v>697</v>
      </c>
      <c r="C37" s="97">
        <v>1</v>
      </c>
      <c r="D37" s="97">
        <v>300000</v>
      </c>
      <c r="E37" s="97"/>
      <c r="F37" s="97"/>
      <c r="G37" s="97"/>
      <c r="H37" s="97"/>
      <c r="I37" s="97"/>
      <c r="J37" s="97"/>
      <c r="K37" s="97"/>
      <c r="L37" s="97"/>
      <c r="M37" s="97"/>
      <c r="N37" s="98">
        <f>C37*D37</f>
        <v>300000</v>
      </c>
      <c r="O37" s="97">
        <v>300000</v>
      </c>
      <c r="P37" s="127" t="s">
        <v>999</v>
      </c>
    </row>
    <row r="38" spans="2:18" ht="25" customHeight="1" x14ac:dyDescent="0.35">
      <c r="B38" s="96" t="s">
        <v>331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>
        <v>32000</v>
      </c>
      <c r="O38" s="97"/>
    </row>
    <row r="39" spans="2:18" ht="25" customHeight="1" x14ac:dyDescent="0.35">
      <c r="B39" s="96" t="s">
        <v>997</v>
      </c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>
        <v>500</v>
      </c>
    </row>
    <row r="40" spans="2:18" ht="25" customHeight="1" x14ac:dyDescent="0.35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8"/>
      <c r="O40" s="97"/>
    </row>
    <row r="41" spans="2:18" ht="15" thickBot="1" x14ac:dyDescent="0.4"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101" t="s">
        <v>234</v>
      </c>
      <c r="N41" s="102">
        <f>SUM(N5:N40)</f>
        <v>2376000</v>
      </c>
      <c r="O41" s="102">
        <f>SUM(O5:O40)</f>
        <v>1867500</v>
      </c>
      <c r="P41" s="79">
        <f>N41-O41</f>
        <v>508500</v>
      </c>
    </row>
    <row r="42" spans="2:18" x14ac:dyDescent="0.35">
      <c r="N42" s="56">
        <v>2344000</v>
      </c>
      <c r="O42" s="79">
        <f>O41</f>
        <v>1867500</v>
      </c>
      <c r="P42" s="79">
        <f>N42-O42</f>
        <v>476500</v>
      </c>
      <c r="Q42" s="127" t="s">
        <v>998</v>
      </c>
    </row>
    <row r="43" spans="2:18" x14ac:dyDescent="0.35">
      <c r="Q43" s="133">
        <f>480500-441000-9000</f>
        <v>30500</v>
      </c>
      <c r="R43" s="127" t="s">
        <v>1116</v>
      </c>
    </row>
  </sheetData>
  <mergeCells count="3">
    <mergeCell ref="E3:L3"/>
    <mergeCell ref="H33:I33"/>
    <mergeCell ref="H21:I21"/>
  </mergeCells>
  <pageMargins left="0.7" right="0.7" top="0.75" bottom="0.75" header="0.3" footer="0.3"/>
  <pageSetup paperSize="9" scale="54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2F152-E479-4D24-B986-90D2D3833E24}">
  <sheetPr>
    <tabColor rgb="FF92D050"/>
    <pageSetUpPr fitToPage="1"/>
  </sheetPr>
  <dimension ref="A1:P41"/>
  <sheetViews>
    <sheetView showGridLines="0" topLeftCell="A27" zoomScale="70" zoomScaleNormal="70" workbookViewId="0">
      <selection activeCell="P11" sqref="P11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6" ht="15" thickBot="1" x14ac:dyDescent="0.4">
      <c r="A1" s="73" t="s">
        <v>691</v>
      </c>
      <c r="B1" s="73"/>
      <c r="E1" t="s">
        <v>1002</v>
      </c>
      <c r="J1" t="s">
        <v>992</v>
      </c>
    </row>
    <row r="2" spans="1:16" ht="15" thickBot="1" x14ac:dyDescent="0.4"/>
    <row r="3" spans="1:16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130</v>
      </c>
      <c r="D11" s="98">
        <v>1400</v>
      </c>
      <c r="E11" s="98"/>
      <c r="F11" s="99">
        <f>C11*D11</f>
        <v>182000</v>
      </c>
      <c r="G11" s="98"/>
      <c r="H11" s="98"/>
      <c r="I11" s="98"/>
      <c r="J11" s="98"/>
      <c r="K11" s="98"/>
      <c r="L11" s="98"/>
      <c r="M11" s="97"/>
      <c r="N11" s="98">
        <f>F11</f>
        <v>182000</v>
      </c>
      <c r="O11" s="129">
        <f>'20250128 to 20250312'!M107</f>
        <v>182000</v>
      </c>
      <c r="P11" s="79"/>
    </row>
    <row r="12" spans="1:16" ht="25" customHeight="1" x14ac:dyDescent="0.35">
      <c r="B12" s="96" t="s">
        <v>701</v>
      </c>
      <c r="C12" s="97">
        <v>50</v>
      </c>
      <c r="D12" s="98">
        <v>4300</v>
      </c>
      <c r="E12" s="98"/>
      <c r="F12" s="99">
        <f>C12*D12</f>
        <v>215000</v>
      </c>
      <c r="G12" s="98"/>
      <c r="H12" s="98"/>
      <c r="I12" s="98"/>
      <c r="J12" s="98"/>
      <c r="K12" s="98"/>
      <c r="L12" s="98"/>
      <c r="M12" s="97"/>
      <c r="N12" s="98">
        <f>F12</f>
        <v>215000</v>
      </c>
      <c r="O12" s="129">
        <f>'20250128 to 20250312'!M108</f>
        <v>215000</v>
      </c>
      <c r="P12" s="79">
        <f>N12-O12</f>
        <v>0</v>
      </c>
    </row>
    <row r="13" spans="1:16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129"/>
    </row>
    <row r="14" spans="1:16" ht="25" customHeight="1" x14ac:dyDescent="0.35">
      <c r="B14" s="96" t="s">
        <v>700</v>
      </c>
      <c r="C14" s="97">
        <v>100</v>
      </c>
      <c r="D14" s="98">
        <v>1400</v>
      </c>
      <c r="E14" s="99">
        <f>C14*D14</f>
        <v>140000</v>
      </c>
      <c r="F14" s="98"/>
      <c r="G14" s="97"/>
      <c r="H14" s="97"/>
      <c r="I14" s="97"/>
      <c r="J14" s="97"/>
      <c r="K14" s="97"/>
      <c r="L14" s="97"/>
      <c r="M14" s="97"/>
      <c r="N14" s="98">
        <f>E14</f>
        <v>140000</v>
      </c>
      <c r="O14" s="129">
        <f>'20250128 to 20250312'!M104</f>
        <v>140000</v>
      </c>
      <c r="P14" s="79">
        <f>N14-O14</f>
        <v>0</v>
      </c>
    </row>
    <row r="15" spans="1:16" ht="25" customHeight="1" x14ac:dyDescent="0.35">
      <c r="B15" s="96" t="s">
        <v>701</v>
      </c>
      <c r="C15" s="97">
        <v>30</v>
      </c>
      <c r="D15" s="98">
        <v>4300</v>
      </c>
      <c r="E15" s="99">
        <f>C15*D15</f>
        <v>129000</v>
      </c>
      <c r="F15" s="99"/>
      <c r="G15" s="98"/>
      <c r="H15" s="98"/>
      <c r="I15" s="98"/>
      <c r="J15" s="98"/>
      <c r="K15" s="98"/>
      <c r="L15" s="98"/>
      <c r="M15" s="97"/>
      <c r="N15" s="98">
        <f>E15</f>
        <v>129000</v>
      </c>
      <c r="O15" s="129">
        <f>'20250128 to 20250312'!M105</f>
        <v>107500</v>
      </c>
      <c r="P15" s="130">
        <f>N15-O15</f>
        <v>21500</v>
      </c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707</v>
      </c>
      <c r="C20" s="97">
        <v>1</v>
      </c>
      <c r="D20" s="98">
        <v>10000</v>
      </c>
      <c r="E20" s="98"/>
      <c r="F20" s="98">
        <f>C20*D20</f>
        <v>10000</v>
      </c>
      <c r="G20" s="97"/>
      <c r="H20" s="97"/>
      <c r="I20" s="97"/>
      <c r="J20" s="97"/>
      <c r="K20" s="97"/>
      <c r="L20" s="97"/>
      <c r="M20" s="97"/>
      <c r="N20" s="98">
        <f>F20</f>
        <v>10000</v>
      </c>
      <c r="O20" s="129">
        <f>'20250128 to 20250312'!M106</f>
        <v>12000</v>
      </c>
      <c r="P20" s="130">
        <f>N20+N21-O20</f>
        <v>3000</v>
      </c>
    </row>
    <row r="21" spans="2:16" ht="25" customHeight="1" x14ac:dyDescent="0.35">
      <c r="B21" s="96" t="s">
        <v>1003</v>
      </c>
      <c r="C21" s="97">
        <v>1</v>
      </c>
      <c r="D21" s="98">
        <v>5000</v>
      </c>
      <c r="E21" s="98">
        <f>C21*D21</f>
        <v>5000</v>
      </c>
      <c r="F21" s="98"/>
      <c r="G21" s="97"/>
      <c r="H21" s="97"/>
      <c r="I21" s="97"/>
      <c r="J21" s="97"/>
      <c r="K21" s="97"/>
      <c r="L21" s="97"/>
      <c r="M21" s="97"/>
      <c r="N21" s="98">
        <f>E21</f>
        <v>5000</v>
      </c>
      <c r="O21" s="97"/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6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237</v>
      </c>
      <c r="N36" s="56"/>
    </row>
    <row r="37" spans="2:16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681000</v>
      </c>
      <c r="O40" s="131">
        <f t="shared" ref="O40:P40" si="0">SUM(O5:O36)</f>
        <v>656500</v>
      </c>
      <c r="P40" s="132">
        <f t="shared" si="0"/>
        <v>24500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33E7A-A582-4639-BF69-963DFF45655B}">
  <sheetPr>
    <tabColor rgb="FF92D050"/>
    <pageSetUpPr fitToPage="1"/>
  </sheetPr>
  <dimension ref="A1:P41"/>
  <sheetViews>
    <sheetView showGridLines="0" topLeftCell="A26" zoomScale="70" zoomScaleNormal="70" workbookViewId="0">
      <selection activeCell="O39" sqref="O39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6" ht="15" thickBot="1" x14ac:dyDescent="0.4">
      <c r="A1" s="73" t="s">
        <v>691</v>
      </c>
      <c r="B1" s="73"/>
      <c r="J1" t="s">
        <v>993</v>
      </c>
    </row>
    <row r="2" spans="1:16" ht="15" thickBot="1" x14ac:dyDescent="0.4"/>
    <row r="3" spans="1:16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120</v>
      </c>
      <c r="D11" s="98">
        <v>1400</v>
      </c>
      <c r="E11" s="98"/>
      <c r="F11" s="97"/>
      <c r="G11" s="98">
        <f>C11*D11</f>
        <v>168000</v>
      </c>
      <c r="H11" s="98"/>
      <c r="I11" s="98"/>
      <c r="J11" s="98"/>
      <c r="K11" s="98"/>
      <c r="L11" s="98"/>
      <c r="M11" s="97"/>
      <c r="N11" s="98">
        <f>G11</f>
        <v>168000</v>
      </c>
      <c r="O11" s="129">
        <f>'20250128 to 20250312'!M101</f>
        <v>162000</v>
      </c>
      <c r="P11" s="130">
        <f>N11-O11</f>
        <v>6000</v>
      </c>
    </row>
    <row r="12" spans="1:16" ht="25" customHeight="1" x14ac:dyDescent="0.35">
      <c r="B12" s="96" t="s">
        <v>701</v>
      </c>
      <c r="C12" s="97">
        <v>50</v>
      </c>
      <c r="D12" s="98">
        <v>4300</v>
      </c>
      <c r="E12" s="98"/>
      <c r="F12" s="99"/>
      <c r="G12" s="98">
        <f t="shared" ref="G12:G13" si="0">C12*D12</f>
        <v>215000</v>
      </c>
      <c r="H12" s="98"/>
      <c r="I12" s="98"/>
      <c r="J12" s="98"/>
      <c r="K12" s="98"/>
      <c r="L12" s="98"/>
      <c r="M12" s="97"/>
      <c r="N12" s="98">
        <f t="shared" ref="N12:N13" si="1">G12</f>
        <v>215000</v>
      </c>
      <c r="O12" s="129">
        <f>'20250128 to 20250312'!M102</f>
        <v>430000</v>
      </c>
      <c r="P12" s="79">
        <f>N12+N13-O12</f>
        <v>0</v>
      </c>
    </row>
    <row r="13" spans="1:16" ht="25" customHeight="1" x14ac:dyDescent="0.35">
      <c r="B13" s="96" t="s">
        <v>701</v>
      </c>
      <c r="C13" s="97">
        <v>50</v>
      </c>
      <c r="D13" s="98">
        <v>4300</v>
      </c>
      <c r="E13" s="97"/>
      <c r="F13" s="98"/>
      <c r="G13" s="98">
        <f t="shared" si="0"/>
        <v>215000</v>
      </c>
      <c r="H13" s="97"/>
      <c r="I13" s="97"/>
      <c r="J13" s="97"/>
      <c r="K13" s="97"/>
      <c r="L13" s="97"/>
      <c r="M13" s="97"/>
      <c r="N13" s="98">
        <f t="shared" si="1"/>
        <v>215000</v>
      </c>
      <c r="O13" s="97"/>
    </row>
    <row r="14" spans="1:16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6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1003</v>
      </c>
      <c r="C20" s="97">
        <v>1</v>
      </c>
      <c r="D20" s="98">
        <v>10000</v>
      </c>
      <c r="E20" s="98"/>
      <c r="F20" s="98"/>
      <c r="G20" s="99">
        <f>C20*D20</f>
        <v>10000</v>
      </c>
      <c r="H20" s="97"/>
      <c r="I20" s="97"/>
      <c r="J20" s="97"/>
      <c r="K20" s="97"/>
      <c r="L20" s="97"/>
      <c r="M20" s="97"/>
      <c r="N20" s="98">
        <f>G20</f>
        <v>10000</v>
      </c>
      <c r="O20" s="129">
        <f>'20250128 to 20250312'!M103</f>
        <v>8000</v>
      </c>
      <c r="P20" s="130">
        <f>N20-O20</f>
        <v>2000</v>
      </c>
    </row>
    <row r="21" spans="2:16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6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237</v>
      </c>
      <c r="N36" s="56"/>
    </row>
    <row r="37" spans="2:16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608000</v>
      </c>
      <c r="O40" s="131">
        <f>SUM(O5:O36)</f>
        <v>600000</v>
      </c>
      <c r="P40" s="132">
        <f>SUM(P5:P36)</f>
        <v>8000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6296-48C2-40C2-8B7D-843BC000D60C}">
  <sheetPr>
    <tabColor rgb="FF92D050"/>
    <pageSetUpPr fitToPage="1"/>
  </sheetPr>
  <dimension ref="A1:P41"/>
  <sheetViews>
    <sheetView showGridLines="0" topLeftCell="A23" zoomScale="60" zoomScaleNormal="60" workbookViewId="0">
      <selection activeCell="N31" sqref="N31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5" width="10.54296875" bestFit="1" customWidth="1"/>
  </cols>
  <sheetData>
    <row r="1" spans="1:16" ht="15" thickBot="1" x14ac:dyDescent="0.4">
      <c r="A1" s="73" t="s">
        <v>691</v>
      </c>
      <c r="B1" s="73"/>
      <c r="H1" t="s">
        <v>1117</v>
      </c>
    </row>
    <row r="2" spans="1:16" ht="15" thickBot="1" x14ac:dyDescent="0.4"/>
    <row r="3" spans="1:16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 t="s">
        <v>1118</v>
      </c>
      <c r="C6" s="97">
        <v>300</v>
      </c>
      <c r="D6" s="98">
        <v>3200</v>
      </c>
      <c r="E6" s="98"/>
      <c r="F6" s="98"/>
      <c r="G6" s="99"/>
      <c r="H6" s="99"/>
      <c r="I6" s="99">
        <f>C6*D6</f>
        <v>960000</v>
      </c>
      <c r="J6" s="99"/>
      <c r="K6" s="99"/>
      <c r="L6" s="99"/>
      <c r="M6" s="97"/>
      <c r="N6" s="98">
        <f>I6</f>
        <v>960000</v>
      </c>
      <c r="O6" s="97">
        <v>960000</v>
      </c>
      <c r="P6" s="79">
        <f>N6-O6</f>
        <v>0</v>
      </c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230</v>
      </c>
      <c r="C11" s="97">
        <v>125</v>
      </c>
      <c r="D11" s="98">
        <v>2940</v>
      </c>
      <c r="E11" s="98"/>
      <c r="F11" s="97"/>
      <c r="G11" s="98"/>
      <c r="H11" s="98"/>
      <c r="I11" s="98">
        <f>C11*D11</f>
        <v>367500</v>
      </c>
      <c r="J11" s="98"/>
      <c r="K11" s="98"/>
      <c r="L11" s="98"/>
      <c r="M11" s="97"/>
      <c r="N11" s="98">
        <f>I11</f>
        <v>367500</v>
      </c>
      <c r="O11" s="97">
        <v>367500</v>
      </c>
      <c r="P11" s="79">
        <f>N11-O11</f>
        <v>0</v>
      </c>
    </row>
    <row r="12" spans="1:16" ht="25" customHeight="1" x14ac:dyDescent="0.35">
      <c r="B12" s="96" t="s">
        <v>700</v>
      </c>
      <c r="C12" s="97">
        <v>130</v>
      </c>
      <c r="D12" s="98">
        <v>1400</v>
      </c>
      <c r="E12" s="98"/>
      <c r="F12" s="99"/>
      <c r="G12" s="98">
        <f>C12*D12</f>
        <v>182000</v>
      </c>
      <c r="H12" s="98"/>
      <c r="I12" s="98"/>
      <c r="J12" s="98"/>
      <c r="K12" s="98"/>
      <c r="L12" s="98"/>
      <c r="M12" s="97"/>
      <c r="N12" s="98">
        <f>G12</f>
        <v>182000</v>
      </c>
      <c r="O12" s="97">
        <f>182000</f>
        <v>182000</v>
      </c>
      <c r="P12" s="79">
        <f t="shared" ref="P12:P13" si="0">N12-O12</f>
        <v>0</v>
      </c>
    </row>
    <row r="13" spans="1:16" ht="25" customHeight="1" x14ac:dyDescent="0.35">
      <c r="B13" s="96" t="s">
        <v>700</v>
      </c>
      <c r="C13" s="97">
        <v>140</v>
      </c>
      <c r="D13" s="98">
        <v>1400</v>
      </c>
      <c r="E13" s="97"/>
      <c r="F13" s="98"/>
      <c r="G13" s="98">
        <f>C13*D13</f>
        <v>196000</v>
      </c>
      <c r="H13" s="97"/>
      <c r="I13" s="97"/>
      <c r="J13" s="97"/>
      <c r="K13" s="97"/>
      <c r="L13" s="97"/>
      <c r="M13" s="97"/>
      <c r="N13" s="98">
        <f>G13</f>
        <v>196000</v>
      </c>
      <c r="O13" s="97">
        <f>196000</f>
        <v>196000</v>
      </c>
      <c r="P13" s="79">
        <f t="shared" si="0"/>
        <v>0</v>
      </c>
    </row>
    <row r="14" spans="1:16" ht="25" customHeight="1" x14ac:dyDescent="0.35">
      <c r="B14" s="96" t="s">
        <v>701</v>
      </c>
      <c r="C14" s="97">
        <v>100</v>
      </c>
      <c r="D14" s="98">
        <v>4300</v>
      </c>
      <c r="E14" s="97"/>
      <c r="F14" s="98"/>
      <c r="G14" s="99">
        <f>C14*D14</f>
        <v>430000</v>
      </c>
      <c r="H14" s="97"/>
      <c r="I14" s="97"/>
      <c r="J14" s="97"/>
      <c r="K14" s="97"/>
      <c r="L14" s="97"/>
      <c r="M14" s="97"/>
      <c r="N14" s="98">
        <f>G14</f>
        <v>430000</v>
      </c>
      <c r="O14" s="97">
        <v>430000</v>
      </c>
      <c r="P14" s="79">
        <f>N14-O14</f>
        <v>0</v>
      </c>
    </row>
    <row r="15" spans="1:16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1119</v>
      </c>
      <c r="C20" s="97">
        <v>2</v>
      </c>
      <c r="D20" s="98">
        <v>8000</v>
      </c>
      <c r="E20" s="98"/>
      <c r="F20" s="98"/>
      <c r="G20" s="99">
        <f>C20*D20</f>
        <v>16000</v>
      </c>
      <c r="H20" s="97"/>
      <c r="I20" s="97"/>
      <c r="J20" s="97"/>
      <c r="K20" s="97"/>
      <c r="L20" s="97"/>
      <c r="M20" s="97"/>
      <c r="N20" s="98">
        <f>G20</f>
        <v>16000</v>
      </c>
      <c r="O20" s="97">
        <v>13000</v>
      </c>
      <c r="P20" s="79">
        <f>N20-O20</f>
        <v>3000</v>
      </c>
    </row>
    <row r="21" spans="2:16" ht="25" customHeight="1" x14ac:dyDescent="0.35">
      <c r="B21" s="96" t="s">
        <v>1120</v>
      </c>
      <c r="C21" s="97">
        <v>1</v>
      </c>
      <c r="D21" s="98">
        <v>10000</v>
      </c>
      <c r="E21" s="98"/>
      <c r="F21" s="98"/>
      <c r="G21" s="97"/>
      <c r="H21" s="97"/>
      <c r="I21" s="99">
        <f>C21*D21</f>
        <v>10000</v>
      </c>
      <c r="J21" s="97"/>
      <c r="K21" s="97"/>
      <c r="L21" s="97"/>
      <c r="M21" s="97"/>
      <c r="N21" s="98">
        <f>I21</f>
        <v>10000</v>
      </c>
      <c r="O21" s="97"/>
      <c r="P21" s="79">
        <f>N21-O21</f>
        <v>10000</v>
      </c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110"/>
      <c r="C26" s="111"/>
      <c r="D26" s="112"/>
      <c r="E26" s="111"/>
      <c r="F26" s="112"/>
      <c r="G26" s="111"/>
      <c r="H26" s="111"/>
      <c r="I26" s="113"/>
      <c r="J26" s="97"/>
      <c r="K26" s="97"/>
      <c r="L26" s="97"/>
      <c r="M26" s="111"/>
      <c r="N26" s="114"/>
      <c r="O26" s="113"/>
      <c r="P26" s="136"/>
    </row>
    <row r="27" spans="2:16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237</v>
      </c>
      <c r="N36" s="56"/>
    </row>
    <row r="37" spans="2:16" ht="25" customHeight="1" x14ac:dyDescent="0.35">
      <c r="B37" s="96" t="s">
        <v>237</v>
      </c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>
        <v>33000</v>
      </c>
      <c r="O37" s="97">
        <v>32500</v>
      </c>
      <c r="P37" s="136">
        <f>N37-O37</f>
        <v>500</v>
      </c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SUM(N5:N38)</f>
        <v>2194500</v>
      </c>
      <c r="O40" s="102">
        <f>SUM(O5:O38)</f>
        <v>2181000</v>
      </c>
      <c r="P40" s="102">
        <f>SUM(P5:P38)</f>
        <v>13500</v>
      </c>
    </row>
    <row r="41" spans="2:16" x14ac:dyDescent="0.35">
      <c r="M41" s="79"/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3D2E6-034C-4BFB-AB51-41463D4086D0}">
  <sheetPr>
    <tabColor rgb="FF92D050"/>
    <pageSetUpPr fitToPage="1"/>
  </sheetPr>
  <dimension ref="A1:Q41"/>
  <sheetViews>
    <sheetView showGridLines="0" topLeftCell="B25" zoomScale="80" zoomScaleNormal="80" workbookViewId="0">
      <selection activeCell="B11" sqref="B11:N12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7" ht="15" thickBot="1" x14ac:dyDescent="0.4">
      <c r="A1" s="73" t="s">
        <v>691</v>
      </c>
      <c r="B1" s="73"/>
    </row>
    <row r="2" spans="1:17" ht="15" thickBot="1" x14ac:dyDescent="0.4"/>
    <row r="3" spans="1:17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7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7" x14ac:dyDescent="0.35">
      <c r="B5" s="61" t="s">
        <v>232</v>
      </c>
    </row>
    <row r="6" spans="1:17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7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7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7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7" x14ac:dyDescent="0.35">
      <c r="B10" s="61" t="s">
        <v>217</v>
      </c>
      <c r="D10" s="56"/>
      <c r="E10" s="56"/>
      <c r="F10" s="56"/>
      <c r="N10" s="56"/>
    </row>
    <row r="11" spans="1:17" ht="25" customHeight="1" x14ac:dyDescent="0.35">
      <c r="B11" s="96" t="s">
        <v>700</v>
      </c>
      <c r="C11" s="97">
        <v>120</v>
      </c>
      <c r="D11" s="98">
        <v>1400</v>
      </c>
      <c r="E11" s="98"/>
      <c r="F11" s="97"/>
      <c r="G11" s="98"/>
      <c r="H11" s="98">
        <f>C11*D11</f>
        <v>168000</v>
      </c>
      <c r="I11" s="98"/>
      <c r="J11" s="98"/>
      <c r="K11" s="98"/>
      <c r="L11" s="98"/>
      <c r="M11" s="97"/>
      <c r="N11" s="98">
        <f>H11</f>
        <v>168000</v>
      </c>
      <c r="O11" s="97">
        <v>180000</v>
      </c>
      <c r="P11" s="136">
        <f>N11-O11</f>
        <v>-12000</v>
      </c>
      <c r="Q11" t="s">
        <v>1376</v>
      </c>
    </row>
    <row r="12" spans="1:17" ht="25" customHeight="1" x14ac:dyDescent="0.35">
      <c r="B12" s="96" t="s">
        <v>1124</v>
      </c>
      <c r="C12" s="97">
        <v>50</v>
      </c>
      <c r="D12" s="98">
        <v>4300</v>
      </c>
      <c r="E12" s="98"/>
      <c r="F12" s="99"/>
      <c r="G12" s="98"/>
      <c r="H12" s="98">
        <f>C12*D12</f>
        <v>215000</v>
      </c>
      <c r="I12" s="98"/>
      <c r="J12" s="98"/>
      <c r="K12" s="98"/>
      <c r="L12" s="98"/>
      <c r="M12" s="97"/>
      <c r="N12" s="98">
        <f>H12</f>
        <v>215000</v>
      </c>
      <c r="O12" s="97">
        <v>215000</v>
      </c>
      <c r="P12" s="79">
        <f>N12-O12</f>
        <v>0</v>
      </c>
    </row>
    <row r="13" spans="1:17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7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7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7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1119</v>
      </c>
      <c r="C20" s="97">
        <v>1</v>
      </c>
      <c r="D20" s="98">
        <v>10000</v>
      </c>
      <c r="E20" s="98"/>
      <c r="F20" s="98"/>
      <c r="G20" s="97"/>
      <c r="H20" s="99">
        <f>C20*D20</f>
        <v>10000</v>
      </c>
      <c r="I20" s="97"/>
      <c r="J20" s="97"/>
      <c r="K20" s="97"/>
      <c r="L20" s="97"/>
      <c r="M20" s="97"/>
      <c r="N20" s="98">
        <f>H20</f>
        <v>10000</v>
      </c>
      <c r="O20" s="97">
        <v>9000</v>
      </c>
      <c r="P20" s="79">
        <f>N20-O20</f>
        <v>1000</v>
      </c>
    </row>
    <row r="21" spans="2:16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 t="s">
        <v>1125</v>
      </c>
      <c r="C26" s="97">
        <v>500</v>
      </c>
      <c r="D26" s="98">
        <v>24</v>
      </c>
      <c r="E26" s="97"/>
      <c r="F26" s="98"/>
      <c r="G26" s="97"/>
      <c r="H26" s="99">
        <f>C26*D26</f>
        <v>12000</v>
      </c>
      <c r="I26" s="97"/>
      <c r="J26" s="97"/>
      <c r="K26" s="97"/>
      <c r="L26" s="97"/>
      <c r="M26" s="97"/>
      <c r="N26" s="100">
        <f>H26</f>
        <v>12000</v>
      </c>
      <c r="O26" s="97">
        <v>10000</v>
      </c>
      <c r="P26" s="79">
        <f>N26-O26</f>
        <v>2000</v>
      </c>
    </row>
    <row r="27" spans="2:16" ht="25" customHeight="1" x14ac:dyDescent="0.35">
      <c r="B27" s="96" t="s">
        <v>1126</v>
      </c>
      <c r="C27" s="97">
        <v>1</v>
      </c>
      <c r="D27" s="98">
        <v>12000</v>
      </c>
      <c r="E27" s="97"/>
      <c r="F27" s="98"/>
      <c r="G27" s="97"/>
      <c r="H27" s="99">
        <f>C27*D27</f>
        <v>12000</v>
      </c>
      <c r="I27" s="97"/>
      <c r="J27" s="97"/>
      <c r="K27" s="97"/>
      <c r="L27" s="97"/>
      <c r="M27" s="97"/>
      <c r="N27" s="100">
        <v>12000</v>
      </c>
      <c r="O27" s="97">
        <v>12000</v>
      </c>
      <c r="P27" s="79">
        <f>N27-O27</f>
        <v>0</v>
      </c>
    </row>
    <row r="28" spans="2:16" ht="25" customHeight="1" x14ac:dyDescent="0.35">
      <c r="B28" s="110" t="s">
        <v>1374</v>
      </c>
      <c r="C28" s="111">
        <v>1</v>
      </c>
      <c r="D28" s="112">
        <v>12000</v>
      </c>
      <c r="E28" s="111"/>
      <c r="F28" s="112"/>
      <c r="G28" s="111"/>
      <c r="H28" s="111"/>
      <c r="I28" s="113">
        <f>C28*D28</f>
        <v>12000</v>
      </c>
      <c r="J28" s="97"/>
      <c r="K28" s="97"/>
      <c r="L28" s="97"/>
      <c r="M28" s="111" t="s">
        <v>1375</v>
      </c>
      <c r="N28" s="114">
        <v>12000</v>
      </c>
      <c r="O28" s="113">
        <f>I28</f>
        <v>12000</v>
      </c>
      <c r="P28" s="136">
        <f>N28-O28</f>
        <v>0</v>
      </c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696</v>
      </c>
      <c r="N36" s="56"/>
    </row>
    <row r="37" spans="2:16" ht="25" customHeight="1" x14ac:dyDescent="0.35">
      <c r="B37" s="96" t="s">
        <v>331</v>
      </c>
      <c r="C37" s="97">
        <v>1</v>
      </c>
      <c r="D37" s="97">
        <v>9500</v>
      </c>
      <c r="E37" s="97"/>
      <c r="F37" s="97"/>
      <c r="G37" s="97"/>
      <c r="H37" s="97"/>
      <c r="I37" s="97"/>
      <c r="J37" s="97"/>
      <c r="K37" s="97"/>
      <c r="L37" s="97"/>
      <c r="M37" s="97"/>
      <c r="N37" s="98">
        <f>C37*D37</f>
        <v>9500</v>
      </c>
      <c r="O37" s="97">
        <v>8000</v>
      </c>
      <c r="P37" s="79">
        <f>N37-O37</f>
        <v>1500</v>
      </c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SUM(N5:N37)</f>
        <v>438500</v>
      </c>
      <c r="O40" s="102">
        <f>SUM(O5:O37)</f>
        <v>446000</v>
      </c>
      <c r="P40" s="79">
        <f>N40-O40</f>
        <v>-7500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FD8C-D856-4674-9025-E7E8C871CEE8}">
  <sheetPr>
    <tabColor rgb="FF92D050"/>
    <pageSetUpPr fitToPage="1"/>
  </sheetPr>
  <dimension ref="A1:P41"/>
  <sheetViews>
    <sheetView showGridLines="0" topLeftCell="C28" zoomScale="80" zoomScaleNormal="80" workbookViewId="0">
      <selection activeCell="K7" sqref="K7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5" ht="15" thickBot="1" x14ac:dyDescent="0.4">
      <c r="A1" s="73" t="s">
        <v>691</v>
      </c>
      <c r="B1" s="73"/>
      <c r="G1" t="s">
        <v>1121</v>
      </c>
    </row>
    <row r="2" spans="1:15" ht="15" thickBot="1" x14ac:dyDescent="0.4"/>
    <row r="3" spans="1:15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5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5" x14ac:dyDescent="0.35">
      <c r="B5" s="61" t="s">
        <v>232</v>
      </c>
    </row>
    <row r="6" spans="1:15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5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5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5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5" x14ac:dyDescent="0.35">
      <c r="B10" s="61" t="s">
        <v>217</v>
      </c>
      <c r="D10" s="56"/>
      <c r="E10" s="56"/>
      <c r="F10" s="56"/>
      <c r="N10" s="56"/>
    </row>
    <row r="11" spans="1:15" ht="25" customHeight="1" x14ac:dyDescent="0.35">
      <c r="B11" s="96" t="s">
        <v>1122</v>
      </c>
      <c r="C11" s="97">
        <v>140</v>
      </c>
      <c r="D11" s="98">
        <v>1400</v>
      </c>
      <c r="E11" s="98"/>
      <c r="F11" s="99">
        <f>C11*D11</f>
        <v>196000</v>
      </c>
      <c r="G11" s="98"/>
      <c r="H11" s="98"/>
      <c r="I11" s="98"/>
      <c r="J11" s="98"/>
      <c r="K11" s="98"/>
      <c r="L11" s="98"/>
      <c r="M11" s="97"/>
      <c r="N11" s="98">
        <f>F11</f>
        <v>196000</v>
      </c>
      <c r="O11" s="97">
        <v>196000</v>
      </c>
    </row>
    <row r="12" spans="1:15" ht="25" customHeight="1" x14ac:dyDescent="0.35">
      <c r="B12" s="96" t="s">
        <v>701</v>
      </c>
      <c r="C12" s="97">
        <v>50</v>
      </c>
      <c r="D12" s="98">
        <v>4300</v>
      </c>
      <c r="E12" s="98"/>
      <c r="F12" s="99">
        <f>C12*D12</f>
        <v>215000</v>
      </c>
      <c r="G12" s="98"/>
      <c r="H12" s="98"/>
      <c r="I12" s="98"/>
      <c r="J12" s="98"/>
      <c r="K12" s="98"/>
      <c r="L12" s="98"/>
      <c r="M12" s="97"/>
      <c r="N12" s="98">
        <f>F12</f>
        <v>215000</v>
      </c>
      <c r="O12" s="97">
        <v>215000</v>
      </c>
    </row>
    <row r="13" spans="1:15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5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5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5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5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5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5" x14ac:dyDescent="0.35">
      <c r="B19" s="71" t="s">
        <v>113</v>
      </c>
      <c r="D19" s="56"/>
      <c r="E19" s="56"/>
      <c r="F19" s="56"/>
      <c r="N19" s="56"/>
    </row>
    <row r="20" spans="2:15" ht="25" customHeight="1" x14ac:dyDescent="0.35">
      <c r="B20" s="96" t="s">
        <v>1123</v>
      </c>
      <c r="C20" s="97">
        <v>1</v>
      </c>
      <c r="D20" s="98">
        <v>10000</v>
      </c>
      <c r="E20" s="98"/>
      <c r="F20" s="98">
        <f>C20*D20</f>
        <v>10000</v>
      </c>
      <c r="G20" s="97"/>
      <c r="H20" s="97"/>
      <c r="I20" s="97"/>
      <c r="J20" s="97"/>
      <c r="K20" s="97"/>
      <c r="L20" s="97"/>
      <c r="M20" s="97"/>
      <c r="N20" s="98">
        <f>F20</f>
        <v>10000</v>
      </c>
      <c r="O20" s="97">
        <v>8000</v>
      </c>
    </row>
    <row r="21" spans="2:15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5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5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5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5" x14ac:dyDescent="0.35">
      <c r="B25" s="71" t="s">
        <v>368</v>
      </c>
      <c r="D25" s="56"/>
      <c r="E25" s="56"/>
      <c r="F25" s="56"/>
      <c r="N25" s="56"/>
    </row>
    <row r="26" spans="2:15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5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5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5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5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5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5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237</v>
      </c>
      <c r="N36" s="56"/>
    </row>
    <row r="37" spans="2:16" ht="25" customHeight="1" x14ac:dyDescent="0.35">
      <c r="B37" s="96" t="s">
        <v>237</v>
      </c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>
        <v>9500</v>
      </c>
      <c r="O37" s="97">
        <v>9500</v>
      </c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SUM(N5:N38)</f>
        <v>430500</v>
      </c>
      <c r="O40" s="102">
        <f>SUM(O5:O38)</f>
        <v>428500</v>
      </c>
      <c r="P40" s="79">
        <f>N40-O40</f>
        <v>2000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07ED4-8072-4C59-B21A-877F5BB85498}">
  <sheetPr>
    <tabColor rgb="FF92D050"/>
    <pageSetUpPr fitToPage="1"/>
  </sheetPr>
  <dimension ref="A1:P42"/>
  <sheetViews>
    <sheetView showGridLines="0" topLeftCell="A21" zoomScale="50" zoomScaleNormal="50" workbookViewId="0">
      <selection activeCell="R39" sqref="R39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  <col min="15" max="15" width="9.7265625" bestFit="1" customWidth="1"/>
    <col min="16" max="16" width="7.54296875" bestFit="1" customWidth="1"/>
  </cols>
  <sheetData>
    <row r="1" spans="1:16" ht="15" thickBot="1" x14ac:dyDescent="0.4">
      <c r="A1" s="73" t="s">
        <v>691</v>
      </c>
      <c r="B1" s="73"/>
    </row>
    <row r="2" spans="1:16" ht="15" thickBot="1" x14ac:dyDescent="0.4"/>
    <row r="3" spans="1:16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120</v>
      </c>
      <c r="D11" s="98">
        <v>1500</v>
      </c>
      <c r="E11" s="98"/>
      <c r="F11" s="97"/>
      <c r="G11" s="98"/>
      <c r="H11" s="98"/>
      <c r="I11" s="98">
        <f>C11*D11</f>
        <v>180000</v>
      </c>
      <c r="J11" s="98"/>
      <c r="K11" s="98"/>
      <c r="L11" s="98"/>
      <c r="M11" s="97"/>
      <c r="N11" s="98">
        <f>I11</f>
        <v>180000</v>
      </c>
      <c r="O11" s="97">
        <v>180000</v>
      </c>
      <c r="P11" s="79">
        <f>N11-O11</f>
        <v>0</v>
      </c>
    </row>
    <row r="12" spans="1:16" ht="25" customHeight="1" x14ac:dyDescent="0.35">
      <c r="B12" s="96" t="s">
        <v>1124</v>
      </c>
      <c r="C12" s="97">
        <v>50</v>
      </c>
      <c r="D12" s="98">
        <v>4300</v>
      </c>
      <c r="E12" s="98"/>
      <c r="F12" s="99"/>
      <c r="G12" s="98"/>
      <c r="H12" s="98"/>
      <c r="I12" s="98">
        <f>C12*D12</f>
        <v>215000</v>
      </c>
      <c r="J12" s="98"/>
      <c r="K12" s="98"/>
      <c r="L12" s="98"/>
      <c r="M12" s="97"/>
      <c r="N12" s="98">
        <f>I12</f>
        <v>215000</v>
      </c>
      <c r="O12" s="97">
        <v>215000</v>
      </c>
      <c r="P12" s="79">
        <f>N12-O12</f>
        <v>0</v>
      </c>
    </row>
    <row r="13" spans="1:16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6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6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1379</v>
      </c>
      <c r="C20" s="97">
        <v>1</v>
      </c>
      <c r="D20" s="98">
        <v>10000</v>
      </c>
      <c r="E20" s="98"/>
      <c r="F20" s="98"/>
      <c r="G20" s="97"/>
      <c r="H20" s="97"/>
      <c r="I20" s="98">
        <f>C20*D20</f>
        <v>10000</v>
      </c>
      <c r="J20" s="97"/>
      <c r="K20" s="97"/>
      <c r="L20" s="97"/>
      <c r="M20" s="97"/>
      <c r="N20" s="98">
        <f>I20</f>
        <v>10000</v>
      </c>
      <c r="O20" s="97">
        <v>8000</v>
      </c>
      <c r="P20" s="79">
        <f>N20-O20</f>
        <v>2000</v>
      </c>
    </row>
    <row r="21" spans="2:16" ht="25" customHeight="1" x14ac:dyDescent="0.35">
      <c r="B21" s="96"/>
      <c r="C21" s="97"/>
      <c r="D21" s="98"/>
      <c r="E21" s="98"/>
      <c r="F21" s="98"/>
      <c r="G21" s="97"/>
      <c r="H21" s="97"/>
      <c r="I21" s="98"/>
      <c r="J21" s="97"/>
      <c r="K21" s="97"/>
      <c r="L21" s="97"/>
      <c r="M21" s="97"/>
      <c r="N21" s="98"/>
      <c r="O21" s="97"/>
    </row>
    <row r="22" spans="2:16" ht="25" customHeight="1" x14ac:dyDescent="0.35">
      <c r="B22" s="96" t="s">
        <v>1378</v>
      </c>
      <c r="C22" s="97">
        <v>1</v>
      </c>
      <c r="D22" s="98">
        <v>10000</v>
      </c>
      <c r="E22" s="98"/>
      <c r="F22" s="98"/>
      <c r="G22" s="97"/>
      <c r="H22" s="97"/>
      <c r="I22" s="98">
        <f>C22*D22</f>
        <v>10000</v>
      </c>
      <c r="J22" s="97"/>
      <c r="K22" s="97"/>
      <c r="L22" s="97"/>
      <c r="M22" s="97"/>
      <c r="N22" s="98">
        <f>I22</f>
        <v>10000</v>
      </c>
      <c r="O22" s="97">
        <v>13000</v>
      </c>
      <c r="P22" s="79">
        <f>(N22+N23)-O22</f>
        <v>-1000</v>
      </c>
    </row>
    <row r="23" spans="2:16" ht="25" customHeight="1" x14ac:dyDescent="0.35">
      <c r="B23" s="96" t="s">
        <v>1377</v>
      </c>
      <c r="C23" s="97">
        <v>1</v>
      </c>
      <c r="D23" s="98">
        <v>2000</v>
      </c>
      <c r="E23" s="98"/>
      <c r="F23" s="98"/>
      <c r="G23" s="97"/>
      <c r="H23" s="97"/>
      <c r="I23" s="98">
        <f>C23*D23</f>
        <v>2000</v>
      </c>
      <c r="J23" s="97"/>
      <c r="K23" s="97"/>
      <c r="L23" s="97"/>
      <c r="M23" s="97"/>
      <c r="N23" s="98">
        <f>I23</f>
        <v>2000</v>
      </c>
      <c r="O23" s="97"/>
    </row>
    <row r="24" spans="2:16" ht="25" customHeight="1" x14ac:dyDescent="0.35">
      <c r="B24" s="96"/>
      <c r="C24" s="97"/>
      <c r="D24" s="98"/>
      <c r="E24" s="98"/>
      <c r="F24" s="98"/>
      <c r="G24" s="99"/>
      <c r="H24" s="99"/>
      <c r="I24" s="99"/>
      <c r="J24" s="99"/>
      <c r="K24" s="99"/>
      <c r="L24" s="99"/>
      <c r="M24" s="97"/>
      <c r="N24" s="98"/>
      <c r="O24" s="97"/>
    </row>
    <row r="25" spans="2:16" ht="25" customHeight="1" x14ac:dyDescent="0.35">
      <c r="B25" s="96"/>
      <c r="C25" s="97"/>
      <c r="D25" s="98"/>
      <c r="E25" s="98"/>
      <c r="F25" s="98"/>
      <c r="G25" s="97"/>
      <c r="H25" s="97"/>
      <c r="I25" s="97"/>
      <c r="J25" s="97"/>
      <c r="K25" s="97"/>
      <c r="L25" s="97"/>
      <c r="M25" s="97"/>
      <c r="N25" s="98"/>
      <c r="O25" s="97"/>
    </row>
    <row r="26" spans="2:16" x14ac:dyDescent="0.35">
      <c r="B26" s="71" t="s">
        <v>368</v>
      </c>
      <c r="D26" s="56"/>
      <c r="E26" s="56"/>
      <c r="F26" s="56"/>
      <c r="N26" s="56"/>
    </row>
    <row r="27" spans="2:16" ht="25" customHeight="1" x14ac:dyDescent="0.35">
      <c r="B27" s="96" t="s">
        <v>1125</v>
      </c>
      <c r="C27" s="97">
        <v>500</v>
      </c>
      <c r="D27" s="98">
        <v>24</v>
      </c>
      <c r="E27" s="97"/>
      <c r="F27" s="98"/>
      <c r="G27" s="97"/>
      <c r="H27" s="97"/>
      <c r="I27" s="98">
        <f>C27*D27</f>
        <v>12000</v>
      </c>
      <c r="J27" s="97"/>
      <c r="K27" s="97"/>
      <c r="L27" s="97"/>
      <c r="M27" s="97"/>
      <c r="N27" s="98">
        <f>I27</f>
        <v>12000</v>
      </c>
      <c r="O27" s="97">
        <v>10000</v>
      </c>
      <c r="P27" s="79">
        <f>N27-O27</f>
        <v>2000</v>
      </c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7"/>
      <c r="F30" s="98"/>
      <c r="G30" s="97"/>
      <c r="H30" s="97"/>
      <c r="I30" s="97"/>
      <c r="J30" s="97"/>
      <c r="K30" s="97"/>
      <c r="L30" s="97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9"/>
      <c r="H31" s="99"/>
      <c r="I31" s="99"/>
      <c r="J31" s="99"/>
      <c r="K31" s="99"/>
      <c r="L31" s="99"/>
      <c r="M31" s="97"/>
      <c r="N31" s="100"/>
      <c r="O31" s="97"/>
    </row>
    <row r="32" spans="2:16" ht="25" customHeight="1" x14ac:dyDescent="0.35">
      <c r="B32" s="96"/>
      <c r="C32" s="97"/>
      <c r="D32" s="98"/>
      <c r="E32" s="98"/>
      <c r="F32" s="98"/>
      <c r="G32" s="97"/>
      <c r="H32" s="97"/>
      <c r="I32" s="97"/>
      <c r="J32" s="97"/>
      <c r="K32" s="97"/>
      <c r="L32" s="97"/>
      <c r="M32" s="97"/>
      <c r="N32" s="100"/>
      <c r="O32" s="97"/>
    </row>
    <row r="33" spans="2:16" x14ac:dyDescent="0.35">
      <c r="B33" s="71" t="s">
        <v>227</v>
      </c>
      <c r="D33" s="56"/>
      <c r="E33" s="56"/>
      <c r="F33" s="56"/>
      <c r="N33" s="56"/>
    </row>
    <row r="34" spans="2:16" ht="25" customHeight="1" x14ac:dyDescent="0.35">
      <c r="B34" s="96" t="s">
        <v>1380</v>
      </c>
      <c r="C34" s="97">
        <v>10</v>
      </c>
      <c r="D34" s="98">
        <v>5000</v>
      </c>
      <c r="E34" s="98"/>
      <c r="F34" s="98"/>
      <c r="G34" s="97"/>
      <c r="H34" s="97"/>
      <c r="I34" s="98">
        <f>C34*D34</f>
        <v>50000</v>
      </c>
      <c r="J34" s="97"/>
      <c r="K34" s="97"/>
      <c r="L34" s="97"/>
      <c r="M34" s="97"/>
      <c r="N34" s="98">
        <f>I34</f>
        <v>50000</v>
      </c>
      <c r="O34" s="97">
        <v>50000</v>
      </c>
      <c r="P34" s="79">
        <f>N34-O34</f>
        <v>0</v>
      </c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ht="25" customHeight="1" x14ac:dyDescent="0.35">
      <c r="B36" s="96"/>
      <c r="C36" s="97"/>
      <c r="D36" s="98"/>
      <c r="E36" s="98"/>
      <c r="F36" s="98"/>
      <c r="G36" s="97"/>
      <c r="H36" s="97"/>
      <c r="I36" s="97"/>
      <c r="J36" s="97"/>
      <c r="K36" s="97"/>
      <c r="L36" s="97"/>
      <c r="M36" s="97"/>
      <c r="N36" s="98"/>
      <c r="O36" s="97"/>
    </row>
    <row r="37" spans="2:16" x14ac:dyDescent="0.35">
      <c r="B37" s="61" t="s">
        <v>696</v>
      </c>
      <c r="N37" s="56"/>
    </row>
    <row r="38" spans="2:16" ht="25" customHeight="1" x14ac:dyDescent="0.35">
      <c r="B38" s="96" t="s">
        <v>559</v>
      </c>
      <c r="C38" s="97">
        <v>1</v>
      </c>
      <c r="D38" s="97">
        <v>75000</v>
      </c>
      <c r="E38" s="97"/>
      <c r="F38" s="97"/>
      <c r="G38" s="97"/>
      <c r="H38" s="97"/>
      <c r="I38" s="98">
        <f>C38*D38</f>
        <v>75000</v>
      </c>
      <c r="J38" s="97"/>
      <c r="K38" s="97"/>
      <c r="L38" s="97"/>
      <c r="M38" s="97"/>
      <c r="N38" s="98">
        <f>I38</f>
        <v>75000</v>
      </c>
      <c r="O38" s="97">
        <v>75000</v>
      </c>
      <c r="P38" s="79">
        <f>N38-O38</f>
        <v>0</v>
      </c>
    </row>
    <row r="39" spans="2:16" ht="25" customHeight="1" x14ac:dyDescent="0.35">
      <c r="B39" s="96" t="s">
        <v>331</v>
      </c>
      <c r="C39" s="97">
        <v>1</v>
      </c>
      <c r="D39" s="97">
        <v>18000</v>
      </c>
      <c r="E39" s="97"/>
      <c r="F39" s="97"/>
      <c r="G39" s="97"/>
      <c r="H39" s="97"/>
      <c r="I39" s="98">
        <f>C39*D39</f>
        <v>18000</v>
      </c>
      <c r="J39" s="97"/>
      <c r="K39" s="97"/>
      <c r="L39" s="97"/>
      <c r="M39" s="97"/>
      <c r="N39" s="98">
        <f>I39</f>
        <v>18000</v>
      </c>
      <c r="O39" s="97">
        <v>18000</v>
      </c>
      <c r="P39" s="79">
        <f>N39-O39</f>
        <v>0</v>
      </c>
    </row>
    <row r="40" spans="2:16" ht="25" customHeight="1" x14ac:dyDescent="0.35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8"/>
      <c r="O40" s="97"/>
    </row>
    <row r="41" spans="2:16" ht="15" thickBot="1" x14ac:dyDescent="0.4"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101" t="s">
        <v>234</v>
      </c>
      <c r="N41" s="102">
        <f>SUM(N5:N39)</f>
        <v>572000</v>
      </c>
      <c r="O41" s="102">
        <f t="shared" ref="O41:P41" si="0">SUM(O5:O39)</f>
        <v>569000</v>
      </c>
      <c r="P41" s="102">
        <f t="shared" si="0"/>
        <v>3000</v>
      </c>
    </row>
    <row r="42" spans="2:16" x14ac:dyDescent="0.35">
      <c r="N42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FFFC-351C-40EF-85D4-1B9250A08146}">
  <sheetPr>
    <tabColor rgb="FFFFFF00"/>
  </sheetPr>
  <dimension ref="A1:AA46"/>
  <sheetViews>
    <sheetView topLeftCell="A32" workbookViewId="0">
      <selection activeCell="L44" sqref="L44"/>
    </sheetView>
  </sheetViews>
  <sheetFormatPr defaultRowHeight="14.5" x14ac:dyDescent="0.35"/>
  <cols>
    <col min="3" max="3" width="17.2695312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x14ac:dyDescent="0.35">
      <c r="A7" s="117">
        <v>45694.720309814817</v>
      </c>
      <c r="B7" s="117">
        <v>45694.723375590278</v>
      </c>
      <c r="C7" s="117">
        <v>45694</v>
      </c>
      <c r="D7" s="118" t="s">
        <v>530</v>
      </c>
      <c r="E7" s="118" t="s">
        <v>249</v>
      </c>
      <c r="F7" s="118"/>
      <c r="G7" s="118"/>
      <c r="H7" s="118" t="s">
        <v>250</v>
      </c>
      <c r="I7" s="118"/>
      <c r="J7" s="118" t="s">
        <v>565</v>
      </c>
      <c r="K7" s="118">
        <v>140</v>
      </c>
      <c r="L7" s="118">
        <v>1100</v>
      </c>
      <c r="M7" s="118">
        <v>154000</v>
      </c>
      <c r="N7" s="118" t="s">
        <v>566</v>
      </c>
      <c r="O7" t="s">
        <v>567</v>
      </c>
      <c r="P7" t="s">
        <v>568</v>
      </c>
      <c r="Q7" s="116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x14ac:dyDescent="0.35">
      <c r="A8" s="117">
        <v>45694.724902395843</v>
      </c>
      <c r="B8" s="117">
        <v>45694.726659525462</v>
      </c>
      <c r="C8" s="117">
        <v>45694</v>
      </c>
      <c r="D8" s="118" t="s">
        <v>530</v>
      </c>
      <c r="E8" s="118" t="s">
        <v>249</v>
      </c>
      <c r="F8" s="118"/>
      <c r="G8" s="118"/>
      <c r="H8" s="118" t="s">
        <v>250</v>
      </c>
      <c r="I8" s="118"/>
      <c r="J8" s="118" t="s">
        <v>571</v>
      </c>
      <c r="K8" s="118">
        <v>50</v>
      </c>
      <c r="L8" s="118">
        <v>4300</v>
      </c>
      <c r="M8" s="118">
        <v>215000</v>
      </c>
      <c r="N8" s="118" t="s">
        <v>572</v>
      </c>
      <c r="O8" t="s">
        <v>567</v>
      </c>
      <c r="P8" t="s">
        <v>573</v>
      </c>
      <c r="Q8" s="116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x14ac:dyDescent="0.35">
      <c r="A9" s="117">
        <v>45694.727173819447</v>
      </c>
      <c r="B9" s="117">
        <v>45694.729303761567</v>
      </c>
      <c r="C9" s="117">
        <v>45694</v>
      </c>
      <c r="D9" s="118" t="s">
        <v>540</v>
      </c>
      <c r="E9" s="118" t="s">
        <v>558</v>
      </c>
      <c r="F9" s="118"/>
      <c r="G9" s="118" t="s">
        <v>268</v>
      </c>
      <c r="H9" s="118"/>
      <c r="I9" s="118"/>
      <c r="J9" s="118" t="s">
        <v>576</v>
      </c>
      <c r="K9" s="118">
        <v>1</v>
      </c>
      <c r="L9" s="118">
        <v>20000</v>
      </c>
      <c r="M9" s="118">
        <v>20000</v>
      </c>
      <c r="N9" s="118">
        <v>20000</v>
      </c>
      <c r="O9" t="s">
        <v>567</v>
      </c>
      <c r="P9" t="s">
        <v>577</v>
      </c>
      <c r="Q9" s="116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7">
        <v>45694.729554675927</v>
      </c>
      <c r="B10" s="117">
        <v>45694.730947835647</v>
      </c>
      <c r="C10" s="117">
        <v>45694</v>
      </c>
      <c r="D10" s="118" t="s">
        <v>580</v>
      </c>
      <c r="E10" s="118" t="s">
        <v>581</v>
      </c>
      <c r="F10" s="118" t="s">
        <v>582</v>
      </c>
      <c r="G10" s="118"/>
      <c r="H10" s="118"/>
      <c r="I10" s="118"/>
      <c r="J10" s="118" t="s">
        <v>583</v>
      </c>
      <c r="K10" s="118">
        <v>6</v>
      </c>
      <c r="L10" s="118">
        <v>7000</v>
      </c>
      <c r="M10" s="118">
        <v>42000</v>
      </c>
      <c r="N10" s="118" t="s">
        <v>584</v>
      </c>
      <c r="O10" t="s">
        <v>567</v>
      </c>
      <c r="P10" t="s">
        <v>585</v>
      </c>
      <c r="Q10" s="116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x14ac:dyDescent="0.35">
      <c r="A11" s="115">
        <v>45694.731241724527</v>
      </c>
      <c r="B11" s="117">
        <v>45694.73413261574</v>
      </c>
      <c r="C11" s="117">
        <v>45694</v>
      </c>
      <c r="D11" s="118" t="s">
        <v>530</v>
      </c>
      <c r="E11" s="118" t="s">
        <v>558</v>
      </c>
      <c r="F11" s="118"/>
      <c r="G11" s="118" t="s">
        <v>262</v>
      </c>
      <c r="H11" s="118"/>
      <c r="I11" s="118"/>
      <c r="J11" s="118" t="s">
        <v>588</v>
      </c>
      <c r="K11" s="118">
        <v>1</v>
      </c>
      <c r="L11" s="118">
        <v>10000</v>
      </c>
      <c r="M11" s="118">
        <v>10000</v>
      </c>
      <c r="N11">
        <v>10000</v>
      </c>
      <c r="O11" t="s">
        <v>567</v>
      </c>
      <c r="P11" t="s">
        <v>589</v>
      </c>
      <c r="Q11" s="116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x14ac:dyDescent="0.35">
      <c r="A12" s="117">
        <v>45695.49593675926</v>
      </c>
      <c r="B12" s="117">
        <v>45695.497728576389</v>
      </c>
      <c r="C12" s="117">
        <v>45695</v>
      </c>
      <c r="D12" s="118" t="s">
        <v>540</v>
      </c>
      <c r="E12" s="118" t="s">
        <v>249</v>
      </c>
      <c r="F12" s="118"/>
      <c r="G12" s="118"/>
      <c r="H12" s="118" t="s">
        <v>251</v>
      </c>
      <c r="I12" s="118"/>
      <c r="J12" s="118" t="s">
        <v>592</v>
      </c>
      <c r="K12" s="118">
        <v>1</v>
      </c>
      <c r="L12" s="118">
        <v>47000</v>
      </c>
      <c r="M12" s="118">
        <v>47000</v>
      </c>
      <c r="N12" t="s">
        <v>593</v>
      </c>
      <c r="O12" t="s">
        <v>567</v>
      </c>
      <c r="P12" t="s">
        <v>594</v>
      </c>
      <c r="Q12" s="116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7">
        <v>45695</v>
      </c>
      <c r="D13" s="118" t="s">
        <v>597</v>
      </c>
      <c r="E13" s="118" t="s">
        <v>249</v>
      </c>
      <c r="F13" s="118"/>
      <c r="G13" s="118"/>
      <c r="H13" s="118" t="s">
        <v>253</v>
      </c>
      <c r="I13" s="118"/>
      <c r="J13" s="118" t="s">
        <v>598</v>
      </c>
      <c r="K13" s="118">
        <v>350</v>
      </c>
      <c r="L13" s="118">
        <v>3200</v>
      </c>
      <c r="M13" s="118">
        <v>1120000</v>
      </c>
      <c r="N13" s="118" t="s">
        <v>599</v>
      </c>
      <c r="O13" s="118" t="s">
        <v>567</v>
      </c>
      <c r="P13" s="118" t="s">
        <v>600</v>
      </c>
      <c r="Q13" s="116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7">
        <v>45695.520305243059</v>
      </c>
      <c r="C14" s="117">
        <v>45695</v>
      </c>
      <c r="D14" s="118" t="s">
        <v>597</v>
      </c>
      <c r="E14" s="118" t="s">
        <v>558</v>
      </c>
      <c r="F14" s="118"/>
      <c r="G14" s="118" t="s">
        <v>262</v>
      </c>
      <c r="H14" s="118"/>
      <c r="I14" s="118"/>
      <c r="J14" s="118" t="s">
        <v>603</v>
      </c>
      <c r="K14" s="118">
        <v>1</v>
      </c>
      <c r="L14" s="118">
        <v>5000</v>
      </c>
      <c r="M14" s="118">
        <v>5000</v>
      </c>
      <c r="N14" s="118">
        <v>5000</v>
      </c>
      <c r="O14" s="118" t="s">
        <v>567</v>
      </c>
      <c r="P14" t="s">
        <v>604</v>
      </c>
      <c r="Q14" s="116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x14ac:dyDescent="0.35">
      <c r="A15" s="117">
        <v>45698.538656053242</v>
      </c>
      <c r="B15" s="117">
        <v>45698.541725405092</v>
      </c>
      <c r="C15" s="117">
        <v>45698</v>
      </c>
      <c r="D15" s="118" t="s">
        <v>540</v>
      </c>
      <c r="E15" s="118" t="s">
        <v>249</v>
      </c>
      <c r="F15" s="118"/>
      <c r="G15" s="118"/>
      <c r="H15" s="118" t="s">
        <v>251</v>
      </c>
      <c r="I15" s="118"/>
      <c r="J15" s="118" t="s">
        <v>607</v>
      </c>
      <c r="K15" s="118">
        <v>1000</v>
      </c>
      <c r="L15" s="118">
        <v>13</v>
      </c>
      <c r="M15" s="118">
        <v>13000</v>
      </c>
      <c r="N15" s="118" t="s">
        <v>608</v>
      </c>
      <c r="O15" t="s">
        <v>567</v>
      </c>
      <c r="P15" t="s">
        <v>609</v>
      </c>
      <c r="Q15" s="116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x14ac:dyDescent="0.35">
      <c r="A16" s="117">
        <v>45698.542527164347</v>
      </c>
      <c r="B16" s="117">
        <v>45698.546941516201</v>
      </c>
      <c r="C16" s="117">
        <v>45698</v>
      </c>
      <c r="D16" s="118" t="s">
        <v>540</v>
      </c>
      <c r="E16" s="118" t="s">
        <v>558</v>
      </c>
      <c r="F16" s="118"/>
      <c r="G16" s="118" t="s">
        <v>262</v>
      </c>
      <c r="H16" s="118"/>
      <c r="I16" s="118"/>
      <c r="J16" s="118" t="s">
        <v>612</v>
      </c>
      <c r="K16" s="118">
        <v>1</v>
      </c>
      <c r="L16" s="118">
        <v>5000</v>
      </c>
      <c r="M16" s="118">
        <v>5000</v>
      </c>
      <c r="N16" s="118">
        <v>5000</v>
      </c>
      <c r="O16" t="s">
        <v>567</v>
      </c>
      <c r="P16" t="s">
        <v>613</v>
      </c>
      <c r="Q16" s="116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x14ac:dyDescent="0.35">
      <c r="A17" s="117">
        <v>45698.83681306713</v>
      </c>
      <c r="B17" s="117">
        <v>45698.838489131937</v>
      </c>
      <c r="C17" s="117">
        <v>45698</v>
      </c>
      <c r="D17" s="118" t="s">
        <v>540</v>
      </c>
      <c r="E17" s="118" t="s">
        <v>581</v>
      </c>
      <c r="F17" s="118" t="s">
        <v>582</v>
      </c>
      <c r="G17" s="118"/>
      <c r="H17" s="118"/>
      <c r="I17" s="118"/>
      <c r="J17" s="118" t="s">
        <v>616</v>
      </c>
      <c r="K17" s="118">
        <v>1</v>
      </c>
      <c r="L17" s="118">
        <v>15000</v>
      </c>
      <c r="M17" s="119">
        <v>15000</v>
      </c>
      <c r="N17" s="118" t="s">
        <v>617</v>
      </c>
      <c r="O17" t="s">
        <v>618</v>
      </c>
      <c r="P17" t="s">
        <v>619</v>
      </c>
      <c r="Q17" s="116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x14ac:dyDescent="0.35">
      <c r="A18" s="117">
        <v>45698.840186412039</v>
      </c>
      <c r="B18" s="117">
        <v>45698.841499837959</v>
      </c>
      <c r="C18" s="117">
        <v>45698</v>
      </c>
      <c r="D18" s="118" t="s">
        <v>540</v>
      </c>
      <c r="E18" s="118" t="s">
        <v>558</v>
      </c>
      <c r="F18" s="118"/>
      <c r="G18" s="118" t="s">
        <v>262</v>
      </c>
      <c r="H18" s="118"/>
      <c r="I18" s="118"/>
      <c r="J18" s="118" t="s">
        <v>622</v>
      </c>
      <c r="K18" s="118">
        <v>1</v>
      </c>
      <c r="L18" s="118">
        <v>2000</v>
      </c>
      <c r="M18" s="118">
        <v>2000</v>
      </c>
      <c r="N18" s="118">
        <v>2000</v>
      </c>
      <c r="O18" s="118" t="s">
        <v>618</v>
      </c>
      <c r="P18" t="s">
        <v>623</v>
      </c>
      <c r="Q18" s="116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7">
        <v>45698.843943541673</v>
      </c>
      <c r="B19" s="117">
        <v>45698.846898321761</v>
      </c>
      <c r="C19" s="117">
        <v>45698</v>
      </c>
      <c r="D19" s="118" t="s">
        <v>597</v>
      </c>
      <c r="E19" s="118" t="s">
        <v>558</v>
      </c>
      <c r="F19" s="118"/>
      <c r="G19" s="118" t="s">
        <v>268</v>
      </c>
      <c r="H19" s="118"/>
      <c r="I19" s="118"/>
      <c r="J19" s="118" t="s">
        <v>626</v>
      </c>
      <c r="K19" s="118">
        <v>5</v>
      </c>
      <c r="L19" s="118">
        <v>5000</v>
      </c>
      <c r="M19" s="118">
        <v>25000</v>
      </c>
      <c r="N19" s="118" t="s">
        <v>627</v>
      </c>
      <c r="O19" s="118" t="s">
        <v>567</v>
      </c>
      <c r="P19" s="118" t="s">
        <v>628</v>
      </c>
      <c r="Q19" s="120" t="s">
        <v>629</v>
      </c>
      <c r="R19" s="118">
        <v>439153307</v>
      </c>
      <c r="S19" s="118" t="s">
        <v>630</v>
      </c>
      <c r="T19" s="117">
        <v>45698.722083333327</v>
      </c>
      <c r="U19" s="118"/>
      <c r="V19" s="118"/>
      <c r="W19" s="118" t="s">
        <v>537</v>
      </c>
      <c r="X19" s="118" t="s">
        <v>538</v>
      </c>
      <c r="Y19" s="118" t="s">
        <v>539</v>
      </c>
      <c r="Z19" s="118"/>
      <c r="AA19" s="118">
        <v>18</v>
      </c>
    </row>
    <row r="20" spans="1:27" x14ac:dyDescent="0.35">
      <c r="A20" s="117">
        <v>45700.353759733793</v>
      </c>
      <c r="B20" s="117">
        <v>45700.35491587963</v>
      </c>
      <c r="C20" s="117">
        <v>45699</v>
      </c>
      <c r="D20" s="118" t="s">
        <v>540</v>
      </c>
      <c r="E20" s="118" t="s">
        <v>249</v>
      </c>
      <c r="F20" s="118"/>
      <c r="G20" s="118"/>
      <c r="H20" s="118" t="s">
        <v>250</v>
      </c>
      <c r="I20" s="118"/>
      <c r="J20" s="118" t="s">
        <v>571</v>
      </c>
      <c r="K20" s="118">
        <v>50</v>
      </c>
      <c r="L20" s="118">
        <v>4300</v>
      </c>
      <c r="M20" s="118">
        <v>215000</v>
      </c>
      <c r="N20" s="118" t="s">
        <v>572</v>
      </c>
      <c r="O20" t="s">
        <v>567</v>
      </c>
      <c r="P20" t="s">
        <v>631</v>
      </c>
      <c r="Q20" s="116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x14ac:dyDescent="0.35">
      <c r="A21" s="117">
        <v>45700.355282581018</v>
      </c>
      <c r="B21" s="117">
        <v>45700.356221168979</v>
      </c>
      <c r="C21" s="117">
        <v>45699</v>
      </c>
      <c r="D21" s="118" t="s">
        <v>540</v>
      </c>
      <c r="E21" s="118" t="s">
        <v>249</v>
      </c>
      <c r="F21" s="118"/>
      <c r="G21" s="118"/>
      <c r="H21" s="118" t="s">
        <v>250</v>
      </c>
      <c r="I21" s="118"/>
      <c r="J21" s="118" t="s">
        <v>634</v>
      </c>
      <c r="K21" s="118">
        <v>120</v>
      </c>
      <c r="L21" s="118">
        <v>1200</v>
      </c>
      <c r="M21" s="118">
        <v>144000</v>
      </c>
      <c r="N21" s="118" t="s">
        <v>635</v>
      </c>
      <c r="O21" t="s">
        <v>567</v>
      </c>
      <c r="P21" t="s">
        <v>636</v>
      </c>
      <c r="Q21" s="116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x14ac:dyDescent="0.35">
      <c r="A22" s="117">
        <v>45700.3565796412</v>
      </c>
      <c r="B22" s="117">
        <v>45700.35783119213</v>
      </c>
      <c r="C22" s="117">
        <v>45699</v>
      </c>
      <c r="D22" s="118" t="s">
        <v>530</v>
      </c>
      <c r="E22" s="118" t="s">
        <v>581</v>
      </c>
      <c r="F22" s="118" t="s">
        <v>582</v>
      </c>
      <c r="G22" s="118"/>
      <c r="H22" s="118"/>
      <c r="I22" s="118"/>
      <c r="J22" s="118" t="s">
        <v>616</v>
      </c>
      <c r="K22" s="118">
        <v>1</v>
      </c>
      <c r="L22" s="118">
        <v>15000</v>
      </c>
      <c r="M22" s="118">
        <v>15000</v>
      </c>
      <c r="N22" s="118" t="s">
        <v>617</v>
      </c>
      <c r="O22" t="s">
        <v>567</v>
      </c>
      <c r="P22" t="s">
        <v>639</v>
      </c>
      <c r="Q22" s="116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7">
        <v>45700.358197349538</v>
      </c>
      <c r="B23" s="117">
        <v>45700.360226053243</v>
      </c>
      <c r="C23" s="117">
        <v>45700</v>
      </c>
      <c r="D23" s="118" t="s">
        <v>597</v>
      </c>
      <c r="E23" s="118" t="s">
        <v>249</v>
      </c>
      <c r="F23" s="118"/>
      <c r="G23" s="118"/>
      <c r="H23" s="118" t="s">
        <v>250</v>
      </c>
      <c r="I23" s="118"/>
      <c r="J23" s="118" t="s">
        <v>642</v>
      </c>
      <c r="K23" s="118">
        <v>50</v>
      </c>
      <c r="L23" s="118">
        <v>2900</v>
      </c>
      <c r="M23" s="118">
        <v>145000</v>
      </c>
      <c r="N23" s="118" t="s">
        <v>643</v>
      </c>
      <c r="O23" s="118" t="s">
        <v>567</v>
      </c>
      <c r="P23" s="118" t="s">
        <v>644</v>
      </c>
      <c r="Q23" s="116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x14ac:dyDescent="0.35">
      <c r="A24" s="117">
        <v>45700.361130694437</v>
      </c>
      <c r="B24" s="117">
        <v>45700.363356469898</v>
      </c>
      <c r="C24" s="117">
        <v>45699</v>
      </c>
      <c r="D24" s="118" t="s">
        <v>540</v>
      </c>
      <c r="E24" s="118" t="s">
        <v>558</v>
      </c>
      <c r="F24" s="118"/>
      <c r="G24" s="118" t="s">
        <v>262</v>
      </c>
      <c r="H24" s="118"/>
      <c r="I24" s="118"/>
      <c r="J24" s="118" t="s">
        <v>647</v>
      </c>
      <c r="K24" s="118">
        <v>1</v>
      </c>
      <c r="L24" s="118">
        <v>10000</v>
      </c>
      <c r="M24" s="118">
        <v>10000</v>
      </c>
      <c r="N24">
        <v>10000</v>
      </c>
      <c r="O24" t="s">
        <v>567</v>
      </c>
      <c r="P24" t="s">
        <v>648</v>
      </c>
      <c r="Q24" s="116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7">
        <v>45700.364387407397</v>
      </c>
      <c r="B25" s="117">
        <v>45700.36604108796</v>
      </c>
      <c r="C25" s="117">
        <v>45699</v>
      </c>
      <c r="D25" s="118" t="s">
        <v>597</v>
      </c>
      <c r="E25" s="118" t="s">
        <v>558</v>
      </c>
      <c r="F25" s="118"/>
      <c r="G25" s="118" t="s">
        <v>268</v>
      </c>
      <c r="H25" s="118"/>
      <c r="I25" s="118"/>
      <c r="J25" s="118" t="s">
        <v>651</v>
      </c>
      <c r="K25" s="118">
        <v>5</v>
      </c>
      <c r="L25" s="118">
        <v>5000</v>
      </c>
      <c r="M25" s="118">
        <v>25000</v>
      </c>
      <c r="N25" s="118" t="s">
        <v>627</v>
      </c>
      <c r="O25" s="118" t="s">
        <v>567</v>
      </c>
      <c r="P25" s="118" t="s">
        <v>652</v>
      </c>
      <c r="Q25" s="120" t="s">
        <v>653</v>
      </c>
      <c r="R25" s="118">
        <v>439729018</v>
      </c>
      <c r="S25" s="118" t="s">
        <v>654</v>
      </c>
      <c r="T25" s="117">
        <v>45700.241909722223</v>
      </c>
      <c r="U25" s="118"/>
      <c r="V25" s="118"/>
      <c r="W25" s="118" t="s">
        <v>537</v>
      </c>
      <c r="X25" s="118" t="s">
        <v>538</v>
      </c>
      <c r="Y25" s="118" t="s">
        <v>539</v>
      </c>
      <c r="Z25" s="118"/>
      <c r="AA25" s="118">
        <v>24</v>
      </c>
    </row>
    <row r="26" spans="1:27" x14ac:dyDescent="0.35">
      <c r="A26" s="117">
        <v>45700.366991689807</v>
      </c>
      <c r="B26" s="117">
        <v>45700.368779432873</v>
      </c>
      <c r="C26" s="117">
        <v>45699</v>
      </c>
      <c r="D26" s="118" t="s">
        <v>597</v>
      </c>
      <c r="E26" s="118" t="s">
        <v>558</v>
      </c>
      <c r="F26" s="118"/>
      <c r="G26" s="118" t="s">
        <v>262</v>
      </c>
      <c r="H26" s="118"/>
      <c r="I26" s="118"/>
      <c r="J26" s="118" t="s">
        <v>655</v>
      </c>
      <c r="K26" s="118">
        <v>1</v>
      </c>
      <c r="L26" s="118">
        <v>10000</v>
      </c>
      <c r="M26" s="118">
        <v>10000</v>
      </c>
      <c r="N26" s="118">
        <v>10000</v>
      </c>
      <c r="O26" t="s">
        <v>567</v>
      </c>
      <c r="P26" t="s">
        <v>656</v>
      </c>
      <c r="Q26" s="116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7">
        <v>45701.539069178238</v>
      </c>
      <c r="B27" s="117">
        <v>45701.540588495373</v>
      </c>
      <c r="C27" s="117">
        <v>45701</v>
      </c>
      <c r="D27" s="118" t="s">
        <v>580</v>
      </c>
      <c r="E27" s="118" t="s">
        <v>249</v>
      </c>
      <c r="F27" s="118"/>
      <c r="G27" s="118"/>
      <c r="H27" s="118" t="s">
        <v>250</v>
      </c>
      <c r="I27" s="118"/>
      <c r="J27" s="118" t="s">
        <v>659</v>
      </c>
      <c r="K27" s="118">
        <v>100</v>
      </c>
      <c r="L27" s="118">
        <v>2800</v>
      </c>
      <c r="M27" s="119">
        <v>280000</v>
      </c>
      <c r="N27" s="118" t="s">
        <v>660</v>
      </c>
      <c r="O27" t="s">
        <v>661</v>
      </c>
      <c r="P27" t="s">
        <v>662</v>
      </c>
      <c r="Q27" s="116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7">
        <v>45701.724033287042</v>
      </c>
      <c r="B28" s="117">
        <v>45701.725693136577</v>
      </c>
      <c r="C28" s="117">
        <v>45701</v>
      </c>
      <c r="D28" s="118" t="s">
        <v>597</v>
      </c>
      <c r="E28" s="118" t="s">
        <v>249</v>
      </c>
      <c r="F28" s="118"/>
      <c r="G28" s="118"/>
      <c r="H28" s="118" t="s">
        <v>250</v>
      </c>
      <c r="I28" s="118"/>
      <c r="J28" s="118" t="s">
        <v>665</v>
      </c>
      <c r="K28" s="118">
        <v>100</v>
      </c>
      <c r="L28" s="118">
        <v>2940</v>
      </c>
      <c r="M28" s="118">
        <v>294000</v>
      </c>
      <c r="N28" s="118" t="s">
        <v>666</v>
      </c>
      <c r="O28" s="118" t="s">
        <v>567</v>
      </c>
      <c r="P28" t="s">
        <v>667</v>
      </c>
      <c r="Q28" s="116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7">
        <v>45701.726004606477</v>
      </c>
      <c r="B29" s="117">
        <v>45701.731112696762</v>
      </c>
      <c r="C29" s="117">
        <v>45701</v>
      </c>
      <c r="D29" s="118" t="s">
        <v>597</v>
      </c>
      <c r="E29" s="118" t="s">
        <v>558</v>
      </c>
      <c r="F29" s="118"/>
      <c r="G29" s="118" t="s">
        <v>262</v>
      </c>
      <c r="H29" s="118"/>
      <c r="I29" s="118"/>
      <c r="J29" s="118" t="s">
        <v>670</v>
      </c>
      <c r="K29" s="118">
        <v>1</v>
      </c>
      <c r="L29" s="118">
        <v>4000</v>
      </c>
      <c r="M29" s="118">
        <v>4000</v>
      </c>
      <c r="N29" s="118">
        <v>4000</v>
      </c>
      <c r="O29" s="118" t="s">
        <v>567</v>
      </c>
      <c r="P29" t="s">
        <v>671</v>
      </c>
      <c r="Q29" s="116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7">
        <v>45701.73214925926</v>
      </c>
      <c r="B30" s="117">
        <v>45701.738831932867</v>
      </c>
      <c r="C30" s="117">
        <v>45701</v>
      </c>
      <c r="D30" s="118" t="s">
        <v>597</v>
      </c>
      <c r="E30" s="118" t="s">
        <v>558</v>
      </c>
      <c r="F30" s="118"/>
      <c r="G30" s="118" t="s">
        <v>268</v>
      </c>
      <c r="H30" s="118"/>
      <c r="I30" s="118"/>
      <c r="J30" s="118" t="s">
        <v>674</v>
      </c>
      <c r="K30" s="118">
        <v>1</v>
      </c>
      <c r="L30" s="118">
        <v>75000</v>
      </c>
      <c r="M30" s="118">
        <v>75000</v>
      </c>
      <c r="N30" s="118" t="s">
        <v>675</v>
      </c>
      <c r="O30" s="118" t="s">
        <v>567</v>
      </c>
      <c r="P30" t="s">
        <v>676</v>
      </c>
      <c r="Q30" s="116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7">
        <v>45701.740111724539</v>
      </c>
      <c r="B31" s="117">
        <v>45701.742039236109</v>
      </c>
      <c r="C31" s="117">
        <v>45701</v>
      </c>
      <c r="D31" s="118" t="s">
        <v>597</v>
      </c>
      <c r="E31" s="118" t="s">
        <v>558</v>
      </c>
      <c r="F31" s="118"/>
      <c r="G31" s="118" t="s">
        <v>262</v>
      </c>
      <c r="H31" s="118"/>
      <c r="I31" s="118"/>
      <c r="J31" s="118" t="s">
        <v>679</v>
      </c>
      <c r="K31" s="118">
        <v>1</v>
      </c>
      <c r="L31" s="118">
        <v>2000</v>
      </c>
      <c r="M31" s="118">
        <v>2000</v>
      </c>
      <c r="N31" s="118">
        <v>2000</v>
      </c>
      <c r="O31" t="s">
        <v>567</v>
      </c>
      <c r="P31" t="s">
        <v>680</v>
      </c>
      <c r="Q31" s="116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7">
        <v>45701.74233375</v>
      </c>
      <c r="B32" s="117">
        <v>45701.744392581022</v>
      </c>
      <c r="C32" s="117">
        <v>45701</v>
      </c>
      <c r="D32" s="118" t="s">
        <v>597</v>
      </c>
      <c r="E32" s="118" t="s">
        <v>581</v>
      </c>
      <c r="F32" s="118" t="s">
        <v>582</v>
      </c>
      <c r="G32" s="118"/>
      <c r="H32" s="118"/>
      <c r="I32" s="118"/>
      <c r="J32" s="118" t="s">
        <v>683</v>
      </c>
      <c r="K32" s="118">
        <v>2</v>
      </c>
      <c r="L32" s="118">
        <v>1000</v>
      </c>
      <c r="M32" s="118">
        <v>2000</v>
      </c>
      <c r="N32" s="118" t="s">
        <v>684</v>
      </c>
      <c r="O32" t="s">
        <v>567</v>
      </c>
      <c r="P32" t="s">
        <v>685</v>
      </c>
      <c r="Q32" s="116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16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16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16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16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x14ac:dyDescent="0.35">
      <c r="L45">
        <f>268+156</f>
        <v>424</v>
      </c>
    </row>
    <row r="46" spans="1:27" x14ac:dyDescent="0.35">
      <c r="M46" t="s">
        <v>762</v>
      </c>
    </row>
  </sheetData>
  <hyperlinks>
    <hyperlink ref="Q2" r:id="rId1" xr:uid="{7A93B964-D44D-478A-AF0D-1EAB403BFB04}"/>
    <hyperlink ref="Q3" r:id="rId2" xr:uid="{AA709F83-B468-4819-9BD7-A61385EE47F7}"/>
    <hyperlink ref="Q4" r:id="rId3" xr:uid="{A4F42B93-CCE0-4266-AA7F-3163D0C4E194}"/>
    <hyperlink ref="Q5" r:id="rId4" xr:uid="{5A6EEE8D-6C85-40DD-8FCB-5F051ADAA882}"/>
    <hyperlink ref="Q6" r:id="rId5" xr:uid="{9534C973-1781-4585-A247-1DDFECFB97EA}"/>
    <hyperlink ref="Q7" r:id="rId6" xr:uid="{D06A4B14-82C2-4347-92AD-9E776853B3BB}"/>
    <hyperlink ref="Q8" r:id="rId7" xr:uid="{20516E66-9877-4B89-AAB6-EA0AFDCFABD9}"/>
    <hyperlink ref="Q9" r:id="rId8" xr:uid="{BFD7E452-3C45-40A9-BB43-61FB2F555671}"/>
    <hyperlink ref="Q10" r:id="rId9" xr:uid="{EB8DFB3D-1D87-4E60-AB09-E9BE6962D1C8}"/>
    <hyperlink ref="Q11" r:id="rId10" xr:uid="{BD96AD6B-52EE-4806-80E8-C549FB409802}"/>
    <hyperlink ref="Q12" r:id="rId11" xr:uid="{C011AAF9-2EDB-43FD-ACD4-1F502BB809F7}"/>
    <hyperlink ref="Q13" r:id="rId12" xr:uid="{1B50A2E5-13AC-4E56-9DD3-629F37FF16BA}"/>
    <hyperlink ref="Q14" r:id="rId13" xr:uid="{146AF46F-F2E5-4DF2-B0F4-4C6AF4B10D3E}"/>
    <hyperlink ref="Q15" r:id="rId14" xr:uid="{60E3ECF2-892B-4FFF-9D9A-9E5516B9A7A5}"/>
    <hyperlink ref="Q16" r:id="rId15" xr:uid="{C422E8DD-7633-4150-A1BA-40402988CF72}"/>
    <hyperlink ref="Q17" r:id="rId16" xr:uid="{77F85200-D2E8-4033-BEF5-D690BA70C5E1}"/>
    <hyperlink ref="Q18" r:id="rId17" xr:uid="{2F3AF087-A393-4F0D-9C47-B4BA8438383E}"/>
    <hyperlink ref="Q19" r:id="rId18" xr:uid="{61DA770F-F6DC-4558-91E5-BA7C1DEC5970}"/>
    <hyperlink ref="Q20" r:id="rId19" xr:uid="{566316E2-AC13-4277-B7E3-21C8720BCDCC}"/>
    <hyperlink ref="Q21" r:id="rId20" xr:uid="{05CC259C-549D-46D9-8EF6-23445FE5D824}"/>
    <hyperlink ref="Q22" r:id="rId21" xr:uid="{A019912D-2635-46DD-914B-0930505E35A3}"/>
    <hyperlink ref="Q23" r:id="rId22" xr:uid="{9876A2AB-2884-4F17-8008-BABCEC8C4F75}"/>
    <hyperlink ref="Q24" r:id="rId23" xr:uid="{6F2B4B05-1BDF-4519-94AB-80A103DB1347}"/>
    <hyperlink ref="Q25" r:id="rId24" xr:uid="{F9CA6CFD-98EF-4D43-9937-3D1BDC3E42E8}"/>
    <hyperlink ref="Q26" r:id="rId25" xr:uid="{B9F1CF52-F33C-43F0-9A46-9A596A0A3736}"/>
    <hyperlink ref="Q27" r:id="rId26" xr:uid="{6F3951DC-024F-4E52-8407-211D314ADFD1}"/>
    <hyperlink ref="Q28" r:id="rId27" xr:uid="{4143038F-3BCF-436B-9483-897C1C6FF780}"/>
    <hyperlink ref="Q29" r:id="rId28" xr:uid="{FA072E74-6C4D-41B9-AB82-948453F34F4A}"/>
    <hyperlink ref="Q30" r:id="rId29" xr:uid="{A32F4995-D4CF-4EE8-A351-0E25351CFD7A}"/>
    <hyperlink ref="Q31" r:id="rId30" xr:uid="{AA5298CD-E29F-4FFB-849E-93B0A8ECE38E}"/>
    <hyperlink ref="Q32" r:id="rId31" xr:uid="{78525EB2-CFC1-4B2F-A9AD-929CDEE2CFF0}"/>
    <hyperlink ref="Q33" r:id="rId32" xr:uid="{EA4B76FD-72AB-4903-8615-C89A78031D9A}"/>
    <hyperlink ref="Q34" r:id="rId33" xr:uid="{BBAB38E6-FDF5-4EB7-BA6D-E1DE4DB89331}"/>
    <hyperlink ref="Q35" r:id="rId34" xr:uid="{A1BF0A46-38F8-4EF5-B543-55912F763EE8}"/>
    <hyperlink ref="Q36" r:id="rId35" xr:uid="{F3DCA470-E170-4789-AEC7-025C7FA72434}"/>
    <hyperlink ref="Q37" r:id="rId36" xr:uid="{452DDCAA-D4CE-4864-B1D9-A92190D9FE3A}"/>
    <hyperlink ref="Q38" r:id="rId37" xr:uid="{8B68AFEF-928E-4CC8-9922-B277435B80B0}"/>
    <hyperlink ref="Q39" r:id="rId38" xr:uid="{172E6DA1-C3B2-4AE8-8461-17D0834AD69C}"/>
    <hyperlink ref="Q40" r:id="rId39" xr:uid="{63DD28D8-D7E8-4D9F-8944-A7CAFE3ADA3A}"/>
    <hyperlink ref="Q41" r:id="rId40" xr:uid="{B787B06C-4562-4332-92FB-8A795E065AF6}"/>
    <hyperlink ref="Q42" r:id="rId41" xr:uid="{8DEC9A94-5AC3-42AB-8E00-AED89987ECB8}"/>
    <hyperlink ref="Q43" r:id="rId42" xr:uid="{2EE41AE6-A6FE-4658-A3E2-077EE9FDA997}"/>
    <hyperlink ref="Q44" r:id="rId43" xr:uid="{4F1983FB-A925-44FA-85FE-D0CA45103106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BE38D-B8C6-459F-B4B9-788E1AFE0AE8}">
  <sheetPr>
    <tabColor rgb="FF92D050"/>
    <pageSetUpPr fitToPage="1"/>
  </sheetPr>
  <dimension ref="A1:V41"/>
  <sheetViews>
    <sheetView showGridLines="0" topLeftCell="A31" zoomScaleNormal="100" workbookViewId="0">
      <selection activeCell="S38" sqref="S38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6" ht="15" thickBot="1" x14ac:dyDescent="0.4">
      <c r="A1" s="73" t="s">
        <v>691</v>
      </c>
      <c r="B1" s="73"/>
    </row>
    <row r="2" spans="1:16" ht="15" thickBot="1" x14ac:dyDescent="0.4"/>
    <row r="3" spans="1:16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280</v>
      </c>
      <c r="D11" s="98">
        <v>1500</v>
      </c>
      <c r="E11" s="98"/>
      <c r="F11" s="97"/>
      <c r="G11" s="98"/>
      <c r="H11" s="98">
        <f>C11*D11</f>
        <v>420000</v>
      </c>
      <c r="I11" s="98"/>
      <c r="J11" s="98"/>
      <c r="K11" s="98"/>
      <c r="L11" s="98"/>
      <c r="M11" s="97"/>
      <c r="N11" s="98">
        <f>H11</f>
        <v>420000</v>
      </c>
      <c r="O11" s="97">
        <v>406000</v>
      </c>
      <c r="P11" s="137">
        <f>N11-O11</f>
        <v>14000</v>
      </c>
    </row>
    <row r="12" spans="1:16" ht="25" customHeight="1" x14ac:dyDescent="0.35">
      <c r="B12" s="96" t="s">
        <v>1124</v>
      </c>
      <c r="C12" s="97">
        <v>100</v>
      </c>
      <c r="D12" s="98">
        <v>4300</v>
      </c>
      <c r="E12" s="98"/>
      <c r="F12" s="99"/>
      <c r="G12" s="98"/>
      <c r="H12" s="98">
        <f>C12*D12</f>
        <v>430000</v>
      </c>
      <c r="I12" s="98"/>
      <c r="J12" s="98"/>
      <c r="K12" s="98"/>
      <c r="L12" s="98"/>
      <c r="M12" s="97"/>
      <c r="N12" s="98">
        <f>H12</f>
        <v>430000</v>
      </c>
      <c r="O12" s="97">
        <v>430000</v>
      </c>
      <c r="P12" s="79">
        <f>N12-O12</f>
        <v>0</v>
      </c>
    </row>
    <row r="13" spans="1:16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6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6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1383</v>
      </c>
      <c r="C20" s="97">
        <v>2</v>
      </c>
      <c r="D20" s="98">
        <v>10000</v>
      </c>
      <c r="E20" s="98"/>
      <c r="F20" s="98"/>
      <c r="G20" s="97"/>
      <c r="H20" s="99">
        <f>C20*D20</f>
        <v>20000</v>
      </c>
      <c r="I20" s="97"/>
      <c r="J20" s="97"/>
      <c r="K20" s="97"/>
      <c r="L20" s="97"/>
      <c r="M20" s="97"/>
      <c r="N20" s="98">
        <f>H20</f>
        <v>20000</v>
      </c>
      <c r="O20" s="97">
        <v>12000</v>
      </c>
      <c r="P20" s="137">
        <f>N20-O20</f>
        <v>8000</v>
      </c>
    </row>
    <row r="21" spans="2:16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 t="s">
        <v>1384</v>
      </c>
      <c r="C26" s="97">
        <v>500</v>
      </c>
      <c r="D26" s="98">
        <v>24</v>
      </c>
      <c r="E26" s="97"/>
      <c r="F26" s="98"/>
      <c r="G26" s="97"/>
      <c r="H26" s="99">
        <f>C26*D26</f>
        <v>12000</v>
      </c>
      <c r="I26" s="97"/>
      <c r="J26" s="97"/>
      <c r="K26" s="97"/>
      <c r="L26" s="97"/>
      <c r="M26" s="97"/>
      <c r="N26" s="100">
        <f>H26</f>
        <v>12000</v>
      </c>
      <c r="O26" s="97">
        <v>10000</v>
      </c>
      <c r="P26" s="137">
        <f>N26-O26</f>
        <v>2000</v>
      </c>
    </row>
    <row r="27" spans="2:16" ht="25" customHeight="1" x14ac:dyDescent="0.35">
      <c r="B27" s="96"/>
      <c r="C27" s="97"/>
      <c r="D27" s="98"/>
      <c r="E27" s="97"/>
      <c r="F27" s="98"/>
      <c r="G27" s="97"/>
      <c r="H27" s="99"/>
      <c r="I27" s="97"/>
      <c r="J27" s="97"/>
      <c r="K27" s="97"/>
      <c r="L27" s="97"/>
      <c r="M27" s="97"/>
      <c r="N27" s="100"/>
      <c r="O27" s="97"/>
      <c r="P27" s="79"/>
    </row>
    <row r="28" spans="2:16" ht="25" customHeight="1" x14ac:dyDescent="0.35">
      <c r="B28" s="110"/>
      <c r="C28" s="111"/>
      <c r="D28" s="112"/>
      <c r="E28" s="111"/>
      <c r="F28" s="112"/>
      <c r="G28" s="111"/>
      <c r="H28" s="111"/>
      <c r="I28" s="113"/>
      <c r="J28" s="97"/>
      <c r="K28" s="97"/>
      <c r="L28" s="97"/>
      <c r="M28" s="111"/>
      <c r="N28" s="114"/>
      <c r="O28" s="113"/>
      <c r="P28" s="136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22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22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22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22" x14ac:dyDescent="0.35">
      <c r="B36" s="61" t="s">
        <v>696</v>
      </c>
      <c r="N36" s="56"/>
    </row>
    <row r="37" spans="2:22" ht="25" customHeight="1" x14ac:dyDescent="0.35">
      <c r="B37" s="96" t="s">
        <v>331</v>
      </c>
      <c r="C37" s="97">
        <v>1</v>
      </c>
      <c r="D37" s="97">
        <v>18000</v>
      </c>
      <c r="E37" s="97"/>
      <c r="F37" s="97"/>
      <c r="G37" s="97"/>
      <c r="H37" s="97"/>
      <c r="I37" s="97"/>
      <c r="J37" s="97"/>
      <c r="K37" s="97"/>
      <c r="L37" s="97"/>
      <c r="M37" s="97"/>
      <c r="N37" s="98">
        <f>D37</f>
        <v>18000</v>
      </c>
      <c r="O37" s="97">
        <v>18000</v>
      </c>
      <c r="P37" s="79">
        <f>N37-O37</f>
        <v>0</v>
      </c>
    </row>
    <row r="38" spans="2:22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22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22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SUM(N5:N37)</f>
        <v>900000</v>
      </c>
      <c r="O40" s="102">
        <f>SUM(O5:O37)</f>
        <v>876000</v>
      </c>
      <c r="P40" s="102">
        <f>SUM(P5:P37)</f>
        <v>24000</v>
      </c>
      <c r="R40" s="138" t="s">
        <v>1504</v>
      </c>
      <c r="S40" s="138"/>
      <c r="T40" s="138"/>
      <c r="U40" s="138"/>
      <c r="V40" s="138"/>
    </row>
    <row r="41" spans="2:22" x14ac:dyDescent="0.35">
      <c r="N41" s="56"/>
      <c r="R41" s="138" t="s">
        <v>1503</v>
      </c>
    </row>
  </sheetData>
  <mergeCells count="1">
    <mergeCell ref="E3:L3"/>
  </mergeCells>
  <pageMargins left="0.7" right="0.7" top="0.75" bottom="0.75" header="0.3" footer="0.3"/>
  <pageSetup paperSize="9" scale="56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5F5C6-850B-49B2-95ED-B4E810187A94}">
  <sheetPr>
    <tabColor rgb="FF92D050"/>
    <pageSetUpPr fitToPage="1"/>
  </sheetPr>
  <dimension ref="A1:O41"/>
  <sheetViews>
    <sheetView showGridLines="0" tabSelected="1" topLeftCell="B30" zoomScale="80" zoomScaleNormal="80" workbookViewId="0">
      <selection activeCell="M42" sqref="M42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5" ht="15" thickBot="1" x14ac:dyDescent="0.4">
      <c r="A1" s="73" t="s">
        <v>691</v>
      </c>
      <c r="B1" s="73"/>
    </row>
    <row r="2" spans="1:15" ht="15" thickBot="1" x14ac:dyDescent="0.4"/>
    <row r="3" spans="1:15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5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5" x14ac:dyDescent="0.35">
      <c r="B5" s="61" t="s">
        <v>232</v>
      </c>
    </row>
    <row r="6" spans="1:15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5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5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5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5" x14ac:dyDescent="0.35">
      <c r="B10" s="61" t="s">
        <v>217</v>
      </c>
      <c r="D10" s="56"/>
      <c r="E10" s="56"/>
      <c r="F10" s="56"/>
      <c r="N10" s="56"/>
    </row>
    <row r="11" spans="1:15" ht="25" customHeight="1" x14ac:dyDescent="0.35">
      <c r="B11" s="96" t="s">
        <v>700</v>
      </c>
      <c r="C11" s="97">
        <v>280</v>
      </c>
      <c r="D11" s="98">
        <v>1500</v>
      </c>
      <c r="E11" s="98"/>
      <c r="F11" s="97"/>
      <c r="G11" s="98"/>
      <c r="H11" s="98"/>
      <c r="I11" s="98">
        <f>C11*D11</f>
        <v>420000</v>
      </c>
      <c r="J11" s="98"/>
      <c r="K11" s="98"/>
      <c r="L11" s="98"/>
      <c r="M11" s="97"/>
      <c r="N11" s="98">
        <f>I11</f>
        <v>420000</v>
      </c>
      <c r="O11" s="97"/>
    </row>
    <row r="12" spans="1:15" ht="25" customHeight="1" x14ac:dyDescent="0.35">
      <c r="B12" s="96" t="s">
        <v>701</v>
      </c>
      <c r="C12" s="97">
        <v>100</v>
      </c>
      <c r="D12" s="98">
        <v>4300</v>
      </c>
      <c r="E12" s="98"/>
      <c r="F12" s="99"/>
      <c r="G12" s="98"/>
      <c r="H12" s="98"/>
      <c r="I12" s="98">
        <f>C12*D12</f>
        <v>430000</v>
      </c>
      <c r="J12" s="98"/>
      <c r="K12" s="98"/>
      <c r="L12" s="98"/>
      <c r="M12" s="97"/>
      <c r="N12" s="98">
        <f>I12</f>
        <v>430000</v>
      </c>
      <c r="O12" s="97"/>
    </row>
    <row r="13" spans="1:15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5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5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5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5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5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5" x14ac:dyDescent="0.35">
      <c r="B19" s="71" t="s">
        <v>113</v>
      </c>
      <c r="D19" s="56"/>
      <c r="E19" s="56"/>
      <c r="F19" s="56"/>
      <c r="N19" s="56"/>
    </row>
    <row r="20" spans="2:15" ht="25" customHeight="1" x14ac:dyDescent="0.35">
      <c r="B20" s="96" t="s">
        <v>707</v>
      </c>
      <c r="C20" s="97">
        <v>10000</v>
      </c>
      <c r="D20" s="98">
        <v>2</v>
      </c>
      <c r="E20" s="98"/>
      <c r="F20" s="98"/>
      <c r="G20" s="97"/>
      <c r="H20" s="97"/>
      <c r="I20" s="99">
        <f>C20*D20</f>
        <v>20000</v>
      </c>
      <c r="J20" s="97"/>
      <c r="K20" s="97"/>
      <c r="L20" s="97"/>
      <c r="M20" s="97"/>
      <c r="N20" s="98">
        <f>I20</f>
        <v>20000</v>
      </c>
      <c r="O20" s="97"/>
    </row>
    <row r="21" spans="2:15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5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5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5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5" x14ac:dyDescent="0.35">
      <c r="B25" s="71" t="s">
        <v>368</v>
      </c>
      <c r="D25" s="56"/>
      <c r="E25" s="56"/>
      <c r="F25" s="56"/>
      <c r="N25" s="56"/>
    </row>
    <row r="26" spans="2:15" ht="25" customHeight="1" x14ac:dyDescent="0.35">
      <c r="B26" s="96" t="s">
        <v>1506</v>
      </c>
      <c r="C26" s="97">
        <v>500</v>
      </c>
      <c r="D26" s="98">
        <v>20</v>
      </c>
      <c r="E26" s="97"/>
      <c r="F26" s="98"/>
      <c r="G26" s="97"/>
      <c r="H26" s="97"/>
      <c r="I26" s="99">
        <f>C26*D26</f>
        <v>10000</v>
      </c>
      <c r="J26" s="97"/>
      <c r="K26" s="97"/>
      <c r="L26" s="97"/>
      <c r="M26" s="97"/>
      <c r="N26" s="100">
        <f>I26</f>
        <v>10000</v>
      </c>
      <c r="O26" s="97"/>
    </row>
    <row r="27" spans="2:15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5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5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5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5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5" x14ac:dyDescent="0.35">
      <c r="B32" s="71" t="s">
        <v>227</v>
      </c>
      <c r="D32" s="56"/>
      <c r="E32" s="56"/>
      <c r="F32" s="56"/>
      <c r="N32" s="56"/>
    </row>
    <row r="33" spans="2:15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5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5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5" x14ac:dyDescent="0.35">
      <c r="B36" s="61" t="s">
        <v>1505</v>
      </c>
      <c r="N36" s="56"/>
    </row>
    <row r="37" spans="2:15" ht="25" customHeight="1" x14ac:dyDescent="0.35">
      <c r="B37" s="96" t="s">
        <v>331</v>
      </c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>
        <v>18000</v>
      </c>
      <c r="O37" s="97"/>
    </row>
    <row r="38" spans="2:15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5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5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SUM(N5:N37)</f>
        <v>898000</v>
      </c>
    </row>
    <row r="41" spans="2:15" x14ac:dyDescent="0.35">
      <c r="M41" t="s">
        <v>1507</v>
      </c>
      <c r="N41" s="56">
        <v>900000</v>
      </c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D012E-1301-4CDB-B54B-ED7FEAC48C53}">
  <sheetPr>
    <tabColor rgb="FF92D050"/>
    <pageSetUpPr fitToPage="1"/>
  </sheetPr>
  <dimension ref="A1:O41"/>
  <sheetViews>
    <sheetView showGridLines="0" topLeftCell="A28" zoomScale="80" zoomScaleNormal="80" workbookViewId="0">
      <selection activeCell="B37" sqref="B37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5" ht="15" thickBot="1" x14ac:dyDescent="0.4">
      <c r="A1" s="73" t="s">
        <v>691</v>
      </c>
      <c r="B1" s="73"/>
    </row>
    <row r="2" spans="1:15" ht="15" thickBot="1" x14ac:dyDescent="0.4"/>
    <row r="3" spans="1:15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5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5" x14ac:dyDescent="0.35">
      <c r="B5" s="61" t="s">
        <v>232</v>
      </c>
    </row>
    <row r="6" spans="1:15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5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5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5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5" x14ac:dyDescent="0.35">
      <c r="B10" s="61" t="s">
        <v>217</v>
      </c>
      <c r="D10" s="56"/>
      <c r="E10" s="56"/>
      <c r="F10" s="56"/>
      <c r="N10" s="56"/>
    </row>
    <row r="11" spans="1:15" ht="25" customHeight="1" x14ac:dyDescent="0.35">
      <c r="B11" s="96"/>
      <c r="C11" s="97"/>
      <c r="D11" s="98"/>
      <c r="E11" s="98"/>
      <c r="F11" s="97"/>
      <c r="G11" s="98"/>
      <c r="H11" s="98"/>
      <c r="I11" s="98"/>
      <c r="J11" s="98"/>
      <c r="K11" s="98"/>
      <c r="L11" s="98"/>
      <c r="M11" s="97"/>
      <c r="N11" s="98"/>
      <c r="O11" s="97"/>
    </row>
    <row r="12" spans="1:15" ht="25" customHeight="1" x14ac:dyDescent="0.35">
      <c r="B12" s="96"/>
      <c r="C12" s="97"/>
      <c r="D12" s="98"/>
      <c r="E12" s="98"/>
      <c r="F12" s="99"/>
      <c r="G12" s="98"/>
      <c r="H12" s="98"/>
      <c r="I12" s="98"/>
      <c r="J12" s="98"/>
      <c r="K12" s="98"/>
      <c r="L12" s="98"/>
      <c r="M12" s="97"/>
      <c r="N12" s="98"/>
      <c r="O12" s="97"/>
    </row>
    <row r="13" spans="1:15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5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5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5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5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5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5" x14ac:dyDescent="0.35">
      <c r="B19" s="71" t="s">
        <v>113</v>
      </c>
      <c r="D19" s="56"/>
      <c r="E19" s="56"/>
      <c r="F19" s="56"/>
      <c r="N19" s="56"/>
    </row>
    <row r="20" spans="2:15" ht="25" customHeight="1" x14ac:dyDescent="0.35">
      <c r="B20" s="96"/>
      <c r="C20" s="97"/>
      <c r="D20" s="98"/>
      <c r="E20" s="98"/>
      <c r="F20" s="98"/>
      <c r="G20" s="97"/>
      <c r="H20" s="97"/>
      <c r="I20" s="97"/>
      <c r="J20" s="97"/>
      <c r="K20" s="97"/>
      <c r="L20" s="97"/>
      <c r="M20" s="97"/>
      <c r="N20" s="98"/>
      <c r="O20" s="97"/>
    </row>
    <row r="21" spans="2:15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5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5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5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5" x14ac:dyDescent="0.35">
      <c r="B25" s="71" t="s">
        <v>368</v>
      </c>
      <c r="D25" s="56"/>
      <c r="E25" s="56"/>
      <c r="F25" s="56"/>
      <c r="N25" s="56"/>
    </row>
    <row r="26" spans="2:15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5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5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5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5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5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5" x14ac:dyDescent="0.35">
      <c r="B32" s="71" t="s">
        <v>227</v>
      </c>
      <c r="D32" s="56"/>
      <c r="E32" s="56"/>
      <c r="F32" s="56"/>
      <c r="N32" s="56"/>
    </row>
    <row r="33" spans="2:15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5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5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5" x14ac:dyDescent="0.35">
      <c r="B36" s="61" t="s">
        <v>1505</v>
      </c>
      <c r="N36" s="56"/>
    </row>
    <row r="37" spans="2:15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5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5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5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0</v>
      </c>
    </row>
    <row r="41" spans="2:15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5C8F-AA7B-4366-ACBD-214566A869AE}">
  <sheetPr>
    <tabColor rgb="FF92D050"/>
  </sheetPr>
  <dimension ref="A1"/>
  <sheetViews>
    <sheetView showGridLines="0" workbookViewId="0">
      <selection activeCell="I15" sqref="I15"/>
    </sheetView>
  </sheetViews>
  <sheetFormatPr defaultRowHeight="14.5" x14ac:dyDescent="0.3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CEC5-651A-41CF-9370-A65672278D0D}">
  <sheetPr>
    <tabColor rgb="FF0070C0"/>
  </sheetPr>
  <dimension ref="A1"/>
  <sheetViews>
    <sheetView workbookViewId="0">
      <selection activeCell="E20" sqref="E20"/>
    </sheetView>
  </sheetViews>
  <sheetFormatPr defaultRowHeight="14.5" x14ac:dyDescent="0.3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4399-3FA4-4BC1-8ACB-AC4F9CB00833}">
  <sheetPr>
    <tabColor rgb="FF0070C0"/>
  </sheetPr>
  <dimension ref="A1:V278"/>
  <sheetViews>
    <sheetView topLeftCell="A178" zoomScale="70" zoomScaleNormal="70" workbookViewId="0">
      <selection activeCell="L103" sqref="L103"/>
    </sheetView>
  </sheetViews>
  <sheetFormatPr defaultRowHeight="14.5" outlineLevelRow="1" x14ac:dyDescent="0.35"/>
  <cols>
    <col min="2" max="2" width="20.1796875" customWidth="1"/>
    <col min="4" max="4" width="27.453125" customWidth="1"/>
    <col min="5" max="5" width="14.54296875" bestFit="1" customWidth="1"/>
    <col min="7" max="7" width="12.1796875" customWidth="1"/>
    <col min="8" max="8" width="2" bestFit="1" customWidth="1"/>
    <col min="9" max="9" width="13.7265625" bestFit="1" customWidth="1"/>
    <col min="10" max="11" width="12.453125" bestFit="1" customWidth="1"/>
    <col min="12" max="12" width="12.7265625" bestFit="1" customWidth="1"/>
    <col min="13" max="13" width="12.453125" bestFit="1" customWidth="1"/>
    <col min="15" max="15" width="11.453125" bestFit="1" customWidth="1"/>
  </cols>
  <sheetData>
    <row r="1" spans="1:22" ht="15" thickBot="1" x14ac:dyDescent="0.4">
      <c r="A1" s="23" t="s">
        <v>328</v>
      </c>
      <c r="B1" s="23"/>
      <c r="C1" s="23"/>
      <c r="D1" s="23"/>
      <c r="E1" s="23"/>
      <c r="F1" s="23"/>
      <c r="G1" s="2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1"/>
      <c r="R2" s="1"/>
      <c r="S2" s="1"/>
      <c r="T2" s="1"/>
      <c r="U2" s="1"/>
      <c r="V2" s="1"/>
    </row>
    <row r="3" spans="1:22" x14ac:dyDescent="0.35">
      <c r="A3" s="1"/>
      <c r="B3" s="1"/>
      <c r="C3" s="1"/>
      <c r="D3" s="1"/>
      <c r="E3" s="1"/>
      <c r="F3" s="1"/>
      <c r="G3" s="1"/>
      <c r="H3" s="1"/>
      <c r="I3" s="148" t="s">
        <v>132</v>
      </c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"/>
      <c r="V3" s="1"/>
    </row>
    <row r="4" spans="1:22" x14ac:dyDescent="0.35">
      <c r="A4" s="1"/>
      <c r="B4" s="1"/>
      <c r="C4" s="1"/>
      <c r="D4" s="1"/>
      <c r="E4" s="1"/>
      <c r="F4" s="1"/>
      <c r="G4" s="21" t="s">
        <v>16</v>
      </c>
      <c r="H4" s="1"/>
      <c r="I4" s="21">
        <v>1</v>
      </c>
      <c r="J4" s="21">
        <v>2</v>
      </c>
      <c r="K4" s="21">
        <v>3</v>
      </c>
      <c r="L4" s="21">
        <v>4</v>
      </c>
      <c r="M4" s="21">
        <v>5</v>
      </c>
      <c r="N4" s="21">
        <v>6</v>
      </c>
      <c r="O4" s="21">
        <v>7</v>
      </c>
      <c r="P4" s="21">
        <v>8</v>
      </c>
      <c r="Q4" s="21">
        <v>9</v>
      </c>
      <c r="R4" s="21">
        <v>10</v>
      </c>
      <c r="S4" s="21">
        <v>11</v>
      </c>
      <c r="T4" s="21">
        <v>12</v>
      </c>
      <c r="U4" s="1"/>
      <c r="V4" s="1"/>
    </row>
    <row r="5" spans="1:22" ht="15" thickBot="1" x14ac:dyDescent="0.4">
      <c r="A5" s="1"/>
      <c r="B5" s="40" t="s">
        <v>0</v>
      </c>
      <c r="C5" s="41"/>
      <c r="D5" s="41"/>
      <c r="E5" s="41"/>
      <c r="F5" s="1"/>
      <c r="G5" s="35" t="s">
        <v>38</v>
      </c>
      <c r="H5" s="1"/>
      <c r="I5" s="46">
        <f>SUM(I6:I12)</f>
        <v>44391500</v>
      </c>
      <c r="J5" s="46">
        <f>SUM(J7:J12)</f>
        <v>225000</v>
      </c>
      <c r="K5" s="46">
        <f>SUM(K7:K12)</f>
        <v>7417500</v>
      </c>
      <c r="L5" s="46">
        <f>SUM(L7:L12)</f>
        <v>20000</v>
      </c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outlineLevel="1" x14ac:dyDescent="0.35">
      <c r="A6" s="1"/>
      <c r="B6" s="40"/>
      <c r="C6" s="22" t="s">
        <v>211</v>
      </c>
      <c r="D6" s="41"/>
      <c r="E6" s="41"/>
      <c r="F6" s="1"/>
      <c r="G6" s="35" t="s">
        <v>38</v>
      </c>
      <c r="H6" s="1"/>
      <c r="I6" s="39">
        <v>25000000</v>
      </c>
      <c r="J6" s="47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outlineLevel="1" x14ac:dyDescent="0.35">
      <c r="A7" s="1"/>
      <c r="B7" s="1"/>
      <c r="C7" s="22" t="s">
        <v>692</v>
      </c>
      <c r="D7" s="1"/>
      <c r="E7" s="1"/>
      <c r="F7" s="1"/>
      <c r="G7" s="35" t="s">
        <v>38</v>
      </c>
      <c r="H7" s="1"/>
      <c r="I7" s="39">
        <f>'Chicken House - 500'!G26+'Guard House'!O38+Finishings!O38+'Floor and Stone Work'!G13</f>
        <v>12382500</v>
      </c>
      <c r="J7" s="1"/>
      <c r="K7" s="39">
        <f>'Chicken House 2 - 300'!O43</f>
        <v>5051000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outlineLevel="1" x14ac:dyDescent="0.35">
      <c r="A8" s="1"/>
      <c r="B8" s="1"/>
      <c r="C8" s="22" t="s">
        <v>693</v>
      </c>
      <c r="D8" s="1"/>
      <c r="E8" s="1"/>
      <c r="F8" s="1"/>
      <c r="G8" s="35" t="s">
        <v>38</v>
      </c>
      <c r="H8" s="1"/>
      <c r="I8" s="39">
        <f>'Chicken House - 500'!G27+'Guard House'!G28+Finishings!G29+100000+'Floor and Stone Work'!G14</f>
        <v>4055000</v>
      </c>
      <c r="J8" s="1"/>
      <c r="K8" s="39">
        <f>'Chicken House 2 - 300'!G28</f>
        <v>1498500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outlineLevel="1" x14ac:dyDescent="0.35">
      <c r="A9" s="1"/>
      <c r="B9" s="1"/>
      <c r="C9" s="22" t="s">
        <v>207</v>
      </c>
      <c r="D9" s="1"/>
      <c r="E9" s="1"/>
      <c r="F9" s="1"/>
      <c r="G9" s="35" t="s">
        <v>38</v>
      </c>
      <c r="H9" s="1"/>
      <c r="I9" s="39">
        <v>410000</v>
      </c>
      <c r="J9" s="1"/>
      <c r="K9" s="39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outlineLevel="1" x14ac:dyDescent="0.35">
      <c r="A10" s="1"/>
      <c r="B10" s="1"/>
      <c r="C10" s="22" t="s">
        <v>208</v>
      </c>
      <c r="D10" s="1"/>
      <c r="E10" s="1"/>
      <c r="F10" s="1"/>
      <c r="G10" s="35" t="s">
        <v>38</v>
      </c>
      <c r="H10" s="1"/>
      <c r="I10" s="39">
        <v>750000</v>
      </c>
      <c r="J10" s="1"/>
      <c r="K10" s="39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outlineLevel="1" x14ac:dyDescent="0.35">
      <c r="A11" s="1"/>
      <c r="B11" s="1"/>
      <c r="C11" s="22" t="s">
        <v>209</v>
      </c>
      <c r="D11" s="1"/>
      <c r="E11" s="1"/>
      <c r="F11" s="1"/>
      <c r="G11" s="35" t="s">
        <v>38</v>
      </c>
      <c r="H11" s="1"/>
      <c r="I11" s="39">
        <f>1100000+75000</f>
        <v>1175000</v>
      </c>
      <c r="J11" s="39">
        <f>91000+25000</f>
        <v>116000</v>
      </c>
      <c r="K11" s="39">
        <v>780000</v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outlineLevel="1" x14ac:dyDescent="0.35">
      <c r="A12" s="1"/>
      <c r="B12" s="1"/>
      <c r="C12" s="22" t="s">
        <v>210</v>
      </c>
      <c r="D12" s="1"/>
      <c r="E12" s="1"/>
      <c r="F12" s="1"/>
      <c r="G12" s="35"/>
      <c r="H12" s="1"/>
      <c r="I12" s="39">
        <f>SUM(I13,I20,I30,I33,I36,I39,I42,I45,I48,I51)</f>
        <v>619000</v>
      </c>
      <c r="J12" s="39">
        <f>SUM(J13,J20,J30,J33,J36,J39,J42,J45,J48,J51)</f>
        <v>109000</v>
      </c>
      <c r="K12" s="39">
        <f>SUM(K13,K20,K30,K33,K36,K39,K42,K45,K48,K51)</f>
        <v>88000</v>
      </c>
      <c r="L12" s="39">
        <f>SUM(L13,L20,L30,L33,L36,L39,L42,L45,L48,L51)</f>
        <v>20000</v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outlineLevel="1" x14ac:dyDescent="0.35">
      <c r="A13" s="1"/>
      <c r="B13" s="1"/>
      <c r="C13" s="1"/>
      <c r="D13" s="43" t="s">
        <v>41</v>
      </c>
      <c r="E13" s="1"/>
      <c r="F13" s="1"/>
      <c r="G13" s="35" t="s">
        <v>38</v>
      </c>
      <c r="H13" s="1"/>
      <c r="I13" s="42">
        <f>I14+I17</f>
        <v>179000</v>
      </c>
      <c r="J13" s="42">
        <f>J14</f>
        <v>30000</v>
      </c>
      <c r="K13" s="42">
        <f>K14+K17</f>
        <v>54000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outlineLevel="1" x14ac:dyDescent="0.35">
      <c r="A14" s="1"/>
      <c r="B14" s="1"/>
      <c r="C14" s="1"/>
      <c r="D14" s="1"/>
      <c r="E14" s="44" t="s">
        <v>130</v>
      </c>
      <c r="F14" s="1"/>
      <c r="G14" s="35" t="s">
        <v>38</v>
      </c>
      <c r="H14" s="1"/>
      <c r="I14" s="45">
        <f>I15*I16</f>
        <v>35000</v>
      </c>
      <c r="J14" s="45">
        <f>J15*J16</f>
        <v>30000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outlineLevel="1" x14ac:dyDescent="0.35">
      <c r="A15" s="1"/>
      <c r="B15" s="1"/>
      <c r="C15" s="1"/>
      <c r="D15" s="1"/>
      <c r="E15" s="1"/>
      <c r="F15" s="1" t="s">
        <v>128</v>
      </c>
      <c r="G15" s="35" t="s">
        <v>38</v>
      </c>
      <c r="H15" s="1"/>
      <c r="I15" s="20">
        <v>7000</v>
      </c>
      <c r="J15" s="1">
        <v>6000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outlineLevel="1" x14ac:dyDescent="0.35">
      <c r="A16" s="1"/>
      <c r="B16" s="1"/>
      <c r="C16" s="1"/>
      <c r="D16" s="1"/>
      <c r="E16" s="1"/>
      <c r="F16" s="1" t="s">
        <v>15</v>
      </c>
      <c r="G16" s="35" t="s">
        <v>129</v>
      </c>
      <c r="H16" s="1"/>
      <c r="I16" s="20">
        <v>5</v>
      </c>
      <c r="J16" s="1">
        <v>5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outlineLevel="1" x14ac:dyDescent="0.35">
      <c r="A17" s="1"/>
      <c r="B17" s="1"/>
      <c r="C17" s="1"/>
      <c r="D17" s="1"/>
      <c r="E17" s="44" t="s">
        <v>131</v>
      </c>
      <c r="F17" s="1"/>
      <c r="G17" s="35" t="s">
        <v>38</v>
      </c>
      <c r="H17" s="1"/>
      <c r="I17" s="45">
        <f>I18*I19</f>
        <v>144000</v>
      </c>
      <c r="J17" s="1"/>
      <c r="K17" s="45">
        <f>K18*K19</f>
        <v>54000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outlineLevel="1" x14ac:dyDescent="0.35">
      <c r="A18" s="1"/>
      <c r="B18" s="1"/>
      <c r="C18" s="1"/>
      <c r="D18" s="1"/>
      <c r="E18" s="1"/>
      <c r="F18" s="1" t="s">
        <v>128</v>
      </c>
      <c r="G18" s="35" t="s">
        <v>38</v>
      </c>
      <c r="H18" s="1"/>
      <c r="I18" s="20">
        <v>18000</v>
      </c>
      <c r="J18" s="1"/>
      <c r="K18" s="20">
        <v>18000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outlineLevel="1" x14ac:dyDescent="0.35">
      <c r="A19" s="1"/>
      <c r="B19" s="1"/>
      <c r="C19" s="1"/>
      <c r="D19" s="1"/>
      <c r="E19" s="1"/>
      <c r="F19" s="1" t="s">
        <v>15</v>
      </c>
      <c r="G19" s="35" t="s">
        <v>129</v>
      </c>
      <c r="H19" s="1"/>
      <c r="I19" s="20">
        <v>8</v>
      </c>
      <c r="J19" s="1"/>
      <c r="K19" s="20">
        <v>3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outlineLevel="1" x14ac:dyDescent="0.35">
      <c r="A20" s="1"/>
      <c r="B20" s="1"/>
      <c r="C20" s="1"/>
      <c r="D20" s="43" t="s">
        <v>42</v>
      </c>
      <c r="E20" s="1"/>
      <c r="F20" s="1"/>
      <c r="G20" s="35"/>
      <c r="H20" s="1"/>
      <c r="I20" s="42">
        <f>I21+I24+I27</f>
        <v>106000</v>
      </c>
      <c r="J20" s="42">
        <f t="shared" ref="J20:K20" si="0">J21+J24+J27</f>
        <v>0</v>
      </c>
      <c r="K20" s="42">
        <f t="shared" si="0"/>
        <v>24000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outlineLevel="1" x14ac:dyDescent="0.35">
      <c r="A21" s="1"/>
      <c r="B21" s="1"/>
      <c r="C21" s="1"/>
      <c r="D21" s="1"/>
      <c r="E21" s="44" t="s">
        <v>133</v>
      </c>
      <c r="F21" s="1"/>
      <c r="G21" s="35" t="s">
        <v>38</v>
      </c>
      <c r="H21" s="1"/>
      <c r="I21" s="45">
        <f>I22*I23</f>
        <v>28000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outlineLevel="1" x14ac:dyDescent="0.35">
      <c r="A22" s="1"/>
      <c r="B22" s="1"/>
      <c r="C22" s="1"/>
      <c r="D22" s="1"/>
      <c r="E22" s="1"/>
      <c r="F22" s="1" t="s">
        <v>128</v>
      </c>
      <c r="G22" s="35" t="s">
        <v>38</v>
      </c>
      <c r="H22" s="1"/>
      <c r="I22" s="20">
        <v>2000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outlineLevel="1" x14ac:dyDescent="0.35">
      <c r="A23" s="1"/>
      <c r="B23" s="1"/>
      <c r="C23" s="1"/>
      <c r="D23" s="1"/>
      <c r="E23" s="1"/>
      <c r="F23" s="1" t="s">
        <v>15</v>
      </c>
      <c r="G23" s="35" t="s">
        <v>129</v>
      </c>
      <c r="H23" s="1"/>
      <c r="I23" s="20">
        <v>14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outlineLevel="1" x14ac:dyDescent="0.35">
      <c r="A24" s="1"/>
      <c r="B24" s="1"/>
      <c r="C24" s="1"/>
      <c r="D24" s="1"/>
      <c r="E24" s="44" t="s">
        <v>134</v>
      </c>
      <c r="F24" s="1"/>
      <c r="G24" s="35" t="s">
        <v>38</v>
      </c>
      <c r="H24" s="1"/>
      <c r="I24" s="45">
        <f>I25*I26</f>
        <v>18000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outlineLevel="1" x14ac:dyDescent="0.35">
      <c r="A25" s="1"/>
      <c r="B25" s="1"/>
      <c r="C25" s="1"/>
      <c r="D25" s="1"/>
      <c r="E25" s="1"/>
      <c r="F25" s="1" t="s">
        <v>128</v>
      </c>
      <c r="G25" s="35" t="s">
        <v>38</v>
      </c>
      <c r="H25" s="1"/>
      <c r="I25" s="20">
        <v>3000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outlineLevel="1" x14ac:dyDescent="0.35">
      <c r="A26" s="1"/>
      <c r="B26" s="1"/>
      <c r="C26" s="1"/>
      <c r="D26" s="1"/>
      <c r="E26" s="1"/>
      <c r="F26" s="1" t="s">
        <v>15</v>
      </c>
      <c r="G26" s="35" t="s">
        <v>129</v>
      </c>
      <c r="H26" s="1"/>
      <c r="I26" s="20">
        <v>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outlineLevel="1" x14ac:dyDescent="0.35">
      <c r="A27" s="1"/>
      <c r="B27" s="1"/>
      <c r="C27" s="1"/>
      <c r="D27" s="1"/>
      <c r="E27" s="44" t="s">
        <v>135</v>
      </c>
      <c r="F27" s="1"/>
      <c r="G27" s="35" t="s">
        <v>38</v>
      </c>
      <c r="H27" s="1"/>
      <c r="I27" s="45">
        <f>I28*I29</f>
        <v>60000</v>
      </c>
      <c r="J27" s="1"/>
      <c r="K27" s="45">
        <f>K28*K29</f>
        <v>24000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outlineLevel="1" x14ac:dyDescent="0.35">
      <c r="A28" s="1"/>
      <c r="B28" s="1"/>
      <c r="C28" s="1"/>
      <c r="D28" s="1"/>
      <c r="E28" s="1"/>
      <c r="F28" s="1" t="s">
        <v>128</v>
      </c>
      <c r="G28" s="35" t="s">
        <v>38</v>
      </c>
      <c r="H28" s="1"/>
      <c r="I28" s="20">
        <v>6000</v>
      </c>
      <c r="J28" s="1"/>
      <c r="K28" s="20">
        <v>6000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outlineLevel="1" x14ac:dyDescent="0.35">
      <c r="A29" s="1"/>
      <c r="B29" s="1"/>
      <c r="C29" s="1"/>
      <c r="D29" s="1"/>
      <c r="E29" s="1"/>
      <c r="F29" s="1" t="s">
        <v>15</v>
      </c>
      <c r="G29" s="35" t="s">
        <v>129</v>
      </c>
      <c r="H29" s="1"/>
      <c r="I29" s="20">
        <v>10</v>
      </c>
      <c r="J29" s="1"/>
      <c r="K29" s="20">
        <v>4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outlineLevel="1" x14ac:dyDescent="0.35">
      <c r="A30" s="1"/>
      <c r="B30" s="1"/>
      <c r="C30" s="1"/>
      <c r="D30" s="43" t="s">
        <v>136</v>
      </c>
      <c r="E30" s="1"/>
      <c r="F30" s="1"/>
      <c r="G30" s="35"/>
      <c r="H30" s="1"/>
      <c r="I30" s="42">
        <f>I31*I32</f>
        <v>30000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outlineLevel="1" x14ac:dyDescent="0.35">
      <c r="A31" s="1"/>
      <c r="B31" s="1"/>
      <c r="C31" s="1"/>
      <c r="D31" s="1"/>
      <c r="E31" s="1"/>
      <c r="F31" s="1" t="s">
        <v>128</v>
      </c>
      <c r="G31" s="35" t="s">
        <v>38</v>
      </c>
      <c r="H31" s="1"/>
      <c r="I31" s="20">
        <v>10000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outlineLevel="1" x14ac:dyDescent="0.35">
      <c r="A32" s="1"/>
      <c r="B32" s="1"/>
      <c r="C32" s="1"/>
      <c r="D32" s="1"/>
      <c r="E32" s="1"/>
      <c r="F32" s="1" t="s">
        <v>15</v>
      </c>
      <c r="G32" s="35" t="s">
        <v>129</v>
      </c>
      <c r="H32" s="1"/>
      <c r="I32" s="20">
        <v>3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outlineLevel="1" x14ac:dyDescent="0.35">
      <c r="A33" s="1"/>
      <c r="B33" s="1"/>
      <c r="C33" s="1"/>
      <c r="D33" s="43" t="s">
        <v>332</v>
      </c>
      <c r="E33" s="1"/>
      <c r="F33" s="1"/>
      <c r="G33" s="35" t="s">
        <v>38</v>
      </c>
      <c r="H33" s="1"/>
      <c r="I33" s="42">
        <f>I34*I35</f>
        <v>30000</v>
      </c>
      <c r="J33" s="42">
        <f>J34*J35</f>
        <v>30000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outlineLevel="1" x14ac:dyDescent="0.35">
      <c r="A34" s="1"/>
      <c r="B34" s="1"/>
      <c r="C34" s="1"/>
      <c r="D34" s="1"/>
      <c r="E34" s="1"/>
      <c r="F34" s="1" t="s">
        <v>128</v>
      </c>
      <c r="G34" s="35" t="s">
        <v>38</v>
      </c>
      <c r="H34" s="1"/>
      <c r="I34" s="20">
        <v>15000</v>
      </c>
      <c r="J34" s="20">
        <v>15000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outlineLevel="1" x14ac:dyDescent="0.35">
      <c r="A35" s="1"/>
      <c r="B35" s="1"/>
      <c r="C35" s="1"/>
      <c r="D35" s="1"/>
      <c r="E35" s="1"/>
      <c r="F35" s="1" t="s">
        <v>15</v>
      </c>
      <c r="G35" s="35" t="s">
        <v>129</v>
      </c>
      <c r="H35" s="1"/>
      <c r="I35" s="20">
        <v>2</v>
      </c>
      <c r="J35" s="20">
        <v>2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outlineLevel="1" x14ac:dyDescent="0.35">
      <c r="A36" s="1"/>
      <c r="B36" s="1"/>
      <c r="C36" s="1"/>
      <c r="D36" s="43" t="s">
        <v>137</v>
      </c>
      <c r="E36" s="1"/>
      <c r="F36" s="1"/>
      <c r="G36" s="35" t="s">
        <v>38</v>
      </c>
      <c r="H36" s="1"/>
      <c r="I36" s="42">
        <f>I37*I38</f>
        <v>23000</v>
      </c>
      <c r="J36" s="1"/>
      <c r="K36" s="42">
        <f>K37*K38</f>
        <v>10000</v>
      </c>
      <c r="L36" s="123">
        <f>L37*L38</f>
        <v>20000</v>
      </c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outlineLevel="1" x14ac:dyDescent="0.35">
      <c r="A37" s="1"/>
      <c r="B37" s="1"/>
      <c r="C37" s="1"/>
      <c r="D37" s="1"/>
      <c r="E37" s="1"/>
      <c r="F37" s="1" t="s">
        <v>128</v>
      </c>
      <c r="G37" s="35" t="s">
        <v>38</v>
      </c>
      <c r="H37" s="1"/>
      <c r="I37" s="20">
        <f>12000+11000</f>
        <v>23000</v>
      </c>
      <c r="J37" s="1"/>
      <c r="K37" s="20">
        <v>10000</v>
      </c>
      <c r="L37" s="20">
        <v>10000</v>
      </c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outlineLevel="1" x14ac:dyDescent="0.35">
      <c r="A38" s="1"/>
      <c r="B38" s="1"/>
      <c r="C38" s="1"/>
      <c r="D38" s="1"/>
      <c r="E38" s="1"/>
      <c r="F38" s="1" t="s">
        <v>15</v>
      </c>
      <c r="G38" s="35" t="s">
        <v>129</v>
      </c>
      <c r="H38" s="1"/>
      <c r="I38" s="20">
        <v>1</v>
      </c>
      <c r="J38" s="1"/>
      <c r="K38" s="20">
        <v>1</v>
      </c>
      <c r="L38" s="20">
        <v>2</v>
      </c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outlineLevel="1" x14ac:dyDescent="0.35">
      <c r="A39" s="1"/>
      <c r="B39" s="1"/>
      <c r="C39" s="1"/>
      <c r="D39" s="43" t="s">
        <v>138</v>
      </c>
      <c r="E39" s="1"/>
      <c r="F39" s="1"/>
      <c r="G39" s="35" t="s">
        <v>38</v>
      </c>
      <c r="H39" s="1"/>
      <c r="I39" s="42">
        <f>I40*I41</f>
        <v>14000</v>
      </c>
      <c r="J39" s="42">
        <f>J40*J41</f>
        <v>14000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outlineLevel="1" x14ac:dyDescent="0.35">
      <c r="A40" s="1"/>
      <c r="B40" s="1"/>
      <c r="C40" s="1"/>
      <c r="D40" s="1"/>
      <c r="E40" s="1"/>
      <c r="F40" s="1" t="s">
        <v>128</v>
      </c>
      <c r="G40" s="35" t="s">
        <v>38</v>
      </c>
      <c r="H40" s="1"/>
      <c r="I40" s="20">
        <v>7000</v>
      </c>
      <c r="J40" s="20">
        <v>7000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outlineLevel="1" x14ac:dyDescent="0.35">
      <c r="A41" s="1"/>
      <c r="B41" s="1"/>
      <c r="C41" s="1"/>
      <c r="D41" s="1"/>
      <c r="E41" s="1"/>
      <c r="F41" s="1" t="s">
        <v>15</v>
      </c>
      <c r="G41" s="35" t="s">
        <v>129</v>
      </c>
      <c r="H41" s="1"/>
      <c r="I41" s="20">
        <v>2</v>
      </c>
      <c r="J41" s="20">
        <v>2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outlineLevel="1" x14ac:dyDescent="0.35">
      <c r="A42" s="1"/>
      <c r="B42" s="1"/>
      <c r="C42" s="1"/>
      <c r="D42" s="43" t="s">
        <v>139</v>
      </c>
      <c r="E42" s="1"/>
      <c r="F42" s="1"/>
      <c r="G42" s="35" t="s">
        <v>38</v>
      </c>
      <c r="H42" s="1"/>
      <c r="I42" s="42">
        <f>I43*I44</f>
        <v>100000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outlineLevel="1" x14ac:dyDescent="0.35">
      <c r="A43" s="1"/>
      <c r="B43" s="1"/>
      <c r="C43" s="1"/>
      <c r="D43" s="1"/>
      <c r="E43" s="1"/>
      <c r="F43" s="1" t="s">
        <v>128</v>
      </c>
      <c r="G43" s="35" t="s">
        <v>38</v>
      </c>
      <c r="H43" s="1"/>
      <c r="I43" s="20">
        <v>50000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outlineLevel="1" x14ac:dyDescent="0.35">
      <c r="A44" s="1"/>
      <c r="B44" s="1"/>
      <c r="C44" s="1"/>
      <c r="D44" s="1"/>
      <c r="E44" s="1"/>
      <c r="F44" s="1" t="s">
        <v>15</v>
      </c>
      <c r="G44" s="35" t="s">
        <v>129</v>
      </c>
      <c r="H44" s="1"/>
      <c r="I44" s="20">
        <v>2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outlineLevel="1" x14ac:dyDescent="0.35">
      <c r="A45" s="1"/>
      <c r="B45" s="1"/>
      <c r="C45" s="1"/>
      <c r="D45" s="43" t="s">
        <v>140</v>
      </c>
      <c r="E45" s="1"/>
      <c r="F45" s="1"/>
      <c r="G45" s="35" t="s">
        <v>38</v>
      </c>
      <c r="H45" s="1"/>
      <c r="I45" s="42">
        <f>I46*I47</f>
        <v>75000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outlineLevel="1" x14ac:dyDescent="0.35">
      <c r="A46" s="1"/>
      <c r="B46" s="1"/>
      <c r="C46" s="1"/>
      <c r="D46" s="1"/>
      <c r="E46" s="1"/>
      <c r="F46" s="1" t="s">
        <v>128</v>
      </c>
      <c r="G46" s="35" t="s">
        <v>38</v>
      </c>
      <c r="H46" s="1"/>
      <c r="I46" s="20">
        <v>75000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outlineLevel="1" x14ac:dyDescent="0.35">
      <c r="A47" s="1"/>
      <c r="B47" s="1"/>
      <c r="C47" s="1"/>
      <c r="D47" s="1"/>
      <c r="E47" s="1"/>
      <c r="F47" s="1" t="s">
        <v>15</v>
      </c>
      <c r="G47" s="35" t="s">
        <v>129</v>
      </c>
      <c r="H47" s="1"/>
      <c r="I47" s="20">
        <v>1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outlineLevel="1" x14ac:dyDescent="0.35">
      <c r="A48" s="1"/>
      <c r="B48" s="1"/>
      <c r="C48" s="1"/>
      <c r="D48" s="43" t="s">
        <v>141</v>
      </c>
      <c r="E48" s="1"/>
      <c r="F48" s="1"/>
      <c r="G48" s="35" t="s">
        <v>38</v>
      </c>
      <c r="H48" s="1"/>
      <c r="I48" s="42">
        <f>I49*I50</f>
        <v>52000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outlineLevel="1" x14ac:dyDescent="0.35">
      <c r="A49" s="1"/>
      <c r="B49" s="1"/>
      <c r="C49" s="1"/>
      <c r="D49" s="1"/>
      <c r="E49" s="1"/>
      <c r="F49" s="1" t="s">
        <v>128</v>
      </c>
      <c r="G49" s="35" t="s">
        <v>38</v>
      </c>
      <c r="H49" s="1"/>
      <c r="I49" s="20">
        <f>5000+5000+10000+6000+12000+2000+12000</f>
        <v>52000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outlineLevel="1" x14ac:dyDescent="0.35">
      <c r="A50" s="1"/>
      <c r="B50" s="1"/>
      <c r="C50" s="1"/>
      <c r="D50" s="1"/>
      <c r="E50" s="1"/>
      <c r="F50" s="1" t="s">
        <v>15</v>
      </c>
      <c r="G50" s="35" t="s">
        <v>129</v>
      </c>
      <c r="H50" s="1"/>
      <c r="I50" s="20">
        <v>1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outlineLevel="1" x14ac:dyDescent="0.35">
      <c r="A51" s="1"/>
      <c r="B51" s="1"/>
      <c r="C51" s="1"/>
      <c r="D51" s="43" t="s">
        <v>143</v>
      </c>
      <c r="E51" s="1"/>
      <c r="F51" s="1"/>
      <c r="G51" s="35"/>
      <c r="H51" s="1"/>
      <c r="I51" s="42">
        <f>SUM(I52)</f>
        <v>10000</v>
      </c>
      <c r="J51" s="42">
        <f>SUM(J52,J55)</f>
        <v>35000</v>
      </c>
      <c r="K51" s="42">
        <f>SUM(K52,K55)</f>
        <v>0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outlineLevel="1" x14ac:dyDescent="0.35">
      <c r="A52" s="1"/>
      <c r="B52" s="1"/>
      <c r="C52" s="1"/>
      <c r="D52" s="1"/>
      <c r="E52" s="1" t="s">
        <v>144</v>
      </c>
      <c r="F52" s="1"/>
      <c r="G52" s="35" t="s">
        <v>38</v>
      </c>
      <c r="H52" s="1"/>
      <c r="I52" s="20">
        <f>I53*I54</f>
        <v>10000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outlineLevel="1" x14ac:dyDescent="0.35">
      <c r="A53" s="1"/>
      <c r="B53" s="1"/>
      <c r="C53" s="1"/>
      <c r="D53" s="1"/>
      <c r="E53" s="1"/>
      <c r="F53" s="1" t="s">
        <v>128</v>
      </c>
      <c r="G53" s="35" t="s">
        <v>38</v>
      </c>
      <c r="H53" s="1"/>
      <c r="I53" s="20">
        <f>10000</f>
        <v>10000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outlineLevel="1" x14ac:dyDescent="0.35">
      <c r="A54" s="1"/>
      <c r="B54" s="1"/>
      <c r="C54" s="1"/>
      <c r="D54" s="1"/>
      <c r="E54" s="1"/>
      <c r="F54" s="1" t="s">
        <v>15</v>
      </c>
      <c r="G54" s="35" t="s">
        <v>129</v>
      </c>
      <c r="H54" s="1"/>
      <c r="I54" s="20">
        <v>1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outlineLevel="1" x14ac:dyDescent="0.35">
      <c r="A55" s="1"/>
      <c r="B55" s="1"/>
      <c r="C55" s="1"/>
      <c r="D55" s="1"/>
      <c r="E55" s="1" t="s">
        <v>381</v>
      </c>
      <c r="F55" s="1"/>
      <c r="G55" s="35" t="s">
        <v>38</v>
      </c>
      <c r="H55" s="1"/>
      <c r="I55" s="20"/>
      <c r="J55" s="20">
        <f>J56*J57</f>
        <v>35000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outlineLevel="1" x14ac:dyDescent="0.35">
      <c r="A56" s="1"/>
      <c r="B56" s="1"/>
      <c r="C56" s="1"/>
      <c r="D56" s="1"/>
      <c r="E56" s="1"/>
      <c r="F56" s="1" t="s">
        <v>128</v>
      </c>
      <c r="G56" s="35" t="s">
        <v>38</v>
      </c>
      <c r="H56" s="1"/>
      <c r="I56" s="20"/>
      <c r="J56" s="20">
        <v>35000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outlineLevel="1" x14ac:dyDescent="0.35">
      <c r="A57" s="1"/>
      <c r="B57" s="1"/>
      <c r="C57" s="1"/>
      <c r="D57" s="1"/>
      <c r="E57" s="1"/>
      <c r="F57" s="1" t="s">
        <v>15</v>
      </c>
      <c r="G57" s="35" t="s">
        <v>129</v>
      </c>
      <c r="H57" s="1"/>
      <c r="I57" s="20"/>
      <c r="J57" s="20">
        <v>1</v>
      </c>
      <c r="K57" s="48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outlineLevel="1" x14ac:dyDescent="0.35">
      <c r="A58" s="1"/>
      <c r="B58" s="1"/>
      <c r="C58" s="1"/>
      <c r="D58" s="1"/>
      <c r="E58" s="1"/>
      <c r="F58" s="1"/>
      <c r="G58" s="35"/>
      <c r="H58" s="1"/>
      <c r="I58" s="20"/>
      <c r="J58" s="1"/>
      <c r="K58" s="1"/>
      <c r="L58" s="48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outlineLevel="1" x14ac:dyDescent="0.35">
      <c r="A59" s="1"/>
      <c r="B59" s="1"/>
      <c r="C59" s="1"/>
      <c r="D59" s="1"/>
      <c r="E59" s="1"/>
      <c r="F59" s="1"/>
      <c r="G59" s="35"/>
      <c r="H59" s="1"/>
      <c r="I59" s="20"/>
      <c r="J59" s="48"/>
      <c r="K59" s="47"/>
      <c r="L59" s="48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x14ac:dyDescent="0.35">
      <c r="A60" s="1"/>
      <c r="B60" s="1"/>
      <c r="C60" s="1"/>
      <c r="D60" s="1"/>
      <c r="E60" s="1"/>
      <c r="F60" s="1"/>
      <c r="G60" s="36"/>
      <c r="H60" s="1"/>
      <c r="I60" s="24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" thickBot="1" x14ac:dyDescent="0.4">
      <c r="A61" s="1"/>
      <c r="B61" s="40" t="s">
        <v>327</v>
      </c>
      <c r="C61" s="41"/>
      <c r="D61" s="41"/>
      <c r="E61" s="41"/>
      <c r="F61" s="1"/>
      <c r="G61" s="35" t="s">
        <v>38</v>
      </c>
      <c r="H61" s="1"/>
      <c r="I61" s="46">
        <f>SUM(I62,I65,I68,I71,I74,I94,I149,I130,I153,I169,I176)</f>
        <v>3749600</v>
      </c>
      <c r="J61" s="46">
        <f>SUM(J62,J65,J68,J71,J74,J94,J130,J149,J153,J169,J176)</f>
        <v>3856000</v>
      </c>
      <c r="K61" s="46">
        <f>SUM(K62,K65,K68,K71,K74,K94,K130,K149,K153,K169,K176)</f>
        <v>2522800</v>
      </c>
      <c r="L61" s="46">
        <f>SUM(L62,L65,L68,L71,L74,L94,L130,L149,L153,L169,L176)</f>
        <v>820000</v>
      </c>
      <c r="M61" s="48"/>
      <c r="N61" s="1"/>
      <c r="O61" s="1"/>
      <c r="P61" s="1"/>
      <c r="Q61" s="1"/>
      <c r="R61" s="1"/>
      <c r="S61" s="1"/>
      <c r="T61" s="1"/>
      <c r="U61" s="1"/>
      <c r="V61" s="1"/>
    </row>
    <row r="62" spans="1:22" outlineLevel="1" x14ac:dyDescent="0.35">
      <c r="A62" s="1"/>
      <c r="B62" s="80" t="s">
        <v>319</v>
      </c>
      <c r="C62" s="22" t="s">
        <v>39</v>
      </c>
      <c r="D62" s="1"/>
      <c r="E62" s="1"/>
      <c r="F62" s="1"/>
      <c r="G62" s="35" t="s">
        <v>38</v>
      </c>
      <c r="H62" s="1"/>
      <c r="I62" s="42">
        <f>I63*I64</f>
        <v>600000</v>
      </c>
      <c r="J62" s="42">
        <f>J63*J64</f>
        <v>930000</v>
      </c>
      <c r="K62" s="42">
        <f>K63*K64</f>
        <v>580000</v>
      </c>
      <c r="L62" s="123">
        <f>L63*L64</f>
        <v>725000</v>
      </c>
      <c r="M62" s="1"/>
      <c r="N62" s="1"/>
      <c r="O62" s="42">
        <f>O63*O64</f>
        <v>560000</v>
      </c>
      <c r="P62" s="1"/>
      <c r="Q62" s="1"/>
      <c r="R62" s="1"/>
      <c r="S62" s="1"/>
      <c r="T62" s="1"/>
      <c r="U62" s="1"/>
      <c r="V62" s="1"/>
    </row>
    <row r="63" spans="1:22" outlineLevel="1" x14ac:dyDescent="0.35">
      <c r="A63" s="1"/>
      <c r="B63" s="1"/>
      <c r="C63" s="1"/>
      <c r="D63" s="1"/>
      <c r="E63" s="1"/>
      <c r="F63" s="1" t="s">
        <v>128</v>
      </c>
      <c r="G63" s="35" t="s">
        <v>38</v>
      </c>
      <c r="H63" s="1"/>
      <c r="I63" s="20">
        <v>3000</v>
      </c>
      <c r="J63" s="1">
        <v>3100</v>
      </c>
      <c r="K63" s="1">
        <v>2900</v>
      </c>
      <c r="L63" s="1">
        <v>2900</v>
      </c>
      <c r="M63" s="1"/>
      <c r="N63" s="1"/>
      <c r="O63" s="1">
        <v>2800</v>
      </c>
      <c r="P63" s="1"/>
      <c r="Q63" s="1"/>
      <c r="R63" s="1"/>
      <c r="S63" s="1"/>
      <c r="T63" s="1"/>
      <c r="U63" s="1"/>
      <c r="V63" s="1"/>
    </row>
    <row r="64" spans="1:22" outlineLevel="1" x14ac:dyDescent="0.35">
      <c r="A64" s="1"/>
      <c r="B64" s="1"/>
      <c r="C64" s="1"/>
      <c r="D64" s="1"/>
      <c r="E64" s="1"/>
      <c r="F64" s="1" t="s">
        <v>15</v>
      </c>
      <c r="G64" s="37" t="s">
        <v>37</v>
      </c>
      <c r="H64" s="1"/>
      <c r="I64" s="20">
        <v>200</v>
      </c>
      <c r="J64" s="1">
        <v>300</v>
      </c>
      <c r="K64" s="1">
        <v>200</v>
      </c>
      <c r="L64" s="1">
        <v>250</v>
      </c>
      <c r="M64" s="1"/>
      <c r="N64" s="1"/>
      <c r="O64" s="1">
        <v>200</v>
      </c>
      <c r="P64" s="1"/>
      <c r="Q64" s="1"/>
      <c r="R64" s="1"/>
      <c r="S64" s="1"/>
      <c r="T64" s="1"/>
      <c r="U64" s="1"/>
      <c r="V64" s="1"/>
    </row>
    <row r="65" spans="1:22" outlineLevel="1" x14ac:dyDescent="0.35">
      <c r="A65" s="1"/>
      <c r="B65" s="81" t="s">
        <v>320</v>
      </c>
      <c r="C65" s="22" t="s">
        <v>40</v>
      </c>
      <c r="D65" s="1"/>
      <c r="E65" s="1"/>
      <c r="F65" s="1"/>
      <c r="G65" s="35" t="s">
        <v>38</v>
      </c>
      <c r="H65" s="1"/>
      <c r="I65" s="42">
        <f>I66*I67</f>
        <v>30000</v>
      </c>
      <c r="J65" s="42">
        <f>J66*J67</f>
        <v>30000</v>
      </c>
      <c r="K65" s="42">
        <f>K66*K67</f>
        <v>30000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outlineLevel="1" x14ac:dyDescent="0.35">
      <c r="A66" s="1"/>
      <c r="B66" s="1"/>
      <c r="C66" s="1"/>
      <c r="D66" s="1"/>
      <c r="E66" s="1"/>
      <c r="F66" s="1" t="s">
        <v>128</v>
      </c>
      <c r="G66" s="35" t="s">
        <v>38</v>
      </c>
      <c r="H66" s="1"/>
      <c r="I66" s="1">
        <v>6000</v>
      </c>
      <c r="J66" s="1">
        <v>5000</v>
      </c>
      <c r="K66" s="1">
        <v>5000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outlineLevel="1" x14ac:dyDescent="0.35">
      <c r="A67" s="1"/>
      <c r="B67" s="1"/>
      <c r="C67" s="1"/>
      <c r="D67" s="1"/>
      <c r="E67" s="1"/>
      <c r="F67" s="1" t="s">
        <v>15</v>
      </c>
      <c r="G67" s="37" t="s">
        <v>37</v>
      </c>
      <c r="H67" s="1"/>
      <c r="I67" s="1">
        <v>5</v>
      </c>
      <c r="J67" s="1">
        <v>6</v>
      </c>
      <c r="K67" s="1">
        <v>6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outlineLevel="1" x14ac:dyDescent="0.35">
      <c r="A68" s="1"/>
      <c r="B68" s="80" t="s">
        <v>319</v>
      </c>
      <c r="C68" s="22" t="s">
        <v>164</v>
      </c>
      <c r="D68" s="1"/>
      <c r="E68" s="1"/>
      <c r="F68" s="1"/>
      <c r="G68" s="35" t="s">
        <v>38</v>
      </c>
      <c r="H68" s="1"/>
      <c r="I68" s="42">
        <f>I69*I70</f>
        <v>10000</v>
      </c>
      <c r="J68" s="42">
        <f>J69*J70</f>
        <v>50000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outlineLevel="1" x14ac:dyDescent="0.35">
      <c r="A69" s="1"/>
      <c r="B69" s="1"/>
      <c r="C69" s="22"/>
      <c r="D69" s="1"/>
      <c r="E69" s="1"/>
      <c r="F69" s="1" t="s">
        <v>128</v>
      </c>
      <c r="G69" s="35" t="s">
        <v>38</v>
      </c>
      <c r="H69" s="1"/>
      <c r="I69" s="1">
        <v>10000</v>
      </c>
      <c r="J69" s="1">
        <v>50000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outlineLevel="1" x14ac:dyDescent="0.35">
      <c r="A70" s="1"/>
      <c r="B70" s="1"/>
      <c r="C70" s="22"/>
      <c r="D70" s="1"/>
      <c r="E70" s="1"/>
      <c r="F70" s="1" t="s">
        <v>15</v>
      </c>
      <c r="G70" s="37" t="s">
        <v>37</v>
      </c>
      <c r="H70" s="1"/>
      <c r="I70" s="1">
        <v>1</v>
      </c>
      <c r="J70" s="1">
        <v>1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outlineLevel="1" x14ac:dyDescent="0.35">
      <c r="A71" s="1"/>
      <c r="B71" s="81" t="s">
        <v>320</v>
      </c>
      <c r="C71" s="22" t="s">
        <v>43</v>
      </c>
      <c r="D71" s="1"/>
      <c r="E71" s="1"/>
      <c r="F71" s="1"/>
      <c r="G71" s="35" t="s">
        <v>38</v>
      </c>
      <c r="H71" s="1"/>
      <c r="I71" s="42">
        <f>I72*I73</f>
        <v>150000</v>
      </c>
      <c r="K71" s="42">
        <f>K72*K73</f>
        <v>65000</v>
      </c>
      <c r="L71" s="123">
        <f>L72*L73</f>
        <v>65000</v>
      </c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outlineLevel="1" x14ac:dyDescent="0.35">
      <c r="A72" s="1"/>
      <c r="B72" s="1"/>
      <c r="C72" s="1"/>
      <c r="D72" s="1"/>
      <c r="E72" s="1"/>
      <c r="F72" s="1" t="s">
        <v>128</v>
      </c>
      <c r="G72" s="35" t="s">
        <v>38</v>
      </c>
      <c r="H72" s="1"/>
      <c r="I72" s="1">
        <v>75000</v>
      </c>
      <c r="K72" s="1">
        <v>65000</v>
      </c>
      <c r="L72" s="1">
        <v>65000</v>
      </c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outlineLevel="1" x14ac:dyDescent="0.35">
      <c r="A73" s="1"/>
      <c r="B73" s="1"/>
      <c r="C73" s="1"/>
      <c r="D73" s="1"/>
      <c r="E73" s="1"/>
      <c r="F73" s="1" t="s">
        <v>15</v>
      </c>
      <c r="G73" s="37" t="s">
        <v>37</v>
      </c>
      <c r="H73" s="1"/>
      <c r="I73" s="1">
        <v>2</v>
      </c>
      <c r="K73" s="1">
        <v>1</v>
      </c>
      <c r="L73" s="1">
        <v>1</v>
      </c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outlineLevel="1" x14ac:dyDescent="0.35">
      <c r="A74" s="1"/>
      <c r="B74" s="80" t="s">
        <v>319</v>
      </c>
      <c r="C74" s="22" t="s">
        <v>152</v>
      </c>
      <c r="D74" s="1"/>
      <c r="E74" s="1"/>
      <c r="F74" s="1"/>
      <c r="G74" s="37"/>
      <c r="H74" s="1"/>
      <c r="I74" s="42">
        <f>SUM(I75,I78,I81,I84,I87,I90)</f>
        <v>72000</v>
      </c>
      <c r="J74" s="42">
        <f>SUM(J75,J78,J81,J84,J87,J90)</f>
        <v>59000</v>
      </c>
      <c r="K74" s="42">
        <f>SUM(K75,K78,K81,K84,K87,K90)</f>
        <v>77000</v>
      </c>
      <c r="L74" s="123">
        <f>SUM(L75,L78,L81,L84,L87,L90)</f>
        <v>10000</v>
      </c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outlineLevel="1" x14ac:dyDescent="0.35">
      <c r="A75" s="1"/>
      <c r="B75" s="1"/>
      <c r="C75" s="22"/>
      <c r="D75" s="1" t="s">
        <v>147</v>
      </c>
      <c r="E75" s="1"/>
      <c r="F75" s="1"/>
      <c r="G75" s="35" t="s">
        <v>38</v>
      </c>
      <c r="H75" s="1"/>
      <c r="I75" s="1">
        <f>I76*I77</f>
        <v>12000</v>
      </c>
      <c r="J75" s="1">
        <f>J76*J77</f>
        <v>12000</v>
      </c>
      <c r="K75" s="1">
        <f>K76*K77</f>
        <v>12000</v>
      </c>
      <c r="L75" s="1">
        <f>L76*L77</f>
        <v>10000</v>
      </c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outlineLevel="1" x14ac:dyDescent="0.35">
      <c r="A76" s="1"/>
      <c r="B76" s="1"/>
      <c r="C76" s="22"/>
      <c r="E76" s="1"/>
      <c r="F76" s="1" t="s">
        <v>128</v>
      </c>
      <c r="G76" s="35" t="s">
        <v>38</v>
      </c>
      <c r="H76" s="1"/>
      <c r="I76" s="1">
        <v>40</v>
      </c>
      <c r="J76" s="1">
        <v>40</v>
      </c>
      <c r="K76" s="1">
        <v>40</v>
      </c>
      <c r="L76" s="1">
        <v>20</v>
      </c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outlineLevel="1" x14ac:dyDescent="0.35">
      <c r="A77" s="1"/>
      <c r="B77" s="1"/>
      <c r="C77" s="22"/>
      <c r="D77" s="1"/>
      <c r="E77" s="1"/>
      <c r="F77" s="1" t="s">
        <v>15</v>
      </c>
      <c r="G77" s="37" t="s">
        <v>37</v>
      </c>
      <c r="H77" s="1"/>
      <c r="I77" s="1">
        <v>300</v>
      </c>
      <c r="J77" s="1">
        <v>300</v>
      </c>
      <c r="K77" s="1">
        <v>300</v>
      </c>
      <c r="L77" s="1">
        <v>500</v>
      </c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outlineLevel="1" x14ac:dyDescent="0.35">
      <c r="A78" s="1"/>
      <c r="B78" s="1"/>
      <c r="C78" s="22"/>
      <c r="D78" s="1" t="s">
        <v>148</v>
      </c>
      <c r="E78" s="1"/>
      <c r="F78" s="1"/>
      <c r="G78" s="35" t="s">
        <v>38</v>
      </c>
      <c r="H78" s="1"/>
      <c r="I78" s="42">
        <f>I79*I80</f>
        <v>12000</v>
      </c>
      <c r="J78" s="1"/>
      <c r="K78" s="42">
        <f>K79*K80</f>
        <v>20000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outlineLevel="1" x14ac:dyDescent="0.35">
      <c r="A79" s="1"/>
      <c r="B79" s="1"/>
      <c r="C79" s="22"/>
      <c r="D79" s="1"/>
      <c r="E79" s="1"/>
      <c r="F79" s="1" t="s">
        <v>128</v>
      </c>
      <c r="G79" s="35" t="s">
        <v>38</v>
      </c>
      <c r="H79" s="1"/>
      <c r="I79" s="1">
        <v>40</v>
      </c>
      <c r="J79" s="1"/>
      <c r="K79" s="1">
        <v>40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outlineLevel="1" x14ac:dyDescent="0.35">
      <c r="A80" s="1"/>
      <c r="B80" s="1"/>
      <c r="C80" s="22"/>
      <c r="D80" s="1"/>
      <c r="E80" s="1"/>
      <c r="F80" s="1" t="s">
        <v>15</v>
      </c>
      <c r="G80" s="37" t="s">
        <v>37</v>
      </c>
      <c r="H80" s="1"/>
      <c r="I80" s="1">
        <v>300</v>
      </c>
      <c r="J80" s="1"/>
      <c r="K80" s="1">
        <v>500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outlineLevel="1" x14ac:dyDescent="0.35">
      <c r="A81" s="1"/>
      <c r="B81" s="1"/>
      <c r="C81" s="22"/>
      <c r="D81" s="1" t="s">
        <v>150</v>
      </c>
      <c r="E81" s="1"/>
      <c r="F81" s="1"/>
      <c r="G81" s="35" t="s">
        <v>38</v>
      </c>
      <c r="H81" s="1"/>
      <c r="I81" s="42">
        <f>I82*I83</f>
        <v>12000</v>
      </c>
      <c r="J81" s="42">
        <f>J82*J83</f>
        <v>12000</v>
      </c>
      <c r="K81" s="42">
        <f>K82*K83</f>
        <v>12000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outlineLevel="1" x14ac:dyDescent="0.35">
      <c r="A82" s="1"/>
      <c r="B82" s="1"/>
      <c r="C82" s="22"/>
      <c r="D82" s="1"/>
      <c r="E82" s="1"/>
      <c r="F82" s="1" t="s">
        <v>128</v>
      </c>
      <c r="G82" s="35" t="s">
        <v>38</v>
      </c>
      <c r="H82" s="1"/>
      <c r="I82" s="1">
        <v>40</v>
      </c>
      <c r="J82" s="1">
        <v>40</v>
      </c>
      <c r="K82" s="1">
        <v>40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outlineLevel="1" x14ac:dyDescent="0.35">
      <c r="A83" s="1"/>
      <c r="B83" s="1"/>
      <c r="C83" s="22"/>
      <c r="D83" s="1"/>
      <c r="E83" s="1"/>
      <c r="F83" s="1" t="s">
        <v>15</v>
      </c>
      <c r="G83" s="37" t="s">
        <v>37</v>
      </c>
      <c r="H83" s="1"/>
      <c r="I83" s="1">
        <v>300</v>
      </c>
      <c r="J83" s="1">
        <v>300</v>
      </c>
      <c r="K83" s="1">
        <v>300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outlineLevel="1" x14ac:dyDescent="0.35">
      <c r="A84" s="1"/>
      <c r="B84" s="1"/>
      <c r="C84" s="22"/>
      <c r="D84" s="1" t="s">
        <v>330</v>
      </c>
      <c r="E84" s="1"/>
      <c r="F84" s="1"/>
      <c r="G84" s="35" t="s">
        <v>38</v>
      </c>
      <c r="H84" s="1"/>
      <c r="I84" s="42">
        <f>I85*I86</f>
        <v>12000</v>
      </c>
      <c r="J84" s="42">
        <f>J85*J86</f>
        <v>12000</v>
      </c>
      <c r="K84" s="42">
        <f>K85*K86</f>
        <v>12000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outlineLevel="1" x14ac:dyDescent="0.35">
      <c r="A85" s="1"/>
      <c r="B85" s="1"/>
      <c r="C85" s="22"/>
      <c r="D85" s="1"/>
      <c r="E85" s="1"/>
      <c r="F85" s="1" t="s">
        <v>128</v>
      </c>
      <c r="G85" s="35" t="s">
        <v>38</v>
      </c>
      <c r="H85" s="1"/>
      <c r="I85" s="1">
        <v>40</v>
      </c>
      <c r="J85" s="1">
        <v>40</v>
      </c>
      <c r="K85" s="1">
        <v>40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outlineLevel="1" x14ac:dyDescent="0.35">
      <c r="A86" s="1"/>
      <c r="B86" s="1"/>
      <c r="C86" s="22"/>
      <c r="D86" s="1"/>
      <c r="E86" s="1"/>
      <c r="F86" s="1" t="s">
        <v>15</v>
      </c>
      <c r="G86" s="37" t="s">
        <v>37</v>
      </c>
      <c r="H86" s="1"/>
      <c r="I86" s="1">
        <v>300</v>
      </c>
      <c r="J86" s="1">
        <v>300</v>
      </c>
      <c r="K86" s="1">
        <v>300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outlineLevel="1" x14ac:dyDescent="0.35">
      <c r="A87" s="1"/>
      <c r="B87" s="1"/>
      <c r="C87" s="22"/>
      <c r="D87" s="1" t="s">
        <v>151</v>
      </c>
      <c r="E87" s="1"/>
      <c r="F87" s="1"/>
      <c r="G87" s="35" t="s">
        <v>38</v>
      </c>
      <c r="H87" s="1"/>
      <c r="I87" s="42">
        <f>I88*I89</f>
        <v>12000</v>
      </c>
      <c r="J87" s="42">
        <f>J88*J89</f>
        <v>12000</v>
      </c>
      <c r="K87" s="42">
        <f>K88*K89</f>
        <v>11000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outlineLevel="1" x14ac:dyDescent="0.35">
      <c r="A88" s="1"/>
      <c r="B88" s="1"/>
      <c r="C88" s="22"/>
      <c r="D88" s="1"/>
      <c r="E88" s="1"/>
      <c r="F88" s="1" t="s">
        <v>128</v>
      </c>
      <c r="G88" s="35" t="s">
        <v>38</v>
      </c>
      <c r="H88" s="1"/>
      <c r="I88" s="1">
        <v>40</v>
      </c>
      <c r="J88" s="1">
        <v>40</v>
      </c>
      <c r="K88" s="1">
        <v>22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outlineLevel="1" x14ac:dyDescent="0.35">
      <c r="A89" s="1"/>
      <c r="B89" s="1"/>
      <c r="C89" s="22"/>
      <c r="D89" s="1"/>
      <c r="E89" s="1"/>
      <c r="F89" s="1" t="s">
        <v>15</v>
      </c>
      <c r="G89" s="37" t="s">
        <v>37</v>
      </c>
      <c r="H89" s="1"/>
      <c r="I89" s="1">
        <v>300</v>
      </c>
      <c r="J89" s="1">
        <v>300</v>
      </c>
      <c r="K89" s="1">
        <v>500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outlineLevel="1" x14ac:dyDescent="0.35">
      <c r="A90" s="1"/>
      <c r="B90" s="1"/>
      <c r="C90" s="22"/>
      <c r="D90" s="1" t="s">
        <v>153</v>
      </c>
      <c r="E90" s="1"/>
      <c r="F90" s="1"/>
      <c r="G90" s="35" t="s">
        <v>38</v>
      </c>
      <c r="H90" s="1"/>
      <c r="I90" s="42">
        <f>I91*I92</f>
        <v>12000</v>
      </c>
      <c r="J90" s="42">
        <f>J91*J92</f>
        <v>11000</v>
      </c>
      <c r="K90" s="42">
        <f>K91*K92</f>
        <v>10000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outlineLevel="1" x14ac:dyDescent="0.35">
      <c r="A91" s="1"/>
      <c r="B91" s="1"/>
      <c r="C91" s="22"/>
      <c r="D91" s="1"/>
      <c r="E91" s="1"/>
      <c r="F91" s="1" t="s">
        <v>128</v>
      </c>
      <c r="G91" s="35" t="s">
        <v>38</v>
      </c>
      <c r="H91" s="1"/>
      <c r="I91" s="1">
        <v>40</v>
      </c>
      <c r="J91" s="1">
        <v>22</v>
      </c>
      <c r="K91" s="1">
        <v>20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outlineLevel="1" x14ac:dyDescent="0.35">
      <c r="A92" s="1"/>
      <c r="B92" s="1"/>
      <c r="C92" s="22"/>
      <c r="D92" s="1"/>
      <c r="E92" s="1"/>
      <c r="F92" s="1" t="s">
        <v>15</v>
      </c>
      <c r="G92" s="37" t="s">
        <v>37</v>
      </c>
      <c r="H92" s="1"/>
      <c r="I92" s="1">
        <v>300</v>
      </c>
      <c r="J92" s="1">
        <v>500</v>
      </c>
      <c r="K92" s="1">
        <v>500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outlineLevel="1" x14ac:dyDescent="0.35">
      <c r="A93" s="1"/>
      <c r="B93" s="1"/>
      <c r="C93" s="22"/>
      <c r="D93" s="1"/>
      <c r="E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outlineLevel="1" x14ac:dyDescent="0.35">
      <c r="A94" s="1"/>
      <c r="B94" s="80" t="s">
        <v>319</v>
      </c>
      <c r="C94" s="22" t="s">
        <v>160</v>
      </c>
      <c r="D94" s="1"/>
      <c r="E94" s="1"/>
      <c r="F94" s="1"/>
      <c r="G94" s="37"/>
      <c r="H94" s="1"/>
      <c r="I94" s="39">
        <f>SUM(I96,I99,I102,I105,I108,I114)</f>
        <v>1850000</v>
      </c>
      <c r="J94" s="39">
        <f>SUM(J96,J99,J102,J105,J108,J111,J114,J117,J120,J123)</f>
        <v>2110000</v>
      </c>
      <c r="K94" s="39">
        <f>SUM(K96,K99,K102,K105,K108,K114,K111,K117)</f>
        <v>1393000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outlineLevel="1" x14ac:dyDescent="0.35">
      <c r="A95" s="1"/>
      <c r="B95" s="1"/>
      <c r="C95" s="22"/>
      <c r="D95" s="1"/>
      <c r="E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outlineLevel="1" x14ac:dyDescent="0.35">
      <c r="A96" s="1"/>
      <c r="B96" s="1"/>
      <c r="C96" s="22"/>
      <c r="D96" s="1" t="s">
        <v>142</v>
      </c>
      <c r="E96" s="1"/>
      <c r="F96" s="1"/>
      <c r="G96" s="35" t="s">
        <v>38</v>
      </c>
      <c r="H96" s="1"/>
      <c r="I96" s="42">
        <f>I97*I98</f>
        <v>290000</v>
      </c>
      <c r="J96" s="42">
        <f>J97*J98</f>
        <v>435000</v>
      </c>
      <c r="K96" s="42">
        <f>(K97*K98)+40000</f>
        <v>330000</v>
      </c>
      <c r="L96" s="123">
        <f>(L97*L98)</f>
        <v>280000</v>
      </c>
      <c r="M96" s="124" t="s">
        <v>763</v>
      </c>
      <c r="N96" s="1"/>
      <c r="O96" s="1"/>
      <c r="P96" s="1"/>
      <c r="Q96" s="1"/>
      <c r="R96" s="1"/>
      <c r="S96" s="1"/>
      <c r="T96" s="1"/>
      <c r="U96" s="1"/>
      <c r="V96" s="1"/>
    </row>
    <row r="97" spans="1:22" outlineLevel="1" x14ac:dyDescent="0.35">
      <c r="A97" s="1"/>
      <c r="B97" s="1"/>
      <c r="C97" s="22"/>
      <c r="D97" s="1"/>
      <c r="E97" s="1"/>
      <c r="F97" s="1" t="s">
        <v>128</v>
      </c>
      <c r="G97" s="35" t="s">
        <v>38</v>
      </c>
      <c r="H97" s="1"/>
      <c r="I97" s="1">
        <v>2900</v>
      </c>
      <c r="J97" s="1">
        <v>2900</v>
      </c>
      <c r="K97" s="1">
        <v>2900</v>
      </c>
      <c r="L97" s="1">
        <v>2800</v>
      </c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outlineLevel="1" x14ac:dyDescent="0.35">
      <c r="A98" s="1"/>
      <c r="B98" s="1"/>
      <c r="C98" s="22"/>
      <c r="D98" s="1"/>
      <c r="E98" s="1"/>
      <c r="F98" s="1" t="s">
        <v>15</v>
      </c>
      <c r="G98" s="37" t="s">
        <v>37</v>
      </c>
      <c r="H98" s="1"/>
      <c r="I98" s="1">
        <v>100</v>
      </c>
      <c r="J98" s="1">
        <v>150</v>
      </c>
      <c r="K98" s="1">
        <v>100</v>
      </c>
      <c r="L98" s="1">
        <v>100</v>
      </c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outlineLevel="1" x14ac:dyDescent="0.35">
      <c r="A99" s="1"/>
      <c r="B99" s="1"/>
      <c r="C99" s="22"/>
      <c r="D99" s="1" t="s">
        <v>335</v>
      </c>
      <c r="E99" s="1"/>
      <c r="F99" s="1"/>
      <c r="G99" s="35" t="s">
        <v>38</v>
      </c>
      <c r="H99" s="1"/>
      <c r="I99" s="42">
        <f>I100*I101</f>
        <v>95000</v>
      </c>
      <c r="J99" s="42">
        <f>30000+30000+20000+10000</f>
        <v>90000</v>
      </c>
      <c r="K99" s="42">
        <f>K100*K101</f>
        <v>30000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outlineLevel="1" x14ac:dyDescent="0.35">
      <c r="A100" s="1"/>
      <c r="B100" s="1"/>
      <c r="C100" s="22"/>
      <c r="D100" s="1"/>
      <c r="E100" s="1"/>
      <c r="F100" s="1" t="s">
        <v>128</v>
      </c>
      <c r="G100" s="35" t="s">
        <v>38</v>
      </c>
      <c r="H100" s="1"/>
      <c r="I100" s="1">
        <v>950</v>
      </c>
      <c r="J100" s="1">
        <f>J99/J101</f>
        <v>900</v>
      </c>
      <c r="K100" s="1">
        <v>750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outlineLevel="1" x14ac:dyDescent="0.35">
      <c r="A101" s="1"/>
      <c r="B101" s="1"/>
      <c r="C101" s="22"/>
      <c r="D101" s="1"/>
      <c r="E101" s="1"/>
      <c r="F101" s="1" t="s">
        <v>15</v>
      </c>
      <c r="G101" s="37" t="s">
        <v>37</v>
      </c>
      <c r="H101" s="1"/>
      <c r="I101" s="1">
        <v>100</v>
      </c>
      <c r="J101" s="1">
        <v>100</v>
      </c>
      <c r="K101" s="1">
        <v>40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outlineLevel="1" x14ac:dyDescent="0.35">
      <c r="A102" s="1"/>
      <c r="B102" s="1"/>
      <c r="C102" s="22"/>
      <c r="D102" s="1" t="s">
        <v>380</v>
      </c>
      <c r="E102" s="1"/>
      <c r="F102" s="1"/>
      <c r="G102" s="35" t="s">
        <v>38</v>
      </c>
      <c r="H102" s="1"/>
      <c r="I102" s="42">
        <f>(I103*I104)-2000</f>
        <v>944000</v>
      </c>
      <c r="J102" s="42">
        <f>(J103*J104)</f>
        <v>215000</v>
      </c>
      <c r="K102" s="42">
        <f>(K103*K104)</f>
        <v>215000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outlineLevel="1" x14ac:dyDescent="0.35">
      <c r="A103" s="1"/>
      <c r="B103" s="1"/>
      <c r="C103" s="22"/>
      <c r="D103" s="1"/>
      <c r="E103" s="1"/>
      <c r="F103" s="1" t="s">
        <v>128</v>
      </c>
      <c r="G103" s="35" t="s">
        <v>38</v>
      </c>
      <c r="H103" s="1"/>
      <c r="I103" s="1">
        <v>4300</v>
      </c>
      <c r="J103" s="1">
        <v>4300</v>
      </c>
      <c r="K103" s="1">
        <v>4300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outlineLevel="1" x14ac:dyDescent="0.35">
      <c r="A104" s="1"/>
      <c r="B104" s="1"/>
      <c r="C104" s="22"/>
      <c r="D104" s="1"/>
      <c r="E104" s="1"/>
      <c r="F104" s="1" t="s">
        <v>15</v>
      </c>
      <c r="G104" s="37" t="s">
        <v>37</v>
      </c>
      <c r="H104" s="1"/>
      <c r="I104" s="1">
        <f>(50*4)+(20*1)</f>
        <v>220</v>
      </c>
      <c r="J104" s="1">
        <v>50</v>
      </c>
      <c r="K104" s="1">
        <v>50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outlineLevel="1" x14ac:dyDescent="0.35">
      <c r="A105" s="1"/>
      <c r="B105" s="1"/>
      <c r="C105" s="22"/>
      <c r="D105" s="1" t="s">
        <v>334</v>
      </c>
      <c r="E105" s="1"/>
      <c r="F105" s="1"/>
      <c r="G105" s="35" t="s">
        <v>38</v>
      </c>
      <c r="H105" s="1"/>
      <c r="I105" s="42">
        <f>I106*I107</f>
        <v>156000</v>
      </c>
      <c r="J105" s="42">
        <f>(J106*J107)</f>
        <v>120000</v>
      </c>
      <c r="K105" s="42">
        <f>(K106*K107)</f>
        <v>88000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outlineLevel="1" x14ac:dyDescent="0.35">
      <c r="A106" s="1"/>
      <c r="B106" s="1"/>
      <c r="C106" s="22"/>
      <c r="D106" s="1"/>
      <c r="E106" s="1"/>
      <c r="F106" s="1" t="s">
        <v>128</v>
      </c>
      <c r="G106" s="35" t="s">
        <v>38</v>
      </c>
      <c r="H106" s="1"/>
      <c r="I106" s="1">
        <v>1300</v>
      </c>
      <c r="J106" s="1">
        <v>1200</v>
      </c>
      <c r="K106" s="1">
        <v>1100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outlineLevel="1" x14ac:dyDescent="0.35">
      <c r="A107" s="1"/>
      <c r="B107" s="1"/>
      <c r="C107" s="22"/>
      <c r="D107" s="1"/>
      <c r="E107" s="1"/>
      <c r="F107" s="1" t="s">
        <v>15</v>
      </c>
      <c r="G107" s="37" t="s">
        <v>37</v>
      </c>
      <c r="H107" s="1"/>
      <c r="I107" s="1">
        <f>120*1</f>
        <v>120</v>
      </c>
      <c r="J107" s="1">
        <v>100</v>
      </c>
      <c r="K107" s="1">
        <v>80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outlineLevel="1" x14ac:dyDescent="0.35">
      <c r="A108" s="1"/>
      <c r="B108" s="1"/>
      <c r="C108" s="22"/>
      <c r="D108" s="1" t="s">
        <v>333</v>
      </c>
      <c r="E108" s="1"/>
      <c r="F108" s="1"/>
      <c r="G108" s="35" t="s">
        <v>38</v>
      </c>
      <c r="H108" s="1"/>
      <c r="I108" s="42">
        <f>I109*I110</f>
        <v>140000</v>
      </c>
      <c r="J108" s="42">
        <f>(J109*J110)</f>
        <v>220000</v>
      </c>
      <c r="K108" s="42">
        <f>(K109*K110)</f>
        <v>132000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outlineLevel="1" x14ac:dyDescent="0.35">
      <c r="A109" s="1"/>
      <c r="B109" s="1"/>
      <c r="C109" s="22"/>
      <c r="D109" s="1"/>
      <c r="E109" s="1"/>
      <c r="F109" s="1" t="s">
        <v>128</v>
      </c>
      <c r="G109" s="35" t="s">
        <v>38</v>
      </c>
      <c r="H109" s="1"/>
      <c r="I109" s="1">
        <v>1400</v>
      </c>
      <c r="J109" s="1">
        <v>1100</v>
      </c>
      <c r="K109" s="1">
        <v>1100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outlineLevel="1" x14ac:dyDescent="0.35">
      <c r="A110" s="1"/>
      <c r="B110" s="1"/>
      <c r="C110" s="22"/>
      <c r="D110" s="1"/>
      <c r="E110" s="1"/>
      <c r="F110" s="1" t="s">
        <v>15</v>
      </c>
      <c r="G110" s="37" t="s">
        <v>37</v>
      </c>
      <c r="H110" s="1"/>
      <c r="I110" s="1">
        <v>100</v>
      </c>
      <c r="J110" s="1">
        <v>200</v>
      </c>
      <c r="K110" s="1">
        <v>120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outlineLevel="1" x14ac:dyDescent="0.35">
      <c r="A111" s="1"/>
      <c r="B111" s="1"/>
      <c r="C111" s="22"/>
      <c r="D111" s="1" t="s">
        <v>390</v>
      </c>
      <c r="E111" s="1"/>
      <c r="F111" s="1"/>
      <c r="G111" s="35" t="s">
        <v>38</v>
      </c>
      <c r="H111" s="1"/>
      <c r="I111" s="42"/>
      <c r="J111" s="42">
        <f>(J112*J113)</f>
        <v>215000</v>
      </c>
      <c r="K111" s="42">
        <f>(K112*K113)</f>
        <v>215000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outlineLevel="1" x14ac:dyDescent="0.35">
      <c r="A112" s="1"/>
      <c r="B112" s="1"/>
      <c r="C112" s="22"/>
      <c r="D112" s="1"/>
      <c r="E112" s="1"/>
      <c r="F112" s="1" t="s">
        <v>128</v>
      </c>
      <c r="G112" s="35" t="s">
        <v>38</v>
      </c>
      <c r="H112" s="1"/>
      <c r="I112" s="1"/>
      <c r="J112" s="1">
        <v>4300</v>
      </c>
      <c r="K112" s="1">
        <v>4300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outlineLevel="1" x14ac:dyDescent="0.35">
      <c r="A113" s="1"/>
      <c r="B113" s="1"/>
      <c r="C113" s="22"/>
      <c r="D113" s="1"/>
      <c r="E113" s="1"/>
      <c r="F113" s="1" t="s">
        <v>15</v>
      </c>
      <c r="G113" s="37" t="s">
        <v>37</v>
      </c>
      <c r="H113" s="1"/>
      <c r="I113" s="1"/>
      <c r="J113" s="1">
        <v>50</v>
      </c>
      <c r="K113" s="1">
        <v>50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outlineLevel="1" x14ac:dyDescent="0.35">
      <c r="A114" s="1"/>
      <c r="B114" s="1"/>
      <c r="C114" s="22"/>
      <c r="D114" s="1" t="s">
        <v>336</v>
      </c>
      <c r="E114" s="1"/>
      <c r="F114" s="1"/>
      <c r="G114" s="35" t="s">
        <v>38</v>
      </c>
      <c r="H114" s="1"/>
      <c r="I114" s="42">
        <f>I115*I116</f>
        <v>225000</v>
      </c>
      <c r="J114" s="42">
        <f>(J115*J116)</f>
        <v>220000</v>
      </c>
      <c r="K114" s="42">
        <f>(K115*K116)</f>
        <v>168000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outlineLevel="1" x14ac:dyDescent="0.35">
      <c r="A115" s="1"/>
      <c r="B115" s="1"/>
      <c r="C115" s="22"/>
      <c r="D115" s="1"/>
      <c r="E115" s="1"/>
      <c r="F115" s="1" t="s">
        <v>128</v>
      </c>
      <c r="G115" s="35" t="s">
        <v>38</v>
      </c>
      <c r="H115" s="1"/>
      <c r="I115" s="1">
        <v>1500</v>
      </c>
      <c r="J115" s="1">
        <v>1100</v>
      </c>
      <c r="K115" s="1">
        <v>1200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outlineLevel="1" x14ac:dyDescent="0.35">
      <c r="A116" s="1"/>
      <c r="B116" s="1"/>
      <c r="C116" s="22"/>
      <c r="D116" s="1"/>
      <c r="E116" s="1"/>
      <c r="F116" s="1" t="s">
        <v>15</v>
      </c>
      <c r="G116" s="37" t="s">
        <v>37</v>
      </c>
      <c r="H116" s="1"/>
      <c r="I116" s="1">
        <v>150</v>
      </c>
      <c r="J116" s="1">
        <v>200</v>
      </c>
      <c r="K116" s="1">
        <v>140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outlineLevel="1" x14ac:dyDescent="0.35">
      <c r="A117" s="1"/>
      <c r="B117" s="1"/>
      <c r="C117" s="22"/>
      <c r="D117" s="1" t="s">
        <v>373</v>
      </c>
      <c r="E117" s="1"/>
      <c r="F117" s="1"/>
      <c r="G117" s="35" t="s">
        <v>38</v>
      </c>
      <c r="H117" s="1"/>
      <c r="I117" s="42"/>
      <c r="J117" s="42">
        <f>(J118*J119)</f>
        <v>215000</v>
      </c>
      <c r="K117" s="42">
        <f>(K118*K119)</f>
        <v>215000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outlineLevel="1" x14ac:dyDescent="0.35">
      <c r="A118" s="1"/>
      <c r="B118" s="1"/>
      <c r="C118" s="22"/>
      <c r="D118" s="1"/>
      <c r="E118" s="1"/>
      <c r="F118" s="1" t="s">
        <v>128</v>
      </c>
      <c r="G118" s="35" t="s">
        <v>38</v>
      </c>
      <c r="H118" s="1"/>
      <c r="I118" s="1"/>
      <c r="J118" s="1">
        <v>4300</v>
      </c>
      <c r="K118" s="1">
        <v>4300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outlineLevel="1" x14ac:dyDescent="0.35">
      <c r="A119" s="1"/>
      <c r="B119" s="1"/>
      <c r="C119" s="22"/>
      <c r="D119" s="1"/>
      <c r="E119" s="1"/>
      <c r="F119" s="1" t="s">
        <v>15</v>
      </c>
      <c r="G119" s="37" t="s">
        <v>37</v>
      </c>
      <c r="H119" s="1"/>
      <c r="I119" s="1"/>
      <c r="J119" s="1">
        <v>50</v>
      </c>
      <c r="K119" s="1">
        <v>50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outlineLevel="1" x14ac:dyDescent="0.35">
      <c r="A120" s="1"/>
      <c r="B120" s="1"/>
      <c r="C120" s="22"/>
      <c r="D120" s="1" t="s">
        <v>372</v>
      </c>
      <c r="E120" s="1"/>
      <c r="F120" s="1"/>
      <c r="G120" s="35" t="s">
        <v>38</v>
      </c>
      <c r="H120" s="1"/>
      <c r="I120" s="42">
        <f>I121*I122</f>
        <v>7000</v>
      </c>
      <c r="J120" s="42">
        <f>(J121*J122)</f>
        <v>165000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outlineLevel="1" x14ac:dyDescent="0.35">
      <c r="A121" s="1"/>
      <c r="B121" s="1"/>
      <c r="C121" s="22"/>
      <c r="D121" s="1"/>
      <c r="E121" s="1"/>
      <c r="F121" s="1" t="s">
        <v>128</v>
      </c>
      <c r="G121" s="35" t="s">
        <v>38</v>
      </c>
      <c r="H121" s="1"/>
      <c r="I121" s="1">
        <v>1400</v>
      </c>
      <c r="J121" s="1">
        <v>1100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outlineLevel="1" x14ac:dyDescent="0.35">
      <c r="A122" s="1"/>
      <c r="B122" s="1"/>
      <c r="C122" s="22"/>
      <c r="D122" s="1"/>
      <c r="E122" s="1"/>
      <c r="F122" s="1" t="s">
        <v>15</v>
      </c>
      <c r="G122" s="37" t="s">
        <v>37</v>
      </c>
      <c r="H122" s="1"/>
      <c r="I122" s="1">
        <v>5</v>
      </c>
      <c r="J122" s="1">
        <v>150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outlineLevel="1" x14ac:dyDescent="0.35">
      <c r="A123" s="1"/>
      <c r="B123" s="1"/>
      <c r="C123" s="22"/>
      <c r="D123" s="1" t="s">
        <v>389</v>
      </c>
      <c r="E123" s="1"/>
      <c r="F123" s="1"/>
      <c r="G123" s="35" t="s">
        <v>38</v>
      </c>
      <c r="H123" s="1"/>
      <c r="I123" s="42"/>
      <c r="J123" s="42">
        <f>(J124*J125)</f>
        <v>215000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outlineLevel="1" x14ac:dyDescent="0.35">
      <c r="A124" s="1"/>
      <c r="B124" s="1"/>
      <c r="C124" s="22"/>
      <c r="D124" s="1"/>
      <c r="E124" s="1"/>
      <c r="F124" s="1" t="s">
        <v>128</v>
      </c>
      <c r="G124" s="35" t="s">
        <v>38</v>
      </c>
      <c r="H124" s="1"/>
      <c r="I124" s="1"/>
      <c r="J124" s="1">
        <v>4300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outlineLevel="1" x14ac:dyDescent="0.35">
      <c r="A125" s="1"/>
      <c r="B125" s="1"/>
      <c r="C125" s="22"/>
      <c r="D125" s="1"/>
      <c r="E125" s="1"/>
      <c r="F125" s="1" t="s">
        <v>15</v>
      </c>
      <c r="G125" s="37" t="s">
        <v>37</v>
      </c>
      <c r="H125" s="1"/>
      <c r="I125" s="1"/>
      <c r="J125" s="1">
        <v>50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outlineLevel="1" x14ac:dyDescent="0.35">
      <c r="A126" s="1"/>
      <c r="B126" s="1"/>
      <c r="C126" s="22"/>
      <c r="D126" s="1"/>
      <c r="E126" s="1"/>
      <c r="F126" s="1"/>
      <c r="G126" s="3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outlineLevel="1" x14ac:dyDescent="0.35">
      <c r="A127" s="1"/>
      <c r="B127" s="1"/>
      <c r="C127" s="22"/>
      <c r="D127" s="1"/>
      <c r="E127" s="1"/>
      <c r="F127" s="1"/>
      <c r="G127" s="3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outlineLevel="1" x14ac:dyDescent="0.35">
      <c r="A128" s="1"/>
      <c r="B128" s="1"/>
      <c r="C128" s="22"/>
      <c r="D128" s="1"/>
      <c r="E128" s="1"/>
      <c r="F128" s="1"/>
      <c r="G128" s="3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outlineLevel="1" x14ac:dyDescent="0.35">
      <c r="A129" s="1"/>
      <c r="B129" s="1"/>
      <c r="C129" s="22"/>
      <c r="D129" s="1"/>
      <c r="E129" s="1"/>
      <c r="H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outlineLevel="1" x14ac:dyDescent="0.35">
      <c r="A130" s="1"/>
      <c r="B130" s="81" t="s">
        <v>320</v>
      </c>
      <c r="C130" s="22" t="s">
        <v>161</v>
      </c>
      <c r="D130" s="1"/>
      <c r="E130" s="1"/>
      <c r="F130" s="1"/>
      <c r="G130" s="37"/>
      <c r="H130" s="1"/>
      <c r="I130" s="39">
        <f>SUM(I132,I134,I137,I140,I143)</f>
        <v>811000</v>
      </c>
      <c r="J130" s="39">
        <f>SUM(J132,J134,J137,J140,J143)</f>
        <v>490000</v>
      </c>
      <c r="K130" s="39">
        <f>SUM(K132,K134,K137,K140,K143)</f>
        <v>272500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outlineLevel="1" x14ac:dyDescent="0.35">
      <c r="A131" s="1"/>
      <c r="B131" s="1"/>
      <c r="C131" s="22"/>
      <c r="D131" s="1" t="s">
        <v>145</v>
      </c>
      <c r="E131" s="1"/>
      <c r="F131" s="1"/>
      <c r="G131" s="35" t="s">
        <v>38</v>
      </c>
      <c r="H131" s="1"/>
      <c r="I131" s="42">
        <f>I132*I133</f>
        <v>15000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outlineLevel="1" x14ac:dyDescent="0.35">
      <c r="A132" s="1"/>
      <c r="B132" s="1"/>
      <c r="C132" s="22"/>
      <c r="D132" s="1"/>
      <c r="E132" s="1"/>
      <c r="F132" s="1" t="s">
        <v>128</v>
      </c>
      <c r="G132" s="35" t="s">
        <v>38</v>
      </c>
      <c r="H132" s="1"/>
      <c r="I132" s="1">
        <v>15000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outlineLevel="1" x14ac:dyDescent="0.35">
      <c r="A133" s="1"/>
      <c r="B133" s="1"/>
      <c r="C133" s="22"/>
      <c r="D133" s="1"/>
      <c r="E133" s="1"/>
      <c r="F133" s="1" t="s">
        <v>15</v>
      </c>
      <c r="G133" s="37" t="s">
        <v>37</v>
      </c>
      <c r="H133" s="1"/>
      <c r="I133" s="1">
        <v>1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outlineLevel="1" x14ac:dyDescent="0.35">
      <c r="A134" s="1"/>
      <c r="B134" s="1"/>
      <c r="C134" s="22"/>
      <c r="D134" s="1" t="s">
        <v>497</v>
      </c>
      <c r="E134" s="1"/>
      <c r="F134" s="1"/>
      <c r="G134" s="35" t="s">
        <v>38</v>
      </c>
      <c r="H134" s="1"/>
      <c r="I134" s="42">
        <f>I135*I136</f>
        <v>30000</v>
      </c>
      <c r="J134" s="42">
        <f>J135*J136</f>
        <v>20000</v>
      </c>
      <c r="K134" s="42">
        <f>K135*K136</f>
        <v>37500</v>
      </c>
      <c r="L134" s="123">
        <f>L135*L136</f>
        <v>112500</v>
      </c>
      <c r="M134" s="124" t="s">
        <v>763</v>
      </c>
      <c r="N134" s="1"/>
      <c r="O134" s="1"/>
      <c r="P134" s="1"/>
      <c r="Q134" s="1"/>
      <c r="R134" s="1"/>
      <c r="S134" s="1"/>
      <c r="T134" s="1"/>
      <c r="U134" s="1"/>
      <c r="V134" s="1"/>
    </row>
    <row r="135" spans="1:22" outlineLevel="1" x14ac:dyDescent="0.35">
      <c r="A135" s="1"/>
      <c r="B135" s="1"/>
      <c r="C135" s="22"/>
      <c r="D135" s="1"/>
      <c r="E135" s="1"/>
      <c r="F135" s="1" t="s">
        <v>128</v>
      </c>
      <c r="G135" s="35" t="s">
        <v>38</v>
      </c>
      <c r="H135" s="1"/>
      <c r="I135" s="1">
        <f>(5000*6)</f>
        <v>30000</v>
      </c>
      <c r="J135" s="1">
        <f>(10000*2)</f>
        <v>20000</v>
      </c>
      <c r="K135" s="1">
        <v>150000</v>
      </c>
      <c r="L135" s="1">
        <v>150000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outlineLevel="1" x14ac:dyDescent="0.35">
      <c r="A136" s="1"/>
      <c r="B136" s="1"/>
      <c r="C136" s="22"/>
      <c r="D136" s="1"/>
      <c r="E136" s="1"/>
      <c r="F136" s="1" t="s">
        <v>15</v>
      </c>
      <c r="G136" s="37" t="s">
        <v>37</v>
      </c>
      <c r="H136" s="1"/>
      <c r="I136" s="1">
        <v>1</v>
      </c>
      <c r="J136" s="1">
        <v>1</v>
      </c>
      <c r="K136" s="1">
        <v>0.25</v>
      </c>
      <c r="L136" s="1">
        <v>0.75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outlineLevel="1" x14ac:dyDescent="0.35">
      <c r="A137" s="1"/>
      <c r="B137" s="1"/>
      <c r="C137" s="22"/>
      <c r="D137" s="1" t="s">
        <v>149</v>
      </c>
      <c r="E137" s="1"/>
      <c r="F137" s="1"/>
      <c r="G137" s="35" t="s">
        <v>38</v>
      </c>
      <c r="H137" s="1"/>
      <c r="I137" s="42">
        <f>I138*I139</f>
        <v>100000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outlineLevel="1" x14ac:dyDescent="0.35">
      <c r="A138" s="1"/>
      <c r="B138" s="1"/>
      <c r="C138" s="22"/>
      <c r="D138" s="1"/>
      <c r="E138" s="1"/>
      <c r="F138" s="1" t="s">
        <v>128</v>
      </c>
      <c r="G138" s="35" t="s">
        <v>38</v>
      </c>
      <c r="H138" s="1"/>
      <c r="I138" s="1">
        <v>100000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outlineLevel="1" x14ac:dyDescent="0.35">
      <c r="A139" s="1"/>
      <c r="B139" s="1"/>
      <c r="C139" s="22"/>
      <c r="D139" s="1"/>
      <c r="E139" s="1"/>
      <c r="F139" s="1" t="s">
        <v>15</v>
      </c>
      <c r="G139" s="37" t="s">
        <v>37</v>
      </c>
      <c r="H139" s="1"/>
      <c r="I139" s="1">
        <v>1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outlineLevel="1" x14ac:dyDescent="0.35">
      <c r="A140" s="1"/>
      <c r="B140" s="1"/>
      <c r="C140" s="22"/>
      <c r="D140" s="1" t="s">
        <v>165</v>
      </c>
      <c r="E140" s="1"/>
      <c r="F140" s="1"/>
      <c r="G140" s="35" t="s">
        <v>38</v>
      </c>
      <c r="H140" s="1"/>
      <c r="I140" s="42">
        <f>I141*I142</f>
        <v>491000</v>
      </c>
      <c r="J140" s="42">
        <f>J141*J142</f>
        <v>470000</v>
      </c>
      <c r="K140" s="42">
        <f>K141*K142</f>
        <v>235000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outlineLevel="1" x14ac:dyDescent="0.35">
      <c r="A141" s="1"/>
      <c r="B141" s="1"/>
      <c r="C141" s="22"/>
      <c r="D141" s="1"/>
      <c r="E141" s="1"/>
      <c r="F141" s="1" t="s">
        <v>128</v>
      </c>
      <c r="G141" s="35" t="s">
        <v>38</v>
      </c>
      <c r="H141" s="1"/>
      <c r="I141" s="1">
        <f>230000+26000+235000</f>
        <v>491000</v>
      </c>
      <c r="J141" s="1">
        <f>235000+235000</f>
        <v>470000</v>
      </c>
      <c r="K141" s="1">
        <f>235000</f>
        <v>235000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outlineLevel="1" x14ac:dyDescent="0.35">
      <c r="A142" s="1"/>
      <c r="B142" s="1"/>
      <c r="C142" s="22"/>
      <c r="D142" s="1"/>
      <c r="E142" s="1"/>
      <c r="F142" s="1" t="s">
        <v>15</v>
      </c>
      <c r="G142" s="37" t="s">
        <v>37</v>
      </c>
      <c r="H142" s="1"/>
      <c r="I142" s="1">
        <v>1</v>
      </c>
      <c r="J142" s="1">
        <v>1</v>
      </c>
      <c r="K142" s="1">
        <v>1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outlineLevel="1" x14ac:dyDescent="0.35">
      <c r="A143" s="1"/>
      <c r="B143" s="1"/>
      <c r="C143" s="22"/>
      <c r="D143" s="1" t="s">
        <v>155</v>
      </c>
      <c r="E143" s="1"/>
      <c r="F143" s="1"/>
      <c r="G143" s="35" t="s">
        <v>38</v>
      </c>
      <c r="H143" s="1"/>
      <c r="I143" s="42">
        <f>I144*I145</f>
        <v>175000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outlineLevel="1" x14ac:dyDescent="0.35">
      <c r="A144" s="1"/>
      <c r="B144" s="1"/>
      <c r="C144" s="22"/>
      <c r="D144" s="1"/>
      <c r="E144" s="1"/>
      <c r="F144" s="1" t="s">
        <v>128</v>
      </c>
      <c r="G144" s="35" t="s">
        <v>38</v>
      </c>
      <c r="H144" s="1"/>
      <c r="I144" s="1">
        <f>75000+100000</f>
        <v>175000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outlineLevel="1" x14ac:dyDescent="0.35">
      <c r="A145" s="1"/>
      <c r="B145" s="1"/>
      <c r="C145" s="22"/>
      <c r="D145" s="1"/>
      <c r="E145" s="1"/>
      <c r="F145" s="1" t="s">
        <v>15</v>
      </c>
      <c r="G145" s="37" t="s">
        <v>37</v>
      </c>
      <c r="H145" s="1"/>
      <c r="I145" s="1">
        <v>1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outlineLevel="1" x14ac:dyDescent="0.35">
      <c r="A146" s="1"/>
      <c r="B146" s="1"/>
      <c r="C146" s="22"/>
      <c r="D146" s="1"/>
      <c r="E146" s="1"/>
      <c r="F146" s="1"/>
      <c r="G146" s="3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outlineLevel="1" x14ac:dyDescent="0.35">
      <c r="A147" s="1"/>
      <c r="B147" s="1"/>
      <c r="C147" s="22"/>
      <c r="D147" s="1"/>
      <c r="E147" s="1"/>
      <c r="F147" s="1"/>
      <c r="G147" s="3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outlineLevel="1" x14ac:dyDescent="0.35">
      <c r="A148" s="1"/>
      <c r="B148" s="1"/>
      <c r="C148" s="22"/>
      <c r="D148" s="1"/>
      <c r="E148" s="1"/>
      <c r="F148" s="1"/>
      <c r="G148" s="3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outlineLevel="1" x14ac:dyDescent="0.35">
      <c r="A149" s="1"/>
      <c r="B149" s="81" t="s">
        <v>320</v>
      </c>
      <c r="C149" s="22" t="s">
        <v>162</v>
      </c>
      <c r="D149" s="1"/>
      <c r="E149" s="1"/>
      <c r="F149" s="1"/>
      <c r="G149" s="35" t="s">
        <v>38</v>
      </c>
      <c r="H149" s="1"/>
      <c r="I149" s="39">
        <f>SUM(I151)</f>
        <v>38000</v>
      </c>
      <c r="J149" s="39">
        <f>SUM(J151)</f>
        <v>103500</v>
      </c>
      <c r="K149" s="39">
        <f>SUM(K151)</f>
        <v>75000</v>
      </c>
      <c r="L149" s="39">
        <f>SUM(L151)</f>
        <v>20000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outlineLevel="1" x14ac:dyDescent="0.35">
      <c r="A150" s="1"/>
      <c r="B150" s="1"/>
      <c r="C150" s="22"/>
      <c r="D150" s="1" t="s">
        <v>146</v>
      </c>
      <c r="E150" s="1"/>
      <c r="F150" s="1"/>
      <c r="G150" s="35" t="s">
        <v>38</v>
      </c>
      <c r="H150" s="1"/>
      <c r="I150" s="42">
        <f>I151*I152</f>
        <v>38000</v>
      </c>
      <c r="J150" s="42">
        <f>J151*J152</f>
        <v>103500</v>
      </c>
      <c r="K150" s="42">
        <f>K151*K152</f>
        <v>75000</v>
      </c>
      <c r="L150" s="123">
        <f>L151*L152</f>
        <v>20000</v>
      </c>
      <c r="M150" s="124" t="s">
        <v>763</v>
      </c>
      <c r="N150" s="1"/>
      <c r="O150" s="1"/>
      <c r="P150" s="1"/>
      <c r="Q150" s="1"/>
      <c r="R150" s="1"/>
      <c r="S150" s="1"/>
      <c r="T150" s="1"/>
      <c r="U150" s="1"/>
      <c r="V150" s="1"/>
    </row>
    <row r="151" spans="1:22" outlineLevel="1" x14ac:dyDescent="0.35">
      <c r="A151" s="1"/>
      <c r="B151" s="1"/>
      <c r="C151" s="22"/>
      <c r="D151" s="1"/>
      <c r="E151" s="1"/>
      <c r="F151" s="1" t="s">
        <v>128</v>
      </c>
      <c r="G151" s="35" t="s">
        <v>38</v>
      </c>
      <c r="H151" s="1"/>
      <c r="I151" s="1">
        <f>10000+4000+2000+3000+(5000*3)+4000</f>
        <v>38000</v>
      </c>
      <c r="J151" s="1">
        <f>SUM('Budget_Forecast_4-18 Jan 2025'!J15:J18)+20000+13500+15000+21000+4000</f>
        <v>103500</v>
      </c>
      <c r="K151" s="1">
        <f>4000+16000+4000+10000+2000+3000+10000+16000+10000</f>
        <v>75000</v>
      </c>
      <c r="L151" s="1">
        <f>16000+4000</f>
        <v>20000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outlineLevel="1" x14ac:dyDescent="0.35">
      <c r="A152" s="1"/>
      <c r="B152" s="1"/>
      <c r="C152" s="1"/>
      <c r="D152" s="1"/>
      <c r="E152" s="1"/>
      <c r="F152" s="1" t="s">
        <v>15</v>
      </c>
      <c r="G152" s="37" t="s">
        <v>37</v>
      </c>
      <c r="H152" s="1"/>
      <c r="I152" s="1">
        <v>1</v>
      </c>
      <c r="J152" s="1">
        <v>1</v>
      </c>
      <c r="K152" s="1">
        <v>1</v>
      </c>
      <c r="L152" s="1">
        <v>1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outlineLevel="1" x14ac:dyDescent="0.35">
      <c r="A153" s="1"/>
      <c r="B153" s="81" t="s">
        <v>320</v>
      </c>
      <c r="C153" s="22" t="s">
        <v>163</v>
      </c>
      <c r="D153" s="1"/>
      <c r="E153" s="1"/>
      <c r="F153" s="1"/>
      <c r="G153" s="35" t="s">
        <v>38</v>
      </c>
      <c r="H153" s="1"/>
      <c r="I153" s="39">
        <f>SUM(I155,I157)</f>
        <v>61500</v>
      </c>
      <c r="J153" s="39">
        <f>SUM(J155,J157,J160,J163)</f>
        <v>34000</v>
      </c>
      <c r="K153" s="39">
        <f>SUM(K155,K157,K160)</f>
        <v>10000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outlineLevel="1" x14ac:dyDescent="0.35">
      <c r="A154" s="1"/>
      <c r="B154" s="1"/>
      <c r="C154" s="1"/>
      <c r="D154" s="1" t="s">
        <v>349</v>
      </c>
      <c r="E154" s="1"/>
      <c r="F154" s="1"/>
      <c r="G154" s="35" t="s">
        <v>38</v>
      </c>
      <c r="H154" s="1"/>
      <c r="I154" s="42">
        <f>I155*I156</f>
        <v>36500</v>
      </c>
      <c r="J154" s="1"/>
      <c r="K154" s="42">
        <f>K155*K156</f>
        <v>10000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outlineLevel="1" x14ac:dyDescent="0.35">
      <c r="A155" s="1"/>
      <c r="B155" s="1"/>
      <c r="C155" s="1"/>
      <c r="D155" s="1"/>
      <c r="E155" s="1"/>
      <c r="F155" s="1" t="s">
        <v>128</v>
      </c>
      <c r="G155" s="35" t="s">
        <v>38</v>
      </c>
      <c r="H155" s="1"/>
      <c r="I155" s="1">
        <f>28500+8000</f>
        <v>36500</v>
      </c>
      <c r="J155" s="1"/>
      <c r="K155" s="1">
        <v>10000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outlineLevel="1" x14ac:dyDescent="0.35">
      <c r="A156" s="1"/>
      <c r="B156" s="1"/>
      <c r="C156" s="1"/>
      <c r="D156" s="1"/>
      <c r="E156" s="1"/>
      <c r="F156" s="1" t="s">
        <v>15</v>
      </c>
      <c r="G156" s="37" t="s">
        <v>37</v>
      </c>
      <c r="H156" s="1"/>
      <c r="I156" s="1">
        <v>1</v>
      </c>
      <c r="J156" s="1"/>
      <c r="K156" s="1">
        <v>1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outlineLevel="1" x14ac:dyDescent="0.35">
      <c r="A157" s="1"/>
      <c r="B157" s="1"/>
      <c r="C157" s="1"/>
      <c r="D157" s="1" t="s">
        <v>324</v>
      </c>
      <c r="E157" s="1"/>
      <c r="F157" s="1"/>
      <c r="G157" s="35" t="s">
        <v>38</v>
      </c>
      <c r="H157" s="1"/>
      <c r="I157" s="42">
        <f>I158*I159</f>
        <v>25000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outlineLevel="1" x14ac:dyDescent="0.35">
      <c r="A158" s="1"/>
      <c r="B158" s="1"/>
      <c r="C158" s="1"/>
      <c r="D158" s="1"/>
      <c r="E158" s="1"/>
      <c r="F158" s="1" t="s">
        <v>128</v>
      </c>
      <c r="G158" s="35" t="s">
        <v>38</v>
      </c>
      <c r="H158" s="1"/>
      <c r="I158" s="1">
        <v>25000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outlineLevel="1" x14ac:dyDescent="0.35">
      <c r="A159" s="1"/>
      <c r="B159" s="1"/>
      <c r="C159" s="1"/>
      <c r="D159" s="1"/>
      <c r="E159" s="1"/>
      <c r="F159" s="1" t="s">
        <v>15</v>
      </c>
      <c r="G159" s="37" t="s">
        <v>37</v>
      </c>
      <c r="H159" s="1"/>
      <c r="I159" s="1">
        <v>1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outlineLevel="1" x14ac:dyDescent="0.35">
      <c r="A160" s="1"/>
      <c r="B160" s="1"/>
      <c r="C160" s="1"/>
      <c r="D160" s="1" t="s">
        <v>331</v>
      </c>
      <c r="E160" s="1"/>
      <c r="F160" s="1"/>
      <c r="G160" s="35" t="s">
        <v>38</v>
      </c>
      <c r="H160" s="1"/>
      <c r="I160" s="42"/>
      <c r="J160" s="42">
        <f>J161*J162</f>
        <v>24000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outlineLevel="1" x14ac:dyDescent="0.35">
      <c r="A161" s="1"/>
      <c r="B161" s="1"/>
      <c r="C161" s="1"/>
      <c r="D161" s="1"/>
      <c r="E161" s="1"/>
      <c r="F161" s="1" t="s">
        <v>128</v>
      </c>
      <c r="G161" s="35" t="s">
        <v>38</v>
      </c>
      <c r="H161" s="1"/>
      <c r="I161" s="1"/>
      <c r="J161" s="1">
        <f>(24000*1)</f>
        <v>24000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outlineLevel="1" x14ac:dyDescent="0.35">
      <c r="A162" s="1"/>
      <c r="B162" s="1"/>
      <c r="C162" s="1"/>
      <c r="D162" s="1"/>
      <c r="E162" s="1"/>
      <c r="F162" s="1" t="s">
        <v>15</v>
      </c>
      <c r="G162" s="37" t="s">
        <v>37</v>
      </c>
      <c r="H162" s="1"/>
      <c r="I162" s="1"/>
      <c r="J162" s="1">
        <v>1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outlineLevel="1" x14ac:dyDescent="0.35">
      <c r="A163" s="1"/>
      <c r="B163" s="1"/>
      <c r="C163" s="1"/>
      <c r="D163" s="1" t="s">
        <v>374</v>
      </c>
      <c r="E163" s="1"/>
      <c r="F163" s="1"/>
      <c r="G163" s="35" t="s">
        <v>38</v>
      </c>
      <c r="H163" s="1"/>
      <c r="I163" s="42"/>
      <c r="J163" s="42">
        <f>J164*J165</f>
        <v>10000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outlineLevel="1" x14ac:dyDescent="0.35">
      <c r="A164" s="1"/>
      <c r="B164" s="1"/>
      <c r="C164" s="1"/>
      <c r="D164" s="1"/>
      <c r="E164" s="1"/>
      <c r="F164" s="1" t="s">
        <v>128</v>
      </c>
      <c r="G164" s="35" t="s">
        <v>38</v>
      </c>
      <c r="H164" s="1"/>
      <c r="I164" s="1"/>
      <c r="J164" s="1">
        <f>(5000+4000+1000)</f>
        <v>10000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outlineLevel="1" x14ac:dyDescent="0.35">
      <c r="A165" s="1"/>
      <c r="B165" s="1"/>
      <c r="C165" s="1"/>
      <c r="D165" s="1"/>
      <c r="E165" s="1"/>
      <c r="F165" s="1" t="s">
        <v>15</v>
      </c>
      <c r="G165" s="37" t="s">
        <v>37</v>
      </c>
      <c r="H165" s="1"/>
      <c r="I165" s="1"/>
      <c r="J165" s="1">
        <v>1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outlineLevel="1" x14ac:dyDescent="0.35">
      <c r="A166" s="1"/>
      <c r="B166" s="1"/>
      <c r="C166" s="1"/>
      <c r="D166" s="1"/>
      <c r="E166" s="1"/>
      <c r="F166" s="1"/>
      <c r="G166" s="3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outlineLevel="1" x14ac:dyDescent="0.35">
      <c r="A167" s="1"/>
      <c r="B167" s="1"/>
      <c r="C167" s="1"/>
      <c r="D167" s="1"/>
      <c r="E167" s="1"/>
      <c r="F167" s="1"/>
      <c r="G167" s="3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x14ac:dyDescent="0.35">
      <c r="A168" s="1"/>
      <c r="B168" s="1"/>
      <c r="C168" s="1"/>
      <c r="D168" s="1"/>
      <c r="E168" s="1"/>
      <c r="F168" s="1"/>
      <c r="G168" s="3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x14ac:dyDescent="0.35">
      <c r="A169" s="1"/>
      <c r="B169" s="81" t="s">
        <v>320</v>
      </c>
      <c r="C169" s="22" t="s">
        <v>321</v>
      </c>
      <c r="D169" s="1"/>
      <c r="E169" s="1"/>
      <c r="F169" s="1"/>
      <c r="G169" s="37"/>
      <c r="H169" s="1"/>
      <c r="I169" s="39">
        <f>SUM(I170,I173)</f>
        <v>42100</v>
      </c>
      <c r="J169" s="39">
        <f>SUM(J170,J173)</f>
        <v>49500</v>
      </c>
      <c r="K169" s="39">
        <f>SUM(K170,K173)</f>
        <v>20300</v>
      </c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x14ac:dyDescent="0.35">
      <c r="A170" s="1"/>
      <c r="B170" s="1"/>
      <c r="C170" s="1"/>
      <c r="D170" s="1" t="s">
        <v>325</v>
      </c>
      <c r="E170" s="1"/>
      <c r="G170" s="35" t="s">
        <v>38</v>
      </c>
      <c r="H170" s="1"/>
      <c r="I170" s="42">
        <f>I171*I172</f>
        <v>29750</v>
      </c>
      <c r="J170" s="42">
        <f>J171*J172</f>
        <v>49500</v>
      </c>
      <c r="K170" s="42">
        <f>K171*K172</f>
        <v>20300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x14ac:dyDescent="0.35">
      <c r="A171" s="1"/>
      <c r="B171" s="1"/>
      <c r="C171" s="1"/>
      <c r="D171" s="1"/>
      <c r="E171" s="1"/>
      <c r="F171" s="1" t="s">
        <v>128</v>
      </c>
      <c r="G171" s="35" t="s">
        <v>38</v>
      </c>
      <c r="H171" s="1"/>
      <c r="I171" s="1">
        <v>59500</v>
      </c>
      <c r="J171" s="1">
        <v>99000</v>
      </c>
      <c r="K171" s="1">
        <v>40600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x14ac:dyDescent="0.35">
      <c r="A172" s="1"/>
      <c r="B172" s="1"/>
      <c r="C172" s="1"/>
      <c r="D172" s="1"/>
      <c r="E172" s="1"/>
      <c r="F172" s="1" t="s">
        <v>15</v>
      </c>
      <c r="G172" s="37" t="s">
        <v>37</v>
      </c>
      <c r="H172" s="1"/>
      <c r="I172" s="1">
        <v>0.5</v>
      </c>
      <c r="J172" s="1">
        <v>0.5</v>
      </c>
      <c r="K172" s="1">
        <v>0.5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x14ac:dyDescent="0.35">
      <c r="A173" s="1"/>
      <c r="B173" s="1"/>
      <c r="C173" s="1"/>
      <c r="D173" s="1" t="s">
        <v>326</v>
      </c>
      <c r="E173" s="1"/>
      <c r="G173" s="35" t="s">
        <v>38</v>
      </c>
      <c r="H173" s="1"/>
      <c r="I173" s="42">
        <f>I174*I175</f>
        <v>12350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x14ac:dyDescent="0.35">
      <c r="A174" s="1"/>
      <c r="B174" s="1"/>
      <c r="C174" s="1"/>
      <c r="D174" s="1"/>
      <c r="E174" s="1"/>
      <c r="F174" s="1" t="s">
        <v>128</v>
      </c>
      <c r="G174" s="35" t="s">
        <v>38</v>
      </c>
      <c r="H174" s="1"/>
      <c r="I174" s="1">
        <f>22900+1800</f>
        <v>24700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x14ac:dyDescent="0.35">
      <c r="A175" s="1"/>
      <c r="B175" s="1"/>
      <c r="C175" s="1"/>
      <c r="D175" s="1"/>
      <c r="E175" s="1"/>
      <c r="F175" s="1" t="s">
        <v>15</v>
      </c>
      <c r="G175" s="37" t="s">
        <v>37</v>
      </c>
      <c r="H175" s="1"/>
      <c r="I175" s="1">
        <v>0.5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x14ac:dyDescent="0.35">
      <c r="A176" s="1"/>
      <c r="B176" s="81" t="s">
        <v>320</v>
      </c>
      <c r="C176" s="22" t="s">
        <v>322</v>
      </c>
      <c r="D176" s="1"/>
      <c r="E176" s="1"/>
      <c r="F176" s="1"/>
      <c r="G176" s="35" t="s">
        <v>38</v>
      </c>
      <c r="H176" s="1"/>
      <c r="I176" s="82">
        <f>SUM(I177)</f>
        <v>85000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x14ac:dyDescent="0.35">
      <c r="A177" s="1"/>
      <c r="B177" s="1"/>
      <c r="C177" s="1"/>
      <c r="D177" s="1" t="s">
        <v>323</v>
      </c>
      <c r="E177" s="1"/>
      <c r="G177" s="35" t="s">
        <v>38</v>
      </c>
      <c r="H177" s="1"/>
      <c r="I177" s="42">
        <f>I178*I179</f>
        <v>85000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x14ac:dyDescent="0.35">
      <c r="A178" s="1"/>
      <c r="B178" s="1"/>
      <c r="C178" s="1"/>
      <c r="D178" s="1"/>
      <c r="E178" s="1"/>
      <c r="F178" s="1" t="s">
        <v>128</v>
      </c>
      <c r="G178" s="35" t="s">
        <v>38</v>
      </c>
      <c r="H178" s="1"/>
      <c r="I178" s="1">
        <v>85000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x14ac:dyDescent="0.35">
      <c r="A179" s="1"/>
      <c r="B179" s="1"/>
      <c r="C179" s="1"/>
      <c r="D179" s="1"/>
      <c r="E179" s="1"/>
      <c r="F179" s="1" t="s">
        <v>15</v>
      </c>
      <c r="G179" s="37" t="s">
        <v>37</v>
      </c>
      <c r="H179" s="1"/>
      <c r="I179" s="1">
        <v>1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x14ac:dyDescent="0.35">
      <c r="A180" s="1"/>
      <c r="B180" s="1"/>
      <c r="C180" s="1"/>
      <c r="D180" s="1"/>
      <c r="E180" s="1"/>
      <c r="F180" s="1"/>
      <c r="G180" s="3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x14ac:dyDescent="0.35">
      <c r="A181" s="1"/>
      <c r="B181" s="1"/>
      <c r="C181" s="1"/>
      <c r="D181" s="1"/>
      <c r="E181" s="1"/>
      <c r="F181" s="1"/>
      <c r="G181" s="37"/>
      <c r="H181" s="1"/>
      <c r="I181" s="47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" thickBot="1" x14ac:dyDescent="0.4">
      <c r="A182" s="1"/>
      <c r="B182" s="40" t="s">
        <v>154</v>
      </c>
      <c r="C182" s="1"/>
      <c r="D182" s="1"/>
      <c r="E182" s="1"/>
      <c r="F182" s="1"/>
      <c r="G182" s="35" t="s">
        <v>38</v>
      </c>
      <c r="H182" s="1"/>
      <c r="I182" s="46">
        <f>SUM(I183,I186,I189,I192,I195,I198,I201,I204,I207,I210,I213,I216,I219,I222,I225,I228,I231,I234,I237,I240,I243,I246,I249,I252,I255,I258,I261,I264)</f>
        <v>3266000</v>
      </c>
      <c r="J182" s="46">
        <f>SUM(J183,J186,J189,J192,J195,J198,J201,J204,J207,J210,J213,J216,J219,J222,J225,J228,J231,J234,J237,J240,J243,J246,J249,J252,J255,J258,J261,J264,J267,J270)</f>
        <v>3980500</v>
      </c>
      <c r="K182" s="46">
        <f>SUM(K183,K186,K189,K192,K195,K198,K201,K204,K207,K210,K213,K216,K219,K222,K225,K228,K231,K234,K237,K240,K243,K246,K249,K252,K255,K258,K261,K264)</f>
        <v>2870000</v>
      </c>
      <c r="L182" s="47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outlineLevel="1" x14ac:dyDescent="0.35">
      <c r="A183" s="1"/>
      <c r="B183" s="51" t="s">
        <v>159</v>
      </c>
      <c r="C183" s="1" t="s">
        <v>430</v>
      </c>
      <c r="D183" s="50" t="s">
        <v>428</v>
      </c>
      <c r="E183" s="1" t="s">
        <v>429</v>
      </c>
      <c r="F183" s="1"/>
      <c r="G183" s="38"/>
      <c r="H183" s="1" t="s">
        <v>157</v>
      </c>
      <c r="I183" s="49">
        <f>I184*I185</f>
        <v>20000</v>
      </c>
      <c r="J183" s="49">
        <f>J184*J185</f>
        <v>1000000</v>
      </c>
      <c r="K183" s="49">
        <f>K184*K185</f>
        <v>20000</v>
      </c>
      <c r="L183" s="1"/>
      <c r="M183" s="1">
        <v>39</v>
      </c>
      <c r="N183" s="1"/>
      <c r="O183" s="1"/>
      <c r="P183" s="1"/>
      <c r="Q183" s="1"/>
      <c r="R183" s="1"/>
      <c r="S183" s="1"/>
      <c r="T183" s="1"/>
      <c r="U183" s="1"/>
      <c r="V183" s="1"/>
    </row>
    <row r="184" spans="1:22" outlineLevel="1" x14ac:dyDescent="0.35">
      <c r="A184" s="1"/>
      <c r="B184" s="1"/>
      <c r="C184" s="1"/>
      <c r="D184" s="50"/>
      <c r="E184" s="1"/>
      <c r="F184" s="1" t="s">
        <v>128</v>
      </c>
      <c r="G184" s="35" t="s">
        <v>38</v>
      </c>
      <c r="H184" s="1"/>
      <c r="I184" s="1">
        <v>20000</v>
      </c>
      <c r="J184" s="1">
        <v>12500</v>
      </c>
      <c r="K184" s="1">
        <v>10000</v>
      </c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outlineLevel="1" x14ac:dyDescent="0.35">
      <c r="A185" s="1"/>
      <c r="B185" s="1"/>
      <c r="C185" s="1"/>
      <c r="D185" s="1"/>
      <c r="E185" s="1"/>
      <c r="F185" s="1" t="s">
        <v>15</v>
      </c>
      <c r="G185" s="37" t="s">
        <v>37</v>
      </c>
      <c r="H185" s="1"/>
      <c r="I185" s="1">
        <v>1</v>
      </c>
      <c r="J185" s="1">
        <v>80</v>
      </c>
      <c r="K185" s="1">
        <v>2</v>
      </c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outlineLevel="1" x14ac:dyDescent="0.35">
      <c r="A186" s="1"/>
      <c r="B186" s="1"/>
      <c r="C186" s="1" t="s">
        <v>391</v>
      </c>
      <c r="D186" s="50" t="s">
        <v>375</v>
      </c>
      <c r="E186" s="1" t="s">
        <v>379</v>
      </c>
      <c r="F186" s="1"/>
      <c r="G186" s="37"/>
      <c r="H186" s="1" t="s">
        <v>157</v>
      </c>
      <c r="I186" s="49">
        <f>I187*I188</f>
        <v>255000</v>
      </c>
      <c r="J186" s="49">
        <f>J187*J188</f>
        <v>13000</v>
      </c>
      <c r="K186" s="49">
        <f>K187*K188</f>
        <v>225000</v>
      </c>
      <c r="L186" s="50">
        <v>45695</v>
      </c>
      <c r="M186" s="1">
        <v>56</v>
      </c>
      <c r="N186" s="1"/>
      <c r="O186" s="20"/>
      <c r="P186" s="1"/>
      <c r="Q186" s="1"/>
      <c r="R186" s="1"/>
      <c r="S186" s="1"/>
      <c r="T186" s="1"/>
      <c r="U186" s="1"/>
      <c r="V186" s="1"/>
    </row>
    <row r="187" spans="1:22" outlineLevel="1" x14ac:dyDescent="0.35">
      <c r="A187" s="1"/>
      <c r="B187" s="1"/>
      <c r="C187" s="1"/>
      <c r="F187" s="1" t="s">
        <v>128</v>
      </c>
      <c r="G187" s="35" t="s">
        <v>38</v>
      </c>
      <c r="H187" s="1"/>
      <c r="I187" s="1">
        <v>17000</v>
      </c>
      <c r="J187" s="1">
        <v>13000</v>
      </c>
      <c r="K187" s="1">
        <v>15000</v>
      </c>
      <c r="L187" s="1"/>
      <c r="M187" s="1"/>
      <c r="N187" s="1"/>
      <c r="O187" s="20"/>
      <c r="P187" s="1"/>
      <c r="Q187" s="1"/>
      <c r="R187" s="1"/>
      <c r="S187" s="1"/>
      <c r="T187" s="1"/>
      <c r="U187" s="1"/>
      <c r="V187" s="1"/>
    </row>
    <row r="188" spans="1:22" outlineLevel="1" x14ac:dyDescent="0.35">
      <c r="A188" s="1"/>
      <c r="B188" s="1"/>
      <c r="C188" s="1"/>
      <c r="D188" s="1"/>
      <c r="E188" s="1"/>
      <c r="F188" s="1" t="s">
        <v>15</v>
      </c>
      <c r="G188" s="37" t="s">
        <v>37</v>
      </c>
      <c r="H188" s="1"/>
      <c r="I188" s="1">
        <v>15</v>
      </c>
      <c r="J188" s="1">
        <v>1</v>
      </c>
      <c r="K188" s="1">
        <v>15</v>
      </c>
      <c r="L188" s="1"/>
      <c r="M188" s="1"/>
      <c r="N188" s="1"/>
      <c r="O188" s="20"/>
      <c r="P188" s="1"/>
      <c r="Q188" s="1"/>
      <c r="R188" s="1"/>
      <c r="S188" s="1"/>
      <c r="T188" s="1"/>
      <c r="U188" s="1"/>
      <c r="V188" s="1"/>
    </row>
    <row r="189" spans="1:22" outlineLevel="1" x14ac:dyDescent="0.35">
      <c r="A189" s="1"/>
      <c r="B189" s="1"/>
      <c r="C189" s="1" t="s">
        <v>393</v>
      </c>
      <c r="D189" s="50" t="s">
        <v>377</v>
      </c>
      <c r="E189" s="1" t="s">
        <v>376</v>
      </c>
      <c r="F189" s="1"/>
      <c r="G189" s="37"/>
      <c r="H189" s="1" t="s">
        <v>157</v>
      </c>
      <c r="I189" s="49">
        <f>I190*I191</f>
        <v>1200000</v>
      </c>
      <c r="J189" s="49">
        <f>J190*J191</f>
        <v>14000</v>
      </c>
      <c r="K189" s="49">
        <f>K190*K191</f>
        <v>240000</v>
      </c>
      <c r="L189" s="50">
        <v>45696</v>
      </c>
      <c r="M189" s="1">
        <v>57</v>
      </c>
      <c r="N189" s="1"/>
      <c r="O189" s="20"/>
      <c r="P189" s="1"/>
      <c r="Q189" s="1"/>
      <c r="R189" s="1"/>
      <c r="S189" s="1"/>
      <c r="T189" s="1"/>
      <c r="U189" s="1"/>
      <c r="V189" s="1"/>
    </row>
    <row r="190" spans="1:22" outlineLevel="1" x14ac:dyDescent="0.35">
      <c r="A190" s="1"/>
      <c r="B190" s="1"/>
      <c r="C190" s="1"/>
      <c r="F190" s="1" t="s">
        <v>128</v>
      </c>
      <c r="G190" s="35" t="s">
        <v>38</v>
      </c>
      <c r="H190" s="1"/>
      <c r="I190" s="1">
        <v>15000</v>
      </c>
      <c r="J190" s="1">
        <v>14000</v>
      </c>
      <c r="K190" s="1">
        <v>15000</v>
      </c>
      <c r="L190" s="1"/>
      <c r="M190" s="1"/>
      <c r="N190" s="1"/>
      <c r="O190" s="20"/>
      <c r="P190" s="1"/>
      <c r="Q190" s="1"/>
      <c r="R190" s="1"/>
      <c r="S190" s="1"/>
      <c r="T190" s="1"/>
      <c r="U190" s="1"/>
      <c r="V190" s="1"/>
    </row>
    <row r="191" spans="1:22" outlineLevel="1" x14ac:dyDescent="0.35">
      <c r="A191" s="1"/>
      <c r="B191" s="1"/>
      <c r="C191" s="1"/>
      <c r="D191" s="1"/>
      <c r="E191" s="1"/>
      <c r="F191" s="1" t="s">
        <v>15</v>
      </c>
      <c r="G191" s="37" t="s">
        <v>37</v>
      </c>
      <c r="H191" s="1"/>
      <c r="I191" s="1">
        <v>80</v>
      </c>
      <c r="J191" s="1">
        <v>1</v>
      </c>
      <c r="K191" s="1">
        <v>16</v>
      </c>
      <c r="L191" s="1"/>
      <c r="M191" s="1"/>
      <c r="N191" s="1"/>
      <c r="O191" s="20"/>
      <c r="P191" s="1"/>
      <c r="Q191" s="1"/>
      <c r="R191" s="1"/>
      <c r="S191" s="1"/>
      <c r="T191" s="1"/>
      <c r="U191" s="1"/>
      <c r="V191" s="1"/>
    </row>
    <row r="192" spans="1:22" outlineLevel="1" x14ac:dyDescent="0.35">
      <c r="A192" s="1"/>
      <c r="B192" s="1"/>
      <c r="C192" s="1" t="s">
        <v>394</v>
      </c>
      <c r="D192" s="50" t="s">
        <v>378</v>
      </c>
      <c r="E192" s="1" t="s">
        <v>392</v>
      </c>
      <c r="F192" s="1"/>
      <c r="G192" s="37"/>
      <c r="H192" s="1" t="s">
        <v>157</v>
      </c>
      <c r="I192" s="49">
        <f>I193*I194</f>
        <v>255000</v>
      </c>
      <c r="J192" s="49">
        <f>J193*J194</f>
        <v>130000</v>
      </c>
      <c r="K192" s="49">
        <f>K193*K194</f>
        <v>15000</v>
      </c>
      <c r="L192" s="50">
        <v>45696</v>
      </c>
      <c r="M192" s="1">
        <v>58</v>
      </c>
      <c r="N192" s="1"/>
      <c r="O192" s="20"/>
      <c r="P192" s="1"/>
      <c r="Q192" s="1"/>
      <c r="R192" s="1"/>
      <c r="S192" s="1"/>
      <c r="T192" s="1"/>
      <c r="U192" s="1"/>
      <c r="V192" s="1"/>
    </row>
    <row r="193" spans="1:22" outlineLevel="1" x14ac:dyDescent="0.35">
      <c r="A193" s="1"/>
      <c r="B193" s="1"/>
      <c r="C193" s="1"/>
      <c r="F193" s="1" t="s">
        <v>128</v>
      </c>
      <c r="G193" s="35" t="s">
        <v>38</v>
      </c>
      <c r="H193" s="1"/>
      <c r="I193" s="1">
        <v>17000</v>
      </c>
      <c r="J193" s="1">
        <v>13000</v>
      </c>
      <c r="K193" s="1">
        <v>15000</v>
      </c>
      <c r="L193" s="1"/>
      <c r="M193" s="1"/>
      <c r="N193" s="1"/>
      <c r="O193" s="20"/>
      <c r="P193" s="1"/>
      <c r="Q193" s="1"/>
      <c r="R193" s="1"/>
      <c r="S193" s="1"/>
      <c r="T193" s="1"/>
      <c r="U193" s="1"/>
      <c r="V193" s="1"/>
    </row>
    <row r="194" spans="1:22" outlineLevel="1" x14ac:dyDescent="0.35">
      <c r="A194" s="1"/>
      <c r="B194" s="1"/>
      <c r="C194" s="1"/>
      <c r="D194" s="1"/>
      <c r="E194" s="1"/>
      <c r="F194" s="1" t="s">
        <v>15</v>
      </c>
      <c r="G194" s="37" t="s">
        <v>37</v>
      </c>
      <c r="H194" s="1"/>
      <c r="I194" s="1">
        <v>15</v>
      </c>
      <c r="J194" s="1">
        <v>10</v>
      </c>
      <c r="K194" s="1">
        <v>1</v>
      </c>
      <c r="L194" s="1"/>
      <c r="M194" s="1"/>
      <c r="N194" s="1"/>
      <c r="O194" s="20"/>
      <c r="P194" s="1"/>
      <c r="Q194" s="1"/>
      <c r="R194" s="1"/>
      <c r="S194" s="1"/>
      <c r="T194" s="1"/>
      <c r="U194" s="1"/>
      <c r="V194" s="1"/>
    </row>
    <row r="195" spans="1:22" outlineLevel="1" x14ac:dyDescent="0.35">
      <c r="A195" s="1"/>
      <c r="B195" s="1"/>
      <c r="C195" s="1" t="s">
        <v>397</v>
      </c>
      <c r="D195" s="50" t="s">
        <v>395</v>
      </c>
      <c r="E195" s="1" t="s">
        <v>396</v>
      </c>
      <c r="F195" s="1"/>
      <c r="G195" s="37"/>
      <c r="H195" s="1" t="s">
        <v>157</v>
      </c>
      <c r="I195" s="49">
        <f>I196*I197</f>
        <v>20000</v>
      </c>
      <c r="J195" s="49">
        <f>J196*J197</f>
        <v>42000</v>
      </c>
      <c r="K195" s="49">
        <f>K196*K197</f>
        <v>180000</v>
      </c>
      <c r="L195" s="50">
        <v>45697</v>
      </c>
      <c r="M195" s="1">
        <v>59</v>
      </c>
      <c r="N195" s="1"/>
      <c r="O195" s="20"/>
      <c r="P195" s="1"/>
      <c r="Q195" s="1"/>
      <c r="R195" s="1"/>
      <c r="S195" s="1"/>
      <c r="T195" s="1"/>
      <c r="U195" s="1"/>
      <c r="V195" s="1"/>
    </row>
    <row r="196" spans="1:22" outlineLevel="1" x14ac:dyDescent="0.35">
      <c r="A196" s="1"/>
      <c r="B196" s="1"/>
      <c r="C196" s="1"/>
      <c r="F196" s="1" t="s">
        <v>128</v>
      </c>
      <c r="G196" s="35" t="s">
        <v>38</v>
      </c>
      <c r="H196" s="1"/>
      <c r="I196" s="1">
        <v>20000</v>
      </c>
      <c r="J196" s="1">
        <v>14000</v>
      </c>
      <c r="K196" s="1">
        <v>15000</v>
      </c>
      <c r="L196" s="1"/>
      <c r="M196" s="1"/>
      <c r="N196" s="1"/>
      <c r="O196" s="20"/>
      <c r="P196" s="1"/>
      <c r="Q196" s="1"/>
      <c r="R196" s="1"/>
      <c r="S196" s="1"/>
      <c r="T196" s="1"/>
      <c r="U196" s="1"/>
      <c r="V196" s="1"/>
    </row>
    <row r="197" spans="1:22" outlineLevel="1" x14ac:dyDescent="0.35">
      <c r="A197" s="1"/>
      <c r="B197" s="1"/>
      <c r="C197" s="1"/>
      <c r="D197" s="1"/>
      <c r="E197" s="1"/>
      <c r="F197" s="1" t="s">
        <v>15</v>
      </c>
      <c r="G197" s="37" t="s">
        <v>37</v>
      </c>
      <c r="H197" s="1"/>
      <c r="I197" s="1">
        <v>1</v>
      </c>
      <c r="J197" s="1">
        <v>3</v>
      </c>
      <c r="K197" s="1">
        <v>12</v>
      </c>
      <c r="L197" s="1"/>
      <c r="M197" s="1"/>
      <c r="N197" s="1"/>
      <c r="O197" s="20"/>
      <c r="P197" s="1"/>
      <c r="Q197" s="1"/>
      <c r="R197" s="1"/>
      <c r="S197" s="1"/>
      <c r="T197" s="1"/>
      <c r="U197" s="1"/>
      <c r="V197" s="1"/>
    </row>
    <row r="198" spans="1:22" outlineLevel="1" x14ac:dyDescent="0.35">
      <c r="A198" s="1"/>
      <c r="B198" s="1"/>
      <c r="C198" s="1" t="s">
        <v>399</v>
      </c>
      <c r="D198" s="50" t="s">
        <v>398</v>
      </c>
      <c r="E198" s="1" t="s">
        <v>400</v>
      </c>
      <c r="F198" s="1"/>
      <c r="G198" s="37"/>
      <c r="H198" s="1" t="s">
        <v>157</v>
      </c>
      <c r="I198" s="49">
        <f>I199*I200</f>
        <v>300000</v>
      </c>
      <c r="J198" s="49">
        <f>J199*J200</f>
        <v>130000</v>
      </c>
      <c r="K198" s="49">
        <f>K199*K200</f>
        <v>195000</v>
      </c>
      <c r="L198" s="50">
        <v>45697</v>
      </c>
      <c r="M198" s="1">
        <v>60</v>
      </c>
      <c r="N198" s="1"/>
      <c r="O198" s="20"/>
      <c r="P198" s="1"/>
      <c r="Q198" s="1"/>
      <c r="R198" s="1"/>
      <c r="S198" s="1"/>
      <c r="T198" s="1"/>
      <c r="U198" s="1"/>
      <c r="V198" s="1"/>
    </row>
    <row r="199" spans="1:22" outlineLevel="1" x14ac:dyDescent="0.35">
      <c r="A199" s="1"/>
      <c r="B199" s="1"/>
      <c r="C199" s="1"/>
      <c r="F199" s="1" t="s">
        <v>128</v>
      </c>
      <c r="G199" s="35" t="s">
        <v>38</v>
      </c>
      <c r="H199" s="1"/>
      <c r="I199" s="1">
        <v>15000</v>
      </c>
      <c r="J199" s="1">
        <v>13000</v>
      </c>
      <c r="K199" s="1">
        <v>15000</v>
      </c>
      <c r="L199" s="1"/>
      <c r="M199" s="1"/>
      <c r="N199" s="1"/>
      <c r="O199" s="20"/>
      <c r="P199" s="1"/>
      <c r="Q199" s="1"/>
      <c r="R199" s="1"/>
      <c r="S199" s="1"/>
      <c r="T199" s="1"/>
      <c r="U199" s="1"/>
      <c r="V199" s="1"/>
    </row>
    <row r="200" spans="1:22" outlineLevel="1" x14ac:dyDescent="0.35">
      <c r="A200" s="1"/>
      <c r="B200" s="1"/>
      <c r="C200" s="1"/>
      <c r="D200" s="1"/>
      <c r="E200" s="1"/>
      <c r="F200" s="1" t="s">
        <v>15</v>
      </c>
      <c r="G200" s="37" t="s">
        <v>37</v>
      </c>
      <c r="H200" s="1"/>
      <c r="I200" s="1">
        <v>20</v>
      </c>
      <c r="J200" s="1">
        <v>10</v>
      </c>
      <c r="K200" s="1">
        <v>13</v>
      </c>
      <c r="L200" s="1"/>
      <c r="M200" s="1"/>
      <c r="N200" s="1"/>
      <c r="O200" s="20"/>
      <c r="P200" s="1"/>
      <c r="Q200" s="1"/>
      <c r="R200" s="1"/>
      <c r="S200" s="1"/>
      <c r="T200" s="1"/>
      <c r="U200" s="1"/>
      <c r="V200" s="1"/>
    </row>
    <row r="201" spans="1:22" outlineLevel="1" x14ac:dyDescent="0.35">
      <c r="A201" s="1"/>
      <c r="B201" s="1"/>
      <c r="C201" s="1" t="s">
        <v>403</v>
      </c>
      <c r="D201" s="50" t="s">
        <v>401</v>
      </c>
      <c r="E201" s="1" t="s">
        <v>402</v>
      </c>
      <c r="F201" s="1"/>
      <c r="G201" s="37"/>
      <c r="H201" s="1" t="s">
        <v>157</v>
      </c>
      <c r="I201" s="49">
        <f>I202*I203</f>
        <v>40000</v>
      </c>
      <c r="J201" s="49">
        <f>J202*J203</f>
        <v>28000</v>
      </c>
      <c r="K201" s="49">
        <f>K202*K203</f>
        <v>150000</v>
      </c>
      <c r="L201" s="50">
        <v>45698</v>
      </c>
      <c r="M201" s="1">
        <v>61</v>
      </c>
      <c r="N201" s="1"/>
      <c r="O201" s="20"/>
      <c r="P201" s="1"/>
      <c r="Q201" s="1"/>
      <c r="R201" s="1"/>
      <c r="S201" s="1"/>
      <c r="T201" s="1"/>
      <c r="U201" s="1"/>
      <c r="V201" s="1"/>
    </row>
    <row r="202" spans="1:22" outlineLevel="1" x14ac:dyDescent="0.35">
      <c r="A202" s="1"/>
      <c r="B202" s="1"/>
      <c r="C202" s="1"/>
      <c r="F202" s="1" t="s">
        <v>128</v>
      </c>
      <c r="G202" s="35" t="s">
        <v>38</v>
      </c>
      <c r="H202" s="1"/>
      <c r="I202" s="1">
        <v>20000</v>
      </c>
      <c r="J202" s="1">
        <v>14000</v>
      </c>
      <c r="K202" s="1">
        <v>15000</v>
      </c>
      <c r="L202" s="1"/>
      <c r="M202" s="1"/>
      <c r="N202" s="1"/>
      <c r="O202" s="20"/>
      <c r="P202" s="1"/>
      <c r="Q202" s="1"/>
      <c r="R202" s="1"/>
      <c r="S202" s="1"/>
      <c r="T202" s="1"/>
      <c r="U202" s="1"/>
      <c r="V202" s="1"/>
    </row>
    <row r="203" spans="1:22" outlineLevel="1" x14ac:dyDescent="0.35">
      <c r="A203" s="1"/>
      <c r="B203" s="1"/>
      <c r="C203" s="1"/>
      <c r="D203" s="1"/>
      <c r="E203" s="1"/>
      <c r="F203" s="1" t="s">
        <v>15</v>
      </c>
      <c r="G203" s="37" t="s">
        <v>37</v>
      </c>
      <c r="H203" s="1"/>
      <c r="I203" s="1">
        <v>2</v>
      </c>
      <c r="J203" s="1">
        <v>2</v>
      </c>
      <c r="K203" s="1">
        <v>10</v>
      </c>
      <c r="L203" s="1"/>
      <c r="M203" s="1"/>
      <c r="N203" s="1"/>
      <c r="O203" s="20"/>
      <c r="P203" s="1"/>
      <c r="Q203" s="1"/>
      <c r="R203" s="1"/>
      <c r="S203" s="1"/>
      <c r="T203" s="1"/>
      <c r="U203" s="1"/>
      <c r="V203" s="1"/>
    </row>
    <row r="204" spans="1:22" outlineLevel="1" x14ac:dyDescent="0.35">
      <c r="A204" s="1"/>
      <c r="B204" s="1"/>
      <c r="C204" s="1" t="s">
        <v>405</v>
      </c>
      <c r="D204" s="50" t="s">
        <v>401</v>
      </c>
      <c r="E204" s="1" t="s">
        <v>404</v>
      </c>
      <c r="F204" s="1"/>
      <c r="G204" s="37"/>
      <c r="H204" s="1" t="s">
        <v>157</v>
      </c>
      <c r="I204" s="49">
        <f>I205*I206</f>
        <v>30000</v>
      </c>
      <c r="J204" s="49">
        <f>J205*J206</f>
        <v>56000</v>
      </c>
      <c r="K204" s="49">
        <f>K205*K206</f>
        <v>45000</v>
      </c>
      <c r="L204" s="50">
        <v>45698</v>
      </c>
      <c r="M204" s="1">
        <v>62</v>
      </c>
      <c r="N204" s="1"/>
      <c r="O204" s="1"/>
      <c r="P204" s="1"/>
      <c r="Q204" s="1"/>
      <c r="R204" s="1"/>
      <c r="S204" s="1"/>
      <c r="T204" s="1"/>
      <c r="U204" s="1"/>
      <c r="V204" s="1"/>
    </row>
    <row r="205" spans="1:22" outlineLevel="1" x14ac:dyDescent="0.35">
      <c r="A205" s="1"/>
      <c r="B205" s="1"/>
      <c r="C205" s="1"/>
      <c r="F205" s="1" t="s">
        <v>128</v>
      </c>
      <c r="G205" s="35" t="s">
        <v>38</v>
      </c>
      <c r="H205" s="1"/>
      <c r="I205" s="1">
        <v>20000</v>
      </c>
      <c r="J205" s="1">
        <v>14000</v>
      </c>
      <c r="K205" s="1">
        <v>15000</v>
      </c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outlineLevel="1" x14ac:dyDescent="0.35">
      <c r="A206" s="1"/>
      <c r="B206" s="1"/>
      <c r="C206" s="1"/>
      <c r="D206" s="1"/>
      <c r="E206" s="1"/>
      <c r="F206" s="1" t="s">
        <v>15</v>
      </c>
      <c r="G206" s="37" t="s">
        <v>37</v>
      </c>
      <c r="H206" s="1"/>
      <c r="I206" s="1">
        <v>1.5</v>
      </c>
      <c r="J206" s="1">
        <v>4</v>
      </c>
      <c r="K206" s="1">
        <v>3</v>
      </c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outlineLevel="1" x14ac:dyDescent="0.35">
      <c r="A207" s="1"/>
      <c r="B207" s="1" t="s">
        <v>407</v>
      </c>
      <c r="C207" s="1" t="s">
        <v>408</v>
      </c>
      <c r="D207" s="50" t="s">
        <v>406</v>
      </c>
      <c r="E207" s="1" t="s">
        <v>404</v>
      </c>
      <c r="F207" s="1"/>
      <c r="G207" s="37"/>
      <c r="H207" s="1" t="s">
        <v>157</v>
      </c>
      <c r="I207" s="49">
        <f>I208*I209</f>
        <v>20000</v>
      </c>
      <c r="J207" s="49">
        <f>J208*J209</f>
        <v>28000</v>
      </c>
      <c r="K207" s="49">
        <f>K208*K209</f>
        <v>15000</v>
      </c>
      <c r="L207" s="50">
        <v>45697</v>
      </c>
      <c r="M207" s="1">
        <v>63</v>
      </c>
      <c r="N207" s="1"/>
      <c r="O207" s="1"/>
      <c r="P207" s="1"/>
      <c r="Q207" s="1"/>
      <c r="R207" s="1"/>
      <c r="S207" s="1"/>
      <c r="T207" s="1"/>
      <c r="U207" s="1"/>
      <c r="V207" s="1"/>
    </row>
    <row r="208" spans="1:22" outlineLevel="1" x14ac:dyDescent="0.35">
      <c r="A208" s="1"/>
      <c r="B208" s="1"/>
      <c r="C208" s="1"/>
      <c r="F208" s="1" t="s">
        <v>128</v>
      </c>
      <c r="G208" s="35" t="s">
        <v>38</v>
      </c>
      <c r="H208" s="1"/>
      <c r="I208" s="1">
        <v>20000</v>
      </c>
      <c r="J208" s="1">
        <v>14000</v>
      </c>
      <c r="K208" s="1">
        <v>15000</v>
      </c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outlineLevel="1" x14ac:dyDescent="0.35">
      <c r="A209" s="1"/>
      <c r="B209" s="1"/>
      <c r="C209" s="1"/>
      <c r="D209" s="1"/>
      <c r="E209" s="1"/>
      <c r="F209" s="1" t="s">
        <v>15</v>
      </c>
      <c r="G209" s="37" t="s">
        <v>37</v>
      </c>
      <c r="H209" s="1"/>
      <c r="I209" s="1">
        <v>1</v>
      </c>
      <c r="J209" s="1">
        <v>2</v>
      </c>
      <c r="K209" s="1">
        <v>1</v>
      </c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outlineLevel="1" x14ac:dyDescent="0.35">
      <c r="A210" s="1"/>
      <c r="B210" s="1"/>
      <c r="C210" s="1" t="s">
        <v>411</v>
      </c>
      <c r="D210" s="50" t="s">
        <v>409</v>
      </c>
      <c r="E210" s="1" t="s">
        <v>410</v>
      </c>
      <c r="F210" s="1"/>
      <c r="G210" s="37"/>
      <c r="H210" s="1" t="s">
        <v>157</v>
      </c>
      <c r="I210" s="49">
        <f>I211*I212</f>
        <v>18000</v>
      </c>
      <c r="J210" s="49">
        <f>J211*J212</f>
        <v>130000</v>
      </c>
      <c r="K210" s="49">
        <f>K211*K212</f>
        <v>45000</v>
      </c>
      <c r="L210" s="50">
        <v>45699</v>
      </c>
      <c r="M210" s="1">
        <v>64</v>
      </c>
      <c r="N210" s="1"/>
      <c r="O210" s="1"/>
      <c r="P210" s="1"/>
      <c r="Q210" s="1"/>
      <c r="R210" s="1"/>
      <c r="S210" s="1"/>
      <c r="T210" s="1"/>
      <c r="U210" s="1"/>
      <c r="V210" s="1"/>
    </row>
    <row r="211" spans="1:22" outlineLevel="1" x14ac:dyDescent="0.35">
      <c r="A211" s="1"/>
      <c r="B211" s="1"/>
      <c r="C211" s="1"/>
      <c r="F211" s="1" t="s">
        <v>128</v>
      </c>
      <c r="G211" s="35" t="s">
        <v>38</v>
      </c>
      <c r="H211" s="1"/>
      <c r="I211" s="1">
        <v>18000</v>
      </c>
      <c r="J211" s="1">
        <v>13000</v>
      </c>
      <c r="K211" s="1">
        <v>15000</v>
      </c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outlineLevel="1" x14ac:dyDescent="0.35">
      <c r="A212" s="1"/>
      <c r="B212" s="1"/>
      <c r="C212" s="1"/>
      <c r="D212" s="1"/>
      <c r="E212" s="1"/>
      <c r="F212" s="1" t="s">
        <v>15</v>
      </c>
      <c r="G212" s="37" t="s">
        <v>37</v>
      </c>
      <c r="H212" s="1"/>
      <c r="I212" s="1">
        <v>1</v>
      </c>
      <c r="J212" s="1">
        <v>10</v>
      </c>
      <c r="K212" s="1">
        <v>3</v>
      </c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outlineLevel="1" x14ac:dyDescent="0.35">
      <c r="A213" s="1"/>
      <c r="B213" s="1"/>
      <c r="C213" s="1" t="s">
        <v>413</v>
      </c>
      <c r="D213" s="50" t="s">
        <v>412</v>
      </c>
      <c r="E213" s="1" t="s">
        <v>416</v>
      </c>
      <c r="F213" s="1"/>
      <c r="G213" s="37"/>
      <c r="H213" s="1" t="s">
        <v>157</v>
      </c>
      <c r="I213" s="49">
        <f>I214*I215</f>
        <v>20000</v>
      </c>
      <c r="J213" s="49">
        <f>J214*J215</f>
        <v>45000</v>
      </c>
      <c r="K213" s="49">
        <f>K214*K215</f>
        <v>150000</v>
      </c>
      <c r="L213" s="50">
        <v>45700</v>
      </c>
      <c r="M213" s="1">
        <v>65</v>
      </c>
      <c r="N213" s="1"/>
      <c r="O213" s="1"/>
      <c r="P213" s="1"/>
      <c r="Q213" s="1"/>
      <c r="R213" s="1"/>
      <c r="S213" s="1"/>
      <c r="T213" s="1"/>
      <c r="U213" s="1"/>
      <c r="V213" s="1"/>
    </row>
    <row r="214" spans="1:22" outlineLevel="1" x14ac:dyDescent="0.35">
      <c r="A214" s="1"/>
      <c r="B214" s="1"/>
      <c r="C214" s="1"/>
      <c r="F214" s="1" t="s">
        <v>128</v>
      </c>
      <c r="G214" s="35" t="s">
        <v>38</v>
      </c>
      <c r="H214" s="1"/>
      <c r="I214" s="1">
        <v>20000</v>
      </c>
      <c r="J214" s="1">
        <v>15000</v>
      </c>
      <c r="K214" s="1">
        <v>15000</v>
      </c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outlineLevel="1" x14ac:dyDescent="0.35">
      <c r="A215" s="1"/>
      <c r="B215" s="1"/>
      <c r="C215" s="1"/>
      <c r="D215" s="1"/>
      <c r="E215" s="1"/>
      <c r="F215" s="1" t="s">
        <v>15</v>
      </c>
      <c r="G215" s="37" t="s">
        <v>37</v>
      </c>
      <c r="H215" s="1"/>
      <c r="I215" s="1">
        <v>1</v>
      </c>
      <c r="J215" s="1">
        <v>3</v>
      </c>
      <c r="K215" s="1">
        <v>10</v>
      </c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outlineLevel="1" x14ac:dyDescent="0.35">
      <c r="A216" s="1"/>
      <c r="B216" s="1"/>
      <c r="C216" s="1" t="s">
        <v>417</v>
      </c>
      <c r="D216" s="50" t="s">
        <v>414</v>
      </c>
      <c r="E216" s="1" t="s">
        <v>415</v>
      </c>
      <c r="F216" s="1"/>
      <c r="G216" s="37"/>
      <c r="H216" s="1" t="s">
        <v>157</v>
      </c>
      <c r="I216" s="49">
        <f>I217*I218</f>
        <v>18000</v>
      </c>
      <c r="J216" s="49">
        <f>J217*J218</f>
        <v>130000</v>
      </c>
      <c r="K216" s="49">
        <f>K217*K218</f>
        <v>135000</v>
      </c>
      <c r="L216" s="50">
        <v>45700</v>
      </c>
      <c r="M216" s="1">
        <v>66</v>
      </c>
      <c r="N216" s="1"/>
      <c r="O216" s="1"/>
      <c r="P216" s="1"/>
      <c r="Q216" s="1"/>
      <c r="R216" s="1"/>
      <c r="S216" s="1"/>
      <c r="T216" s="1"/>
      <c r="U216" s="1"/>
      <c r="V216" s="1"/>
    </row>
    <row r="217" spans="1:22" outlineLevel="1" x14ac:dyDescent="0.35">
      <c r="A217" s="1"/>
      <c r="B217" s="1"/>
      <c r="C217" s="1"/>
      <c r="F217" s="1" t="s">
        <v>128</v>
      </c>
      <c r="G217" s="35" t="s">
        <v>38</v>
      </c>
      <c r="H217" s="1"/>
      <c r="I217" s="1">
        <v>18000</v>
      </c>
      <c r="J217" s="1">
        <v>13000</v>
      </c>
      <c r="K217" s="1">
        <v>15000</v>
      </c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outlineLevel="1" x14ac:dyDescent="0.35">
      <c r="A218" s="1"/>
      <c r="B218" s="1"/>
      <c r="C218" s="1"/>
      <c r="D218" s="1"/>
      <c r="E218" s="1"/>
      <c r="F218" s="1" t="s">
        <v>15</v>
      </c>
      <c r="G218" s="37" t="s">
        <v>37</v>
      </c>
      <c r="H218" s="1"/>
      <c r="I218" s="1">
        <v>1</v>
      </c>
      <c r="J218" s="1">
        <v>10</v>
      </c>
      <c r="K218" s="1">
        <v>9</v>
      </c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outlineLevel="1" x14ac:dyDescent="0.35">
      <c r="A219" s="1"/>
      <c r="B219" s="1"/>
      <c r="C219" s="1" t="s">
        <v>419</v>
      </c>
      <c r="D219" s="50" t="s">
        <v>414</v>
      </c>
      <c r="E219" s="1" t="s">
        <v>418</v>
      </c>
      <c r="F219" s="1"/>
      <c r="G219" s="37"/>
      <c r="H219" s="1" t="s">
        <v>157</v>
      </c>
      <c r="I219" s="49">
        <f>I220*I221</f>
        <v>40000</v>
      </c>
      <c r="J219" s="49">
        <f>J220*J221</f>
        <v>1350000</v>
      </c>
      <c r="K219" s="49">
        <f>K220*K221</f>
        <v>240000</v>
      </c>
      <c r="L219" s="50">
        <v>45701</v>
      </c>
      <c r="M219" s="1">
        <v>67</v>
      </c>
      <c r="N219" s="1"/>
      <c r="O219" s="1"/>
      <c r="P219" s="1"/>
      <c r="Q219" s="1"/>
      <c r="R219" s="1"/>
      <c r="S219" s="1"/>
      <c r="T219" s="1"/>
      <c r="U219" s="1"/>
      <c r="V219" s="1"/>
    </row>
    <row r="220" spans="1:22" outlineLevel="1" x14ac:dyDescent="0.35">
      <c r="A220" s="1"/>
      <c r="B220" s="1"/>
      <c r="C220" s="1"/>
      <c r="F220" s="1" t="s">
        <v>128</v>
      </c>
      <c r="G220" s="35" t="s">
        <v>38</v>
      </c>
      <c r="H220" s="1"/>
      <c r="I220" s="1">
        <v>20000</v>
      </c>
      <c r="J220" s="1">
        <v>13500</v>
      </c>
      <c r="K220" s="1">
        <v>15000</v>
      </c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outlineLevel="1" x14ac:dyDescent="0.35">
      <c r="A221" s="1"/>
      <c r="B221" s="1"/>
      <c r="C221" s="1"/>
      <c r="D221" s="1"/>
      <c r="E221" s="1"/>
      <c r="F221" s="1" t="s">
        <v>15</v>
      </c>
      <c r="G221" s="37" t="s">
        <v>37</v>
      </c>
      <c r="H221" s="1"/>
      <c r="I221" s="1">
        <v>2</v>
      </c>
      <c r="J221" s="1">
        <v>100</v>
      </c>
      <c r="K221" s="1">
        <v>16</v>
      </c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outlineLevel="1" x14ac:dyDescent="0.35">
      <c r="A222" s="1"/>
      <c r="B222" s="1"/>
      <c r="C222" s="1" t="s">
        <v>422</v>
      </c>
      <c r="D222" s="50" t="s">
        <v>420</v>
      </c>
      <c r="E222" s="1" t="s">
        <v>421</v>
      </c>
      <c r="F222" s="1"/>
      <c r="G222" s="37"/>
      <c r="H222" s="1" t="s">
        <v>157</v>
      </c>
      <c r="I222" s="49">
        <f>I223*I224</f>
        <v>20000</v>
      </c>
      <c r="J222" s="49">
        <f>J223*J224</f>
        <v>45000</v>
      </c>
      <c r="K222" s="49">
        <f>K223*K224</f>
        <v>45000</v>
      </c>
      <c r="L222" s="50">
        <v>45701</v>
      </c>
      <c r="M222" s="1">
        <v>68</v>
      </c>
      <c r="N222" s="1"/>
      <c r="O222" s="1"/>
      <c r="P222" s="1"/>
      <c r="Q222" s="1"/>
      <c r="R222" s="1"/>
      <c r="S222" s="1"/>
      <c r="T222" s="1"/>
      <c r="U222" s="1"/>
      <c r="V222" s="1"/>
    </row>
    <row r="223" spans="1:22" outlineLevel="1" x14ac:dyDescent="0.35">
      <c r="A223" s="1"/>
      <c r="B223" s="1"/>
      <c r="C223" s="1"/>
      <c r="F223" s="1" t="s">
        <v>128</v>
      </c>
      <c r="G223" s="35" t="s">
        <v>38</v>
      </c>
      <c r="H223" s="1"/>
      <c r="I223" s="1">
        <v>20000</v>
      </c>
      <c r="J223" s="1">
        <v>15000</v>
      </c>
      <c r="K223" s="1">
        <v>15000</v>
      </c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outlineLevel="1" x14ac:dyDescent="0.35">
      <c r="A224" s="1"/>
      <c r="B224" s="1"/>
      <c r="C224" s="1"/>
      <c r="D224" s="1"/>
      <c r="E224" s="1"/>
      <c r="F224" s="1" t="s">
        <v>15</v>
      </c>
      <c r="G224" s="37" t="s">
        <v>37</v>
      </c>
      <c r="H224" s="1"/>
      <c r="I224" s="1">
        <v>1</v>
      </c>
      <c r="J224" s="1">
        <v>3</v>
      </c>
      <c r="K224" s="1">
        <v>3</v>
      </c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outlineLevel="1" x14ac:dyDescent="0.35">
      <c r="A225" s="1"/>
      <c r="B225" s="1"/>
      <c r="C225" s="1" t="s">
        <v>424</v>
      </c>
      <c r="D225" s="50" t="s">
        <v>420</v>
      </c>
      <c r="E225" s="1" t="s">
        <v>423</v>
      </c>
      <c r="F225" s="1"/>
      <c r="G225" s="37"/>
      <c r="H225" s="1" t="s">
        <v>157</v>
      </c>
      <c r="I225" s="49">
        <f>I226*I227</f>
        <v>20000</v>
      </c>
      <c r="J225" s="49">
        <f>J226*J227</f>
        <v>15000</v>
      </c>
      <c r="K225" s="49">
        <f>K226*K227</f>
        <v>15000</v>
      </c>
      <c r="L225" s="50">
        <v>45701</v>
      </c>
      <c r="M225" s="1">
        <v>69</v>
      </c>
      <c r="N225" s="1"/>
      <c r="O225" s="1"/>
      <c r="P225" s="1"/>
      <c r="Q225" s="1"/>
      <c r="R225" s="1"/>
      <c r="S225" s="1"/>
      <c r="T225" s="1"/>
      <c r="U225" s="1"/>
      <c r="V225" s="1"/>
    </row>
    <row r="226" spans="1:22" outlineLevel="1" x14ac:dyDescent="0.35">
      <c r="A226" s="1"/>
      <c r="B226" s="1"/>
      <c r="C226" s="1"/>
      <c r="F226" s="1" t="s">
        <v>128</v>
      </c>
      <c r="G226" s="35" t="s">
        <v>38</v>
      </c>
      <c r="H226" s="1"/>
      <c r="I226" s="1">
        <v>20000</v>
      </c>
      <c r="J226" s="1">
        <v>15000</v>
      </c>
      <c r="K226" s="1">
        <v>15000</v>
      </c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outlineLevel="1" x14ac:dyDescent="0.35">
      <c r="A227" s="1"/>
      <c r="B227" s="1"/>
      <c r="C227" s="1"/>
      <c r="D227" s="1"/>
      <c r="E227" s="1"/>
      <c r="F227" s="1" t="s">
        <v>15</v>
      </c>
      <c r="G227" s="37" t="s">
        <v>37</v>
      </c>
      <c r="H227" s="1"/>
      <c r="I227" s="1">
        <v>1</v>
      </c>
      <c r="J227" s="1">
        <v>1</v>
      </c>
      <c r="K227" s="1">
        <v>1</v>
      </c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outlineLevel="1" x14ac:dyDescent="0.35">
      <c r="A228" s="1"/>
      <c r="B228" s="1"/>
      <c r="C228" s="1" t="s">
        <v>427</v>
      </c>
      <c r="D228" s="50" t="s">
        <v>425</v>
      </c>
      <c r="E228" s="1" t="s">
        <v>426</v>
      </c>
      <c r="F228" s="1"/>
      <c r="G228" s="37"/>
      <c r="H228" s="1" t="s">
        <v>157</v>
      </c>
      <c r="I228" s="49">
        <f>I229*I230</f>
        <v>18000</v>
      </c>
      <c r="J228" s="49">
        <f>J229*J230</f>
        <v>15000</v>
      </c>
      <c r="K228" s="49">
        <f>K229*K230</f>
        <v>165000</v>
      </c>
      <c r="L228" s="50">
        <v>45702</v>
      </c>
      <c r="M228" s="1">
        <v>70</v>
      </c>
      <c r="N228" s="1"/>
      <c r="O228" s="1"/>
      <c r="P228" s="1"/>
      <c r="Q228" s="1"/>
      <c r="R228" s="1"/>
      <c r="S228" s="1"/>
      <c r="T228" s="1"/>
      <c r="U228" s="1"/>
      <c r="V228" s="1"/>
    </row>
    <row r="229" spans="1:22" outlineLevel="1" x14ac:dyDescent="0.35">
      <c r="A229" s="1"/>
      <c r="B229" s="1"/>
      <c r="C229" s="1"/>
      <c r="F229" s="1" t="s">
        <v>128</v>
      </c>
      <c r="G229" s="35" t="s">
        <v>38</v>
      </c>
      <c r="H229" s="1"/>
      <c r="I229" s="1">
        <v>18000</v>
      </c>
      <c r="J229" s="1">
        <v>15000</v>
      </c>
      <c r="K229" s="1">
        <v>15000</v>
      </c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outlineLevel="1" x14ac:dyDescent="0.35">
      <c r="A230" s="1"/>
      <c r="B230" s="1"/>
      <c r="C230" s="1"/>
      <c r="D230" s="1"/>
      <c r="E230" s="1"/>
      <c r="F230" s="1" t="s">
        <v>15</v>
      </c>
      <c r="G230" s="37" t="s">
        <v>37</v>
      </c>
      <c r="H230" s="1"/>
      <c r="I230" s="1">
        <v>1</v>
      </c>
      <c r="J230" s="1">
        <v>1</v>
      </c>
      <c r="K230" s="1">
        <v>11</v>
      </c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outlineLevel="1" x14ac:dyDescent="0.35">
      <c r="A231" s="1"/>
      <c r="B231" s="1"/>
      <c r="C231" s="1" t="s">
        <v>433</v>
      </c>
      <c r="D231" s="50" t="s">
        <v>431</v>
      </c>
      <c r="E231" s="1" t="s">
        <v>432</v>
      </c>
      <c r="F231" s="1"/>
      <c r="G231" s="37"/>
      <c r="H231" s="1" t="s">
        <v>157</v>
      </c>
      <c r="I231" s="49">
        <f>I232*I233</f>
        <v>20000</v>
      </c>
      <c r="J231" s="49">
        <f>J232*J233</f>
        <v>14000</v>
      </c>
      <c r="K231" s="49">
        <f>K232*K233</f>
        <v>30000</v>
      </c>
      <c r="L231" s="50">
        <v>45702</v>
      </c>
      <c r="M231" s="1">
        <v>71</v>
      </c>
      <c r="N231" s="1"/>
      <c r="O231" s="1"/>
      <c r="P231" s="1"/>
      <c r="Q231" s="1"/>
      <c r="R231" s="1"/>
      <c r="S231" s="1"/>
      <c r="T231" s="1"/>
      <c r="U231" s="1"/>
      <c r="V231" s="1"/>
    </row>
    <row r="232" spans="1:22" outlineLevel="1" x14ac:dyDescent="0.35">
      <c r="A232" s="1"/>
      <c r="B232" s="1"/>
      <c r="C232" s="1"/>
      <c r="F232" s="1" t="s">
        <v>128</v>
      </c>
      <c r="G232" s="35" t="s">
        <v>38</v>
      </c>
      <c r="H232" s="1"/>
      <c r="I232" s="1">
        <v>20000</v>
      </c>
      <c r="J232" s="1">
        <v>14000</v>
      </c>
      <c r="K232" s="1">
        <v>15000</v>
      </c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outlineLevel="1" x14ac:dyDescent="0.35">
      <c r="A233" s="1"/>
      <c r="B233" s="1"/>
      <c r="C233" s="1"/>
      <c r="D233" s="1"/>
      <c r="E233" s="1"/>
      <c r="F233" s="1" t="s">
        <v>15</v>
      </c>
      <c r="G233" s="37" t="s">
        <v>37</v>
      </c>
      <c r="H233" s="1"/>
      <c r="I233" s="1">
        <v>1</v>
      </c>
      <c r="J233" s="1">
        <v>1</v>
      </c>
      <c r="K233" s="1">
        <v>2</v>
      </c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outlineLevel="1" x14ac:dyDescent="0.35">
      <c r="A234" s="1"/>
      <c r="B234" s="1"/>
      <c r="C234" s="1" t="s">
        <v>434</v>
      </c>
      <c r="D234" s="50" t="s">
        <v>431</v>
      </c>
      <c r="E234" s="1" t="s">
        <v>415</v>
      </c>
      <c r="F234" s="1"/>
      <c r="G234" s="37"/>
      <c r="H234" s="1" t="s">
        <v>157</v>
      </c>
      <c r="I234" s="49">
        <f>I235*I236</f>
        <v>40000</v>
      </c>
      <c r="J234" s="49">
        <f>J235*J236</f>
        <v>135000</v>
      </c>
      <c r="K234" s="49">
        <f>K235*K236</f>
        <v>45000</v>
      </c>
      <c r="L234" s="50">
        <v>45702</v>
      </c>
      <c r="M234" s="1">
        <v>72</v>
      </c>
      <c r="N234" s="1"/>
      <c r="O234" s="1"/>
      <c r="P234" s="1"/>
      <c r="Q234" s="1"/>
      <c r="R234" s="1"/>
      <c r="S234" s="1"/>
      <c r="T234" s="1"/>
      <c r="U234" s="1"/>
      <c r="V234" s="1"/>
    </row>
    <row r="235" spans="1:22" outlineLevel="1" x14ac:dyDescent="0.35">
      <c r="A235" s="1"/>
      <c r="B235" s="1"/>
      <c r="C235" s="1"/>
      <c r="F235" s="1" t="s">
        <v>128</v>
      </c>
      <c r="G235" s="35" t="s">
        <v>38</v>
      </c>
      <c r="H235" s="1"/>
      <c r="I235" s="1">
        <v>20000</v>
      </c>
      <c r="J235" s="1">
        <v>13500</v>
      </c>
      <c r="K235" s="1">
        <v>15000</v>
      </c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outlineLevel="1" x14ac:dyDescent="0.35">
      <c r="A236" s="1"/>
      <c r="B236" s="1"/>
      <c r="C236" s="1"/>
      <c r="D236" s="1"/>
      <c r="E236" s="1"/>
      <c r="F236" s="1" t="s">
        <v>15</v>
      </c>
      <c r="G236" s="37" t="s">
        <v>37</v>
      </c>
      <c r="H236" s="1"/>
      <c r="I236" s="1">
        <v>2</v>
      </c>
      <c r="J236" s="1">
        <v>10</v>
      </c>
      <c r="K236" s="1">
        <v>3</v>
      </c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outlineLevel="1" x14ac:dyDescent="0.35">
      <c r="A237" s="1"/>
      <c r="B237" s="1"/>
      <c r="C237" s="1" t="s">
        <v>435</v>
      </c>
      <c r="D237" s="50" t="s">
        <v>431</v>
      </c>
      <c r="E237" s="1" t="s">
        <v>404</v>
      </c>
      <c r="F237" s="1"/>
      <c r="G237" s="37"/>
      <c r="H237" s="1" t="s">
        <v>157</v>
      </c>
      <c r="I237" s="49">
        <f>I238*I239</f>
        <v>18000</v>
      </c>
      <c r="J237" s="49">
        <f>J238*J239</f>
        <v>13000</v>
      </c>
      <c r="K237" s="49">
        <f>K238*K239</f>
        <v>15000</v>
      </c>
      <c r="L237" s="50">
        <v>45702</v>
      </c>
      <c r="M237" s="1">
        <v>73</v>
      </c>
      <c r="N237" s="1"/>
      <c r="O237" s="1"/>
      <c r="P237" s="1"/>
      <c r="Q237" s="1"/>
      <c r="R237" s="1"/>
      <c r="S237" s="1"/>
      <c r="T237" s="1"/>
      <c r="U237" s="1"/>
      <c r="V237" s="1"/>
    </row>
    <row r="238" spans="1:22" outlineLevel="1" x14ac:dyDescent="0.35">
      <c r="A238" s="1"/>
      <c r="B238" s="1"/>
      <c r="C238" s="1"/>
      <c r="F238" s="1" t="s">
        <v>128</v>
      </c>
      <c r="G238" s="35" t="s">
        <v>38</v>
      </c>
      <c r="H238" s="1"/>
      <c r="I238" s="1">
        <v>18000</v>
      </c>
      <c r="J238" s="1">
        <v>13000</v>
      </c>
      <c r="K238" s="1">
        <v>15000</v>
      </c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outlineLevel="1" x14ac:dyDescent="0.35">
      <c r="A239" s="1"/>
      <c r="B239" s="1"/>
      <c r="C239" s="1"/>
      <c r="D239" s="1"/>
      <c r="E239" s="1"/>
      <c r="F239" s="1" t="s">
        <v>15</v>
      </c>
      <c r="G239" s="37" t="s">
        <v>37</v>
      </c>
      <c r="H239" s="1"/>
      <c r="I239" s="1">
        <v>1</v>
      </c>
      <c r="J239" s="1">
        <v>1</v>
      </c>
      <c r="K239" s="1">
        <v>1</v>
      </c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outlineLevel="1" x14ac:dyDescent="0.35">
      <c r="A240" s="1"/>
      <c r="B240" s="1"/>
      <c r="C240" s="1" t="s">
        <v>438</v>
      </c>
      <c r="D240" s="50" t="s">
        <v>436</v>
      </c>
      <c r="E240" s="1" t="s">
        <v>437</v>
      </c>
      <c r="F240" s="1"/>
      <c r="G240" s="37"/>
      <c r="H240" s="1" t="s">
        <v>157</v>
      </c>
      <c r="I240" s="49">
        <f>I241*I242</f>
        <v>20000</v>
      </c>
      <c r="J240" s="49">
        <f>J241*J242</f>
        <v>39000</v>
      </c>
      <c r="K240" s="49">
        <f>K241*K242</f>
        <v>180000</v>
      </c>
      <c r="L240" s="50">
        <v>45703</v>
      </c>
      <c r="M240" s="1">
        <v>74</v>
      </c>
      <c r="N240" s="1"/>
      <c r="O240" s="1"/>
      <c r="P240" s="1"/>
      <c r="Q240" s="1"/>
      <c r="R240" s="1"/>
      <c r="S240" s="1"/>
      <c r="T240" s="1"/>
      <c r="U240" s="1"/>
      <c r="V240" s="1"/>
    </row>
    <row r="241" spans="1:22" outlineLevel="1" x14ac:dyDescent="0.35">
      <c r="A241" s="1"/>
      <c r="B241" s="1"/>
      <c r="C241" s="1"/>
      <c r="F241" s="1" t="s">
        <v>128</v>
      </c>
      <c r="G241" s="35" t="s">
        <v>38</v>
      </c>
      <c r="H241" s="1"/>
      <c r="I241" s="1">
        <v>20000</v>
      </c>
      <c r="J241" s="1">
        <v>13000</v>
      </c>
      <c r="K241" s="1">
        <v>15000</v>
      </c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outlineLevel="1" x14ac:dyDescent="0.35">
      <c r="A242" s="1"/>
      <c r="B242" s="1"/>
      <c r="C242" s="1"/>
      <c r="D242" s="1"/>
      <c r="E242" s="1"/>
      <c r="F242" s="1" t="s">
        <v>15</v>
      </c>
      <c r="G242" s="37" t="s">
        <v>37</v>
      </c>
      <c r="H242" s="1"/>
      <c r="I242" s="1">
        <v>1</v>
      </c>
      <c r="J242" s="1">
        <v>3</v>
      </c>
      <c r="K242" s="1">
        <v>12</v>
      </c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outlineLevel="1" x14ac:dyDescent="0.35">
      <c r="A243" s="1"/>
      <c r="B243" s="1"/>
      <c r="C243" s="1" t="s">
        <v>440</v>
      </c>
      <c r="D243" s="50" t="s">
        <v>439</v>
      </c>
      <c r="E243" s="1" t="s">
        <v>415</v>
      </c>
      <c r="F243" s="1"/>
      <c r="G243" s="37"/>
      <c r="H243" s="1" t="s">
        <v>157</v>
      </c>
      <c r="I243" s="49">
        <f>I244*I245</f>
        <v>36000</v>
      </c>
      <c r="J243" s="49">
        <f>J244*J245</f>
        <v>148500</v>
      </c>
      <c r="K243" s="49">
        <f>K244*K245</f>
        <v>180000</v>
      </c>
      <c r="L243" s="50">
        <v>45703</v>
      </c>
      <c r="M243" s="1">
        <v>75</v>
      </c>
      <c r="N243" s="1"/>
      <c r="O243" s="1"/>
      <c r="P243" s="1"/>
      <c r="Q243" s="1"/>
      <c r="R243" s="1"/>
      <c r="S243" s="1"/>
      <c r="T243" s="1"/>
      <c r="U243" s="1"/>
      <c r="V243" s="1"/>
    </row>
    <row r="244" spans="1:22" outlineLevel="1" x14ac:dyDescent="0.35">
      <c r="A244" s="1"/>
      <c r="B244" s="1"/>
      <c r="C244" s="1"/>
      <c r="F244" s="1" t="s">
        <v>128</v>
      </c>
      <c r="G244" s="35" t="s">
        <v>38</v>
      </c>
      <c r="H244" s="1"/>
      <c r="I244" s="1">
        <v>18000</v>
      </c>
      <c r="J244" s="1">
        <v>13500</v>
      </c>
      <c r="K244" s="1">
        <v>15000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outlineLevel="1" x14ac:dyDescent="0.35">
      <c r="A245" s="1"/>
      <c r="B245" s="1"/>
      <c r="C245" s="1"/>
      <c r="D245" s="1"/>
      <c r="E245" s="1"/>
      <c r="F245" s="1" t="s">
        <v>15</v>
      </c>
      <c r="G245" s="37" t="s">
        <v>37</v>
      </c>
      <c r="H245" s="1"/>
      <c r="I245" s="1">
        <v>2</v>
      </c>
      <c r="J245" s="1">
        <v>11</v>
      </c>
      <c r="K245" s="1">
        <v>12</v>
      </c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outlineLevel="1" x14ac:dyDescent="0.35">
      <c r="A246" s="1"/>
      <c r="B246" s="1"/>
      <c r="C246" s="1" t="s">
        <v>443</v>
      </c>
      <c r="D246" s="50" t="s">
        <v>442</v>
      </c>
      <c r="E246" s="1" t="s">
        <v>441</v>
      </c>
      <c r="F246" s="1"/>
      <c r="G246" s="37"/>
      <c r="H246" s="1" t="s">
        <v>157</v>
      </c>
      <c r="I246" s="49">
        <f>I247*I248</f>
        <v>20000</v>
      </c>
      <c r="J246" s="49">
        <f>J247*J248</f>
        <v>13000</v>
      </c>
      <c r="K246" s="49">
        <f>K247*K248</f>
        <v>60000</v>
      </c>
      <c r="L246" s="50">
        <v>45703</v>
      </c>
      <c r="M246" s="1">
        <v>76</v>
      </c>
      <c r="N246" s="1"/>
      <c r="O246" s="1"/>
      <c r="P246" s="1"/>
      <c r="Q246" s="1"/>
      <c r="R246" s="1"/>
      <c r="S246" s="1"/>
      <c r="T246" s="1"/>
      <c r="U246" s="1"/>
      <c r="V246" s="1"/>
    </row>
    <row r="247" spans="1:22" outlineLevel="1" x14ac:dyDescent="0.35">
      <c r="A247" s="1"/>
      <c r="B247" s="1"/>
      <c r="C247" s="1"/>
      <c r="F247" s="1" t="s">
        <v>128</v>
      </c>
      <c r="G247" s="35" t="s">
        <v>38</v>
      </c>
      <c r="H247" s="1"/>
      <c r="I247" s="1">
        <v>20000</v>
      </c>
      <c r="J247" s="1">
        <v>13000</v>
      </c>
      <c r="K247" s="1">
        <v>15000</v>
      </c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outlineLevel="1" x14ac:dyDescent="0.35">
      <c r="A248" s="1"/>
      <c r="B248" s="1"/>
      <c r="C248" s="1"/>
      <c r="D248" s="1"/>
      <c r="E248" s="1"/>
      <c r="F248" s="1" t="s">
        <v>15</v>
      </c>
      <c r="G248" s="37" t="s">
        <v>37</v>
      </c>
      <c r="H248" s="1"/>
      <c r="I248" s="1">
        <v>1</v>
      </c>
      <c r="J248" s="1">
        <v>1</v>
      </c>
      <c r="K248" s="1">
        <v>4</v>
      </c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outlineLevel="1" x14ac:dyDescent="0.35">
      <c r="A249" s="1"/>
      <c r="B249" s="1"/>
      <c r="C249" s="1" t="s">
        <v>445</v>
      </c>
      <c r="D249" s="50" t="s">
        <v>442</v>
      </c>
      <c r="E249" s="1" t="s">
        <v>444</v>
      </c>
      <c r="F249" s="1"/>
      <c r="G249" s="37"/>
      <c r="H249" s="1" t="s">
        <v>157</v>
      </c>
      <c r="I249" s="49">
        <f>I250*I251</f>
        <v>504000</v>
      </c>
      <c r="J249" s="49">
        <f>J250*J251</f>
        <v>26000</v>
      </c>
      <c r="K249" s="49">
        <f>K250*K251</f>
        <v>375000</v>
      </c>
      <c r="L249" s="50">
        <v>45703</v>
      </c>
      <c r="M249" s="1">
        <v>77</v>
      </c>
      <c r="N249" s="1"/>
      <c r="O249" s="1"/>
      <c r="P249" s="1"/>
      <c r="Q249" s="1"/>
      <c r="R249" s="1"/>
      <c r="S249" s="1"/>
      <c r="T249" s="1"/>
      <c r="U249" s="1"/>
      <c r="V249" s="1"/>
    </row>
    <row r="250" spans="1:22" outlineLevel="1" x14ac:dyDescent="0.35">
      <c r="A250" s="1"/>
      <c r="B250" s="1"/>
      <c r="C250" s="1"/>
      <c r="F250" s="1" t="s">
        <v>128</v>
      </c>
      <c r="G250" s="35" t="s">
        <v>38</v>
      </c>
      <c r="H250" s="1"/>
      <c r="I250" s="1">
        <v>18000</v>
      </c>
      <c r="J250" s="1">
        <v>13000</v>
      </c>
      <c r="K250" s="1">
        <v>15000</v>
      </c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outlineLevel="1" x14ac:dyDescent="0.35">
      <c r="A251" s="1"/>
      <c r="B251" s="1"/>
      <c r="C251" s="1"/>
      <c r="D251" s="1"/>
      <c r="E251" s="1"/>
      <c r="F251" s="1" t="s">
        <v>15</v>
      </c>
      <c r="G251" s="37" t="s">
        <v>37</v>
      </c>
      <c r="H251" s="1"/>
      <c r="I251" s="1">
        <v>28</v>
      </c>
      <c r="J251" s="1">
        <v>2</v>
      </c>
      <c r="K251" s="1">
        <v>25</v>
      </c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outlineLevel="1" x14ac:dyDescent="0.35">
      <c r="A252" s="1"/>
      <c r="B252" s="1"/>
      <c r="C252" s="1" t="s">
        <v>447</v>
      </c>
      <c r="D252" s="50" t="s">
        <v>446</v>
      </c>
      <c r="E252" s="1" t="s">
        <v>415</v>
      </c>
      <c r="F252" s="1"/>
      <c r="G252" s="37"/>
      <c r="H252" s="1" t="s">
        <v>157</v>
      </c>
      <c r="I252" s="49">
        <f>I253*I254</f>
        <v>57000</v>
      </c>
      <c r="J252" s="49">
        <f>J253*J254</f>
        <v>169000</v>
      </c>
      <c r="K252" s="49">
        <f>K253*K254</f>
        <v>15000</v>
      </c>
      <c r="L252" s="50">
        <v>45704</v>
      </c>
      <c r="M252" s="1">
        <v>78</v>
      </c>
      <c r="N252" s="1"/>
      <c r="O252" s="1"/>
      <c r="P252" s="1"/>
      <c r="Q252" s="1"/>
      <c r="R252" s="1"/>
      <c r="S252" s="1"/>
      <c r="T252" s="1"/>
      <c r="U252" s="1"/>
      <c r="V252" s="1"/>
    </row>
    <row r="253" spans="1:22" outlineLevel="1" x14ac:dyDescent="0.35">
      <c r="A253" s="1"/>
      <c r="B253" s="1"/>
      <c r="C253" s="1"/>
      <c r="F253" s="1" t="s">
        <v>128</v>
      </c>
      <c r="G253" s="35" t="s">
        <v>38</v>
      </c>
      <c r="H253" s="1"/>
      <c r="I253" s="1">
        <v>19000</v>
      </c>
      <c r="J253" s="1">
        <v>13000</v>
      </c>
      <c r="K253" s="1">
        <v>15000</v>
      </c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outlineLevel="1" x14ac:dyDescent="0.35">
      <c r="A254" s="1"/>
      <c r="B254" s="1"/>
      <c r="C254" s="1"/>
      <c r="D254" s="1"/>
      <c r="E254" s="1"/>
      <c r="F254" s="1" t="s">
        <v>15</v>
      </c>
      <c r="G254" s="37" t="s">
        <v>37</v>
      </c>
      <c r="H254" s="1"/>
      <c r="I254" s="1">
        <v>3</v>
      </c>
      <c r="J254" s="1">
        <v>13</v>
      </c>
      <c r="K254" s="1">
        <v>1</v>
      </c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outlineLevel="1" x14ac:dyDescent="0.35">
      <c r="A255" s="1"/>
      <c r="B255" s="1"/>
      <c r="C255" s="1" t="s">
        <v>450</v>
      </c>
      <c r="D255" s="50" t="s">
        <v>448</v>
      </c>
      <c r="E255" s="1" t="s">
        <v>449</v>
      </c>
      <c r="F255" s="1"/>
      <c r="G255" s="37"/>
      <c r="H255" s="1" t="s">
        <v>157</v>
      </c>
      <c r="I255" s="49">
        <f>I256*I257</f>
        <v>57000</v>
      </c>
      <c r="J255" s="49">
        <f>J256*J257</f>
        <v>15000</v>
      </c>
      <c r="K255" s="49">
        <f>K256*K257</f>
        <v>45000</v>
      </c>
      <c r="L255" s="50">
        <v>45704</v>
      </c>
      <c r="M255" s="1">
        <v>79</v>
      </c>
      <c r="N255" s="1"/>
      <c r="O255" s="1"/>
      <c r="P255" s="1"/>
      <c r="Q255" s="1"/>
      <c r="R255" s="1"/>
      <c r="S255" s="1"/>
      <c r="T255" s="1"/>
      <c r="U255" s="1"/>
      <c r="V255" s="1"/>
    </row>
    <row r="256" spans="1:22" outlineLevel="1" x14ac:dyDescent="0.35">
      <c r="A256" s="1"/>
      <c r="B256" s="1"/>
      <c r="C256" s="1"/>
      <c r="F256" s="1" t="s">
        <v>128</v>
      </c>
      <c r="G256" s="35" t="s">
        <v>38</v>
      </c>
      <c r="H256" s="1"/>
      <c r="I256" s="1">
        <v>19000</v>
      </c>
      <c r="J256" s="1">
        <v>15000</v>
      </c>
      <c r="K256" s="1">
        <v>15000</v>
      </c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outlineLevel="1" x14ac:dyDescent="0.35">
      <c r="A257" s="1"/>
      <c r="B257" s="1"/>
      <c r="C257" s="1"/>
      <c r="D257" s="1"/>
      <c r="E257" s="1"/>
      <c r="F257" s="1" t="s">
        <v>15</v>
      </c>
      <c r="G257" s="37" t="s">
        <v>37</v>
      </c>
      <c r="H257" s="1"/>
      <c r="I257" s="1">
        <v>3</v>
      </c>
      <c r="J257" s="1">
        <v>1</v>
      </c>
      <c r="K257" s="1">
        <v>3</v>
      </c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outlineLevel="1" x14ac:dyDescent="0.35">
      <c r="A258" s="1"/>
      <c r="B258" s="1"/>
      <c r="C258" s="1" t="s">
        <v>453</v>
      </c>
      <c r="D258" s="50" t="s">
        <v>451</v>
      </c>
      <c r="E258" s="1" t="s">
        <v>452</v>
      </c>
      <c r="F258" s="1"/>
      <c r="G258" s="37"/>
      <c r="H258" s="1" t="s">
        <v>157</v>
      </c>
      <c r="I258" s="49">
        <f>I259*I260</f>
        <v>60000</v>
      </c>
      <c r="J258" s="49">
        <f>J259*J260</f>
        <v>14000</v>
      </c>
      <c r="K258" s="49">
        <f>K259*K260</f>
        <v>15000</v>
      </c>
      <c r="L258" s="50">
        <v>45704</v>
      </c>
      <c r="M258" s="1">
        <v>80</v>
      </c>
      <c r="N258" s="1"/>
      <c r="O258" s="1"/>
      <c r="P258" s="1"/>
      <c r="Q258" s="1"/>
      <c r="R258" s="1"/>
      <c r="S258" s="1"/>
      <c r="T258" s="1"/>
      <c r="U258" s="1"/>
      <c r="V258" s="1"/>
    </row>
    <row r="259" spans="1:22" outlineLevel="1" x14ac:dyDescent="0.35">
      <c r="A259" s="1"/>
      <c r="B259" s="1"/>
      <c r="C259" s="1"/>
      <c r="F259" s="1" t="s">
        <v>128</v>
      </c>
      <c r="G259" s="35" t="s">
        <v>38</v>
      </c>
      <c r="H259" s="1"/>
      <c r="I259" s="1">
        <v>20000</v>
      </c>
      <c r="J259" s="1">
        <v>14000</v>
      </c>
      <c r="K259" s="1">
        <v>15000</v>
      </c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outlineLevel="1" x14ac:dyDescent="0.35">
      <c r="A260" s="1"/>
      <c r="B260" s="1"/>
      <c r="C260" s="1"/>
      <c r="D260" s="1"/>
      <c r="E260" s="1"/>
      <c r="F260" s="1" t="s">
        <v>15</v>
      </c>
      <c r="G260" s="37" t="s">
        <v>37</v>
      </c>
      <c r="H260" s="1"/>
      <c r="I260" s="1">
        <v>3</v>
      </c>
      <c r="J260" s="1">
        <v>1</v>
      </c>
      <c r="K260" s="1">
        <v>1</v>
      </c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outlineLevel="1" x14ac:dyDescent="0.35">
      <c r="A261" s="1"/>
      <c r="B261" s="1"/>
      <c r="C261" s="1" t="s">
        <v>456</v>
      </c>
      <c r="D261" s="50" t="s">
        <v>454</v>
      </c>
      <c r="E261" s="1" t="s">
        <v>455</v>
      </c>
      <c r="F261" s="1"/>
      <c r="G261" s="37"/>
      <c r="H261" s="1" t="s">
        <v>157</v>
      </c>
      <c r="I261" s="49">
        <f>I262*I263</f>
        <v>20000</v>
      </c>
      <c r="J261" s="49">
        <f>J262*J263</f>
        <v>14000</v>
      </c>
      <c r="K261" s="49">
        <f>K262*K263</f>
        <v>15000</v>
      </c>
      <c r="L261" s="50">
        <v>45704</v>
      </c>
      <c r="M261" s="1">
        <v>81</v>
      </c>
      <c r="N261" s="1"/>
      <c r="O261" s="1"/>
      <c r="P261" s="1"/>
      <c r="Q261" s="1"/>
      <c r="R261" s="1"/>
      <c r="S261" s="1"/>
      <c r="T261" s="1"/>
      <c r="U261" s="1"/>
      <c r="V261" s="1"/>
    </row>
    <row r="262" spans="1:22" outlineLevel="1" x14ac:dyDescent="0.35">
      <c r="A262" s="1"/>
      <c r="B262" s="1"/>
      <c r="C262" s="1"/>
      <c r="F262" s="1" t="s">
        <v>128</v>
      </c>
      <c r="G262" s="35" t="s">
        <v>38</v>
      </c>
      <c r="H262" s="1"/>
      <c r="I262" s="1">
        <v>20000</v>
      </c>
      <c r="J262" s="1">
        <v>14000</v>
      </c>
      <c r="K262" s="1">
        <v>15000</v>
      </c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outlineLevel="1" x14ac:dyDescent="0.35">
      <c r="A263" s="1"/>
      <c r="B263" s="1"/>
      <c r="C263" s="1"/>
      <c r="D263" s="1"/>
      <c r="E263" s="1"/>
      <c r="F263" s="1" t="s">
        <v>15</v>
      </c>
      <c r="G263" s="37" t="s">
        <v>37</v>
      </c>
      <c r="H263" s="1"/>
      <c r="I263" s="1">
        <v>1</v>
      </c>
      <c r="J263" s="1">
        <v>1</v>
      </c>
      <c r="K263" s="1">
        <v>1</v>
      </c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outlineLevel="1" x14ac:dyDescent="0.35">
      <c r="A264" s="1"/>
      <c r="B264" s="1"/>
      <c r="C264" s="1" t="s">
        <v>459</v>
      </c>
      <c r="D264" s="50" t="s">
        <v>457</v>
      </c>
      <c r="E264" s="1" t="s">
        <v>458</v>
      </c>
      <c r="F264" s="1"/>
      <c r="G264" s="37"/>
      <c r="H264" s="1" t="s">
        <v>157</v>
      </c>
      <c r="I264" s="49">
        <f>I265*I266</f>
        <v>120000</v>
      </c>
      <c r="J264" s="49">
        <f>J265*J266</f>
        <v>130000</v>
      </c>
      <c r="K264" s="49">
        <f>K265*K266</f>
        <v>15000</v>
      </c>
      <c r="L264" s="50">
        <v>45705</v>
      </c>
      <c r="M264" s="1">
        <v>82</v>
      </c>
      <c r="N264" s="1"/>
      <c r="O264" s="1"/>
      <c r="P264" s="1"/>
      <c r="Q264" s="1"/>
      <c r="R264" s="1"/>
      <c r="S264" s="1"/>
      <c r="T264" s="1"/>
      <c r="U264" s="1"/>
      <c r="V264" s="1"/>
    </row>
    <row r="265" spans="1:22" outlineLevel="1" x14ac:dyDescent="0.35">
      <c r="A265" s="1"/>
      <c r="B265" s="1"/>
      <c r="C265" s="1"/>
      <c r="F265" s="1" t="s">
        <v>128</v>
      </c>
      <c r="G265" s="35" t="s">
        <v>38</v>
      </c>
      <c r="H265" s="1"/>
      <c r="I265" s="1">
        <v>20000</v>
      </c>
      <c r="J265" s="1">
        <v>13000</v>
      </c>
      <c r="K265" s="1">
        <v>15000</v>
      </c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outlineLevel="1" x14ac:dyDescent="0.35">
      <c r="A266" s="1"/>
      <c r="B266" s="1"/>
      <c r="C266" s="1"/>
      <c r="D266" s="1"/>
      <c r="E266" s="1"/>
      <c r="F266" s="1" t="s">
        <v>15</v>
      </c>
      <c r="G266" s="37" t="s">
        <v>37</v>
      </c>
      <c r="H266" s="1"/>
      <c r="I266" s="1">
        <v>6</v>
      </c>
      <c r="J266" s="1">
        <v>10</v>
      </c>
      <c r="K266" s="1">
        <v>1</v>
      </c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outlineLevel="1" x14ac:dyDescent="0.35">
      <c r="A267" s="1"/>
      <c r="B267" s="1"/>
      <c r="C267" s="1">
        <v>53</v>
      </c>
      <c r="D267" s="50">
        <v>45691</v>
      </c>
      <c r="E267" s="1" t="s">
        <v>156</v>
      </c>
      <c r="F267" s="1"/>
      <c r="G267" s="37"/>
      <c r="H267" s="1" t="s">
        <v>157</v>
      </c>
      <c r="I267" s="49">
        <f>I268*I269</f>
        <v>120000</v>
      </c>
      <c r="J267" s="49">
        <f>J268*J269</f>
        <v>65000</v>
      </c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outlineLevel="1" x14ac:dyDescent="0.35">
      <c r="A268" s="1"/>
      <c r="B268" s="1"/>
      <c r="C268" s="1"/>
      <c r="F268" s="1" t="s">
        <v>128</v>
      </c>
      <c r="G268" s="35" t="s">
        <v>38</v>
      </c>
      <c r="H268" s="1"/>
      <c r="I268" s="1">
        <v>20000</v>
      </c>
      <c r="J268" s="1">
        <v>13000</v>
      </c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outlineLevel="1" x14ac:dyDescent="0.35">
      <c r="A269" s="1"/>
      <c r="B269" s="1"/>
      <c r="C269" s="1"/>
      <c r="D269" s="1"/>
      <c r="E269" s="1"/>
      <c r="F269" s="1" t="s">
        <v>15</v>
      </c>
      <c r="G269" s="37" t="s">
        <v>37</v>
      </c>
      <c r="H269" s="1"/>
      <c r="I269" s="1">
        <v>6</v>
      </c>
      <c r="J269" s="1">
        <v>5</v>
      </c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outlineLevel="1" x14ac:dyDescent="0.35">
      <c r="A270" s="1"/>
      <c r="B270" s="1"/>
      <c r="C270" s="1">
        <v>54</v>
      </c>
      <c r="D270" s="50">
        <v>45691</v>
      </c>
      <c r="E270" s="1" t="s">
        <v>460</v>
      </c>
      <c r="F270" s="1"/>
      <c r="G270" s="37"/>
      <c r="H270" s="1" t="s">
        <v>157</v>
      </c>
      <c r="I270" s="49">
        <f>I271*I272</f>
        <v>120000</v>
      </c>
      <c r="J270" s="49">
        <f>J271*J272</f>
        <v>14000</v>
      </c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outlineLevel="1" x14ac:dyDescent="0.35">
      <c r="A271" s="1"/>
      <c r="B271" s="1"/>
      <c r="C271" s="1"/>
      <c r="F271" s="1" t="s">
        <v>128</v>
      </c>
      <c r="G271" s="35" t="s">
        <v>38</v>
      </c>
      <c r="H271" s="1"/>
      <c r="I271" s="1">
        <v>20000</v>
      </c>
      <c r="J271" s="1">
        <v>14000</v>
      </c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outlineLevel="1" x14ac:dyDescent="0.35">
      <c r="A272" s="1"/>
      <c r="B272" s="1"/>
      <c r="C272" s="1"/>
      <c r="D272" s="1"/>
      <c r="E272" s="1"/>
      <c r="F272" s="1" t="s">
        <v>15</v>
      </c>
      <c r="G272" s="37" t="s">
        <v>37</v>
      </c>
      <c r="H272" s="1"/>
      <c r="I272" s="1">
        <v>6</v>
      </c>
      <c r="J272" s="1">
        <v>1</v>
      </c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outlineLevel="1" x14ac:dyDescent="0.35">
      <c r="A273" s="1"/>
      <c r="B273" s="1"/>
      <c r="C273" s="1"/>
      <c r="D273" s="1"/>
      <c r="E273" s="1"/>
      <c r="F273" s="1"/>
      <c r="G273" s="3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outlineLevel="1" x14ac:dyDescent="0.35">
      <c r="A274" s="1"/>
      <c r="B274" s="1"/>
      <c r="C274" s="1"/>
      <c r="D274" s="1"/>
      <c r="E274" s="1"/>
      <c r="F274" s="1"/>
      <c r="G274" s="3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x14ac:dyDescent="0.35">
      <c r="A275" s="1"/>
      <c r="B275" s="1"/>
      <c r="C275" s="1"/>
      <c r="D275" s="1"/>
      <c r="E275" s="1"/>
      <c r="F275" s="1"/>
      <c r="G275" s="3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x14ac:dyDescent="0.35">
      <c r="A276" s="1"/>
      <c r="B276" s="1"/>
      <c r="C276" s="1"/>
      <c r="D276" s="1"/>
      <c r="E276" s="1"/>
      <c r="F276" s="1"/>
      <c r="G276" s="3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5" thickBot="1" x14ac:dyDescent="0.4">
      <c r="A277" s="1"/>
      <c r="B277" s="40" t="s">
        <v>329</v>
      </c>
      <c r="C277" s="1"/>
      <c r="D277" s="1"/>
      <c r="E277" s="1"/>
      <c r="G277" s="22" t="s">
        <v>158</v>
      </c>
      <c r="I277" s="52">
        <f>I182-I61</f>
        <v>-483600</v>
      </c>
      <c r="J277" s="104">
        <f>J182-J61</f>
        <v>124500</v>
      </c>
      <c r="K277" s="104">
        <f>K182-K61</f>
        <v>347200</v>
      </c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5" thickTop="1" x14ac:dyDescent="0.35">
      <c r="F278" s="1"/>
      <c r="I278" s="20"/>
    </row>
  </sheetData>
  <mergeCells count="1">
    <mergeCell ref="I3:T3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9F449-628E-4A37-A375-770828AACAA5}">
  <sheetPr>
    <tabColor rgb="FF0070C0"/>
    <pageSetUpPr fitToPage="1"/>
  </sheetPr>
  <dimension ref="A1:O18"/>
  <sheetViews>
    <sheetView zoomScale="80" zoomScaleNormal="80" workbookViewId="0">
      <selection activeCell="B10" sqref="B10"/>
    </sheetView>
  </sheetViews>
  <sheetFormatPr defaultRowHeight="14.5" x14ac:dyDescent="0.35"/>
  <cols>
    <col min="2" max="2" width="49.1796875" bestFit="1" customWidth="1"/>
    <col min="3" max="3" width="64.26953125" bestFit="1" customWidth="1"/>
    <col min="4" max="4" width="14.453125" bestFit="1" customWidth="1"/>
    <col min="5" max="5" width="14.1796875" bestFit="1" customWidth="1"/>
    <col min="6" max="6" width="14.453125" bestFit="1" customWidth="1"/>
  </cols>
  <sheetData>
    <row r="1" spans="1:15" x14ac:dyDescent="0.35">
      <c r="A1" s="67" t="s">
        <v>213</v>
      </c>
      <c r="C1" s="66" t="s">
        <v>188</v>
      </c>
      <c r="D1" s="58">
        <v>1</v>
      </c>
      <c r="E1" s="58">
        <v>2</v>
      </c>
      <c r="F1" s="58">
        <v>3</v>
      </c>
      <c r="G1" s="58">
        <v>4</v>
      </c>
      <c r="H1" s="58">
        <v>5</v>
      </c>
      <c r="I1" s="58">
        <v>6</v>
      </c>
      <c r="J1" s="58">
        <v>7</v>
      </c>
      <c r="K1" s="58">
        <v>8</v>
      </c>
      <c r="L1" s="58">
        <v>9</v>
      </c>
      <c r="M1" s="58">
        <v>10</v>
      </c>
      <c r="N1" s="58">
        <v>11</v>
      </c>
      <c r="O1" s="58">
        <v>12</v>
      </c>
    </row>
    <row r="2" spans="1:15" x14ac:dyDescent="0.35">
      <c r="A2" s="54" t="s">
        <v>337</v>
      </c>
      <c r="C2" s="66" t="s">
        <v>215</v>
      </c>
      <c r="D2" s="70">
        <v>45573</v>
      </c>
      <c r="E2" s="70">
        <v>45647</v>
      </c>
      <c r="F2" s="70">
        <v>45664</v>
      </c>
      <c r="G2" s="69"/>
      <c r="H2" s="69"/>
      <c r="I2" s="69"/>
      <c r="J2" s="69"/>
      <c r="K2" s="69"/>
      <c r="L2" s="69"/>
      <c r="M2" s="69"/>
      <c r="N2" s="69"/>
      <c r="O2" s="69"/>
    </row>
    <row r="3" spans="1:15" x14ac:dyDescent="0.35">
      <c r="C3" s="66" t="s">
        <v>191</v>
      </c>
      <c r="D3" s="59">
        <v>45619</v>
      </c>
      <c r="E3" s="59">
        <v>45691</v>
      </c>
      <c r="F3" s="59">
        <v>45705</v>
      </c>
    </row>
    <row r="4" spans="1:15" x14ac:dyDescent="0.35">
      <c r="B4" s="53" t="s">
        <v>166</v>
      </c>
      <c r="C4" s="53" t="s">
        <v>167</v>
      </c>
      <c r="D4" s="53" t="s">
        <v>168</v>
      </c>
      <c r="E4" s="53" t="s">
        <v>168</v>
      </c>
      <c r="F4" s="53" t="s">
        <v>168</v>
      </c>
    </row>
    <row r="5" spans="1:15" ht="15" thickBot="1" x14ac:dyDescent="0.4">
      <c r="B5" s="60" t="s">
        <v>244</v>
      </c>
      <c r="C5" s="61" t="s">
        <v>282</v>
      </c>
      <c r="D5" s="83">
        <f>D6</f>
        <v>3266000</v>
      </c>
      <c r="E5" s="83">
        <f t="shared" ref="E5:F5" si="0">E6</f>
        <v>3980500</v>
      </c>
      <c r="F5" s="83">
        <f t="shared" si="0"/>
        <v>2870000</v>
      </c>
    </row>
    <row r="6" spans="1:15" x14ac:dyDescent="0.35">
      <c r="B6" t="s">
        <v>1381</v>
      </c>
      <c r="C6" t="s">
        <v>246</v>
      </c>
      <c r="D6" s="79">
        <f>Model!I182</f>
        <v>3266000</v>
      </c>
      <c r="E6" s="79">
        <f>Model!J182</f>
        <v>3980500</v>
      </c>
      <c r="F6" s="79">
        <f>Model!K182</f>
        <v>2870000</v>
      </c>
    </row>
    <row r="7" spans="1:15" ht="15" thickBot="1" x14ac:dyDescent="0.4">
      <c r="B7" s="60" t="s">
        <v>249</v>
      </c>
      <c r="C7" s="61" t="s">
        <v>283</v>
      </c>
      <c r="D7" s="64">
        <f>SUM(D8:D11)</f>
        <v>2532000</v>
      </c>
      <c r="E7" s="64">
        <f>SUM(E8:E11)</f>
        <v>3149000</v>
      </c>
      <c r="F7" s="64">
        <f>SUM(F8:F11)</f>
        <v>2050000</v>
      </c>
    </row>
    <row r="8" spans="1:15" x14ac:dyDescent="0.35">
      <c r="B8" t="s">
        <v>250</v>
      </c>
      <c r="C8" t="s">
        <v>284</v>
      </c>
      <c r="D8" s="79">
        <f>Model!I94</f>
        <v>1850000</v>
      </c>
      <c r="E8" s="79">
        <f>Model!J94</f>
        <v>2110000</v>
      </c>
      <c r="F8" s="79">
        <f>Model!K94</f>
        <v>1393000</v>
      </c>
    </row>
    <row r="9" spans="1:15" x14ac:dyDescent="0.35">
      <c r="B9" t="s">
        <v>251</v>
      </c>
      <c r="C9" t="s">
        <v>252</v>
      </c>
      <c r="D9" s="79">
        <f>Model!I74</f>
        <v>72000</v>
      </c>
      <c r="E9" s="79">
        <f>Model!J74</f>
        <v>59000</v>
      </c>
      <c r="F9" s="79">
        <f>Model!K74</f>
        <v>77000</v>
      </c>
    </row>
    <row r="10" spans="1:15" x14ac:dyDescent="0.35">
      <c r="B10" t="s">
        <v>253</v>
      </c>
      <c r="C10" t="s">
        <v>254</v>
      </c>
      <c r="D10" s="79">
        <f>Model!I62</f>
        <v>600000</v>
      </c>
      <c r="E10" s="79">
        <f>Model!J62</f>
        <v>930000</v>
      </c>
      <c r="F10" s="79">
        <f>Model!K62</f>
        <v>580000</v>
      </c>
    </row>
    <row r="11" spans="1:15" x14ac:dyDescent="0.35">
      <c r="B11" t="s">
        <v>255</v>
      </c>
      <c r="C11" t="s">
        <v>256</v>
      </c>
      <c r="D11" s="79">
        <f>Model!I68</f>
        <v>10000</v>
      </c>
      <c r="E11" s="79">
        <f>Model!J68</f>
        <v>50000</v>
      </c>
      <c r="F11" s="79">
        <f>Model!K68</f>
        <v>0</v>
      </c>
    </row>
    <row r="12" spans="1:15" ht="15" thickBot="1" x14ac:dyDescent="0.4">
      <c r="B12" s="60" t="s">
        <v>1382</v>
      </c>
      <c r="C12" s="61" t="s">
        <v>281</v>
      </c>
      <c r="D12" s="64">
        <f>SUM(D13:D17)</f>
        <v>1217600</v>
      </c>
      <c r="E12" s="64">
        <f>SUM(E13:E17)</f>
        <v>707000</v>
      </c>
      <c r="F12" s="64">
        <f>SUM(F13:F17)</f>
        <v>472800</v>
      </c>
    </row>
    <row r="13" spans="1:15" x14ac:dyDescent="0.35">
      <c r="B13" t="s">
        <v>258</v>
      </c>
      <c r="C13" t="s">
        <v>259</v>
      </c>
      <c r="D13" s="79">
        <f>Model!I130</f>
        <v>811000</v>
      </c>
      <c r="E13" s="79">
        <f>Model!J130</f>
        <v>490000</v>
      </c>
      <c r="F13" s="79">
        <f>Model!K130</f>
        <v>272500</v>
      </c>
    </row>
    <row r="14" spans="1:15" x14ac:dyDescent="0.35">
      <c r="B14" t="s">
        <v>260</v>
      </c>
      <c r="C14" t="s">
        <v>261</v>
      </c>
      <c r="D14" s="79">
        <f>Model!I169</f>
        <v>42100</v>
      </c>
      <c r="E14" s="79">
        <f>Model!J169</f>
        <v>49500</v>
      </c>
      <c r="F14" s="79">
        <f>Model!K169</f>
        <v>20300</v>
      </c>
    </row>
    <row r="15" spans="1:15" x14ac:dyDescent="0.35">
      <c r="B15" t="s">
        <v>262</v>
      </c>
      <c r="C15" t="s">
        <v>263</v>
      </c>
      <c r="D15" s="79">
        <f>Model!I149</f>
        <v>38000</v>
      </c>
      <c r="E15" s="79">
        <f>Model!J149</f>
        <v>103500</v>
      </c>
      <c r="F15" s="79">
        <f>Model!K149</f>
        <v>75000</v>
      </c>
    </row>
    <row r="16" spans="1:15" x14ac:dyDescent="0.35">
      <c r="B16" t="s">
        <v>264</v>
      </c>
      <c r="C16" t="s">
        <v>265</v>
      </c>
      <c r="D16" s="79">
        <f>Model!I176</f>
        <v>85000</v>
      </c>
      <c r="E16" s="79">
        <f>Model!J176</f>
        <v>0</v>
      </c>
      <c r="F16" s="79">
        <f>Model!K176</f>
        <v>0</v>
      </c>
    </row>
    <row r="17" spans="2:6" x14ac:dyDescent="0.35">
      <c r="B17" t="s">
        <v>268</v>
      </c>
      <c r="C17" t="s">
        <v>269</v>
      </c>
      <c r="D17" s="79">
        <f>SUM(Model!I65,Model!I71,Model!I153)</f>
        <v>241500</v>
      </c>
      <c r="E17" s="79">
        <f>SUM(Model!J65,Model!J71,Model!J153)</f>
        <v>64000</v>
      </c>
      <c r="F17" s="79">
        <f>SUM(Model!K65,Model!K71,Model!K153)</f>
        <v>105000</v>
      </c>
    </row>
    <row r="18" spans="2:6" x14ac:dyDescent="0.35">
      <c r="B18" s="78" t="s">
        <v>286</v>
      </c>
      <c r="C18" s="85" t="s">
        <v>318</v>
      </c>
      <c r="D18" s="103">
        <f>(D5-D7-D12)</f>
        <v>-483600</v>
      </c>
      <c r="E18" s="107">
        <f t="shared" ref="E18:F18" si="1">(E5-E7-E12)</f>
        <v>124500</v>
      </c>
      <c r="F18" s="107">
        <f t="shared" si="1"/>
        <v>347200</v>
      </c>
    </row>
  </sheetData>
  <pageMargins left="0.7" right="0.7" top="0.75" bottom="0.75" header="0.3" footer="0.3"/>
  <pageSetup paperSize="9" scale="54" orientation="landscape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7D568-367A-4BE4-A886-CC86E2F5DEA9}">
  <sheetPr>
    <tabColor rgb="FF0070C0"/>
    <pageSetUpPr fitToPage="1"/>
  </sheetPr>
  <dimension ref="A1:O27"/>
  <sheetViews>
    <sheetView topLeftCell="A7" zoomScale="80" zoomScaleNormal="80" workbookViewId="0">
      <selection activeCell="B27" sqref="B27"/>
    </sheetView>
  </sheetViews>
  <sheetFormatPr defaultRowHeight="14.5" x14ac:dyDescent="0.35"/>
  <cols>
    <col min="2" max="2" width="49.1796875" bestFit="1" customWidth="1"/>
    <col min="3" max="3" width="64.26953125" bestFit="1" customWidth="1"/>
    <col min="4" max="4" width="14.453125" bestFit="1" customWidth="1"/>
    <col min="5" max="5" width="14.1796875" bestFit="1" customWidth="1"/>
    <col min="6" max="6" width="14.453125" bestFit="1" customWidth="1"/>
  </cols>
  <sheetData>
    <row r="1" spans="1:15" x14ac:dyDescent="0.35">
      <c r="A1" s="67" t="s">
        <v>213</v>
      </c>
      <c r="C1" s="66" t="s">
        <v>188</v>
      </c>
      <c r="D1" s="58">
        <v>1</v>
      </c>
      <c r="E1" s="58">
        <v>2</v>
      </c>
      <c r="F1" s="58">
        <v>3</v>
      </c>
      <c r="G1" s="58">
        <v>4</v>
      </c>
      <c r="H1" s="58">
        <v>5</v>
      </c>
      <c r="I1" s="58">
        <v>6</v>
      </c>
      <c r="J1" s="58">
        <v>7</v>
      </c>
      <c r="K1" s="58">
        <v>8</v>
      </c>
      <c r="L1" s="58">
        <v>9</v>
      </c>
      <c r="M1" s="58">
        <v>10</v>
      </c>
      <c r="N1" s="58">
        <v>11</v>
      </c>
      <c r="O1" s="58">
        <v>12</v>
      </c>
    </row>
    <row r="2" spans="1:15" x14ac:dyDescent="0.35">
      <c r="A2" s="54" t="s">
        <v>337</v>
      </c>
      <c r="C2" s="66" t="s">
        <v>215</v>
      </c>
      <c r="D2" s="70">
        <v>45573</v>
      </c>
      <c r="E2" s="70">
        <v>45647</v>
      </c>
      <c r="F2" s="70">
        <v>45664</v>
      </c>
      <c r="G2" s="69"/>
      <c r="H2" s="69"/>
      <c r="I2" s="69"/>
      <c r="J2" s="69"/>
      <c r="K2" s="69"/>
      <c r="L2" s="69"/>
      <c r="M2" s="69"/>
      <c r="N2" s="69"/>
      <c r="O2" s="69"/>
    </row>
    <row r="3" spans="1:15" x14ac:dyDescent="0.35">
      <c r="C3" s="66" t="s">
        <v>191</v>
      </c>
      <c r="D3" s="59">
        <v>45619</v>
      </c>
      <c r="E3" s="59">
        <v>45691</v>
      </c>
      <c r="F3" s="59">
        <v>45705</v>
      </c>
    </row>
    <row r="4" spans="1:15" x14ac:dyDescent="0.35">
      <c r="B4" s="53" t="s">
        <v>166</v>
      </c>
      <c r="C4" s="53" t="s">
        <v>167</v>
      </c>
      <c r="D4" s="53" t="s">
        <v>168</v>
      </c>
      <c r="E4" s="53" t="s">
        <v>168</v>
      </c>
      <c r="F4" s="53" t="s">
        <v>168</v>
      </c>
    </row>
    <row r="5" spans="1:15" ht="15" thickBot="1" x14ac:dyDescent="0.4">
      <c r="B5" s="60" t="s">
        <v>244</v>
      </c>
      <c r="C5" s="61" t="s">
        <v>282</v>
      </c>
      <c r="D5" s="83">
        <f>D6+D7</f>
        <v>3266000</v>
      </c>
      <c r="E5" s="83">
        <f>E6+E7</f>
        <v>3980500</v>
      </c>
      <c r="F5" s="83">
        <f>F6+F7</f>
        <v>2870000</v>
      </c>
    </row>
    <row r="6" spans="1:15" x14ac:dyDescent="0.35">
      <c r="B6" t="s">
        <v>245</v>
      </c>
      <c r="C6" t="s">
        <v>246</v>
      </c>
      <c r="D6" s="79">
        <f>Model!I182</f>
        <v>3266000</v>
      </c>
      <c r="E6" s="79">
        <f>Model!J182</f>
        <v>3980500</v>
      </c>
      <c r="F6" s="79">
        <f>Model!K182</f>
        <v>2870000</v>
      </c>
    </row>
    <row r="7" spans="1:15" x14ac:dyDescent="0.35">
      <c r="B7" t="s">
        <v>247</v>
      </c>
      <c r="C7" t="s">
        <v>248</v>
      </c>
      <c r="D7">
        <v>0</v>
      </c>
      <c r="E7">
        <v>0</v>
      </c>
      <c r="F7">
        <v>0</v>
      </c>
    </row>
    <row r="8" spans="1:15" ht="15" thickBot="1" x14ac:dyDescent="0.4">
      <c r="B8" s="60" t="s">
        <v>249</v>
      </c>
      <c r="C8" s="61" t="s">
        <v>283</v>
      </c>
      <c r="D8" s="64">
        <f>SUM(D9:D12)</f>
        <v>2532000</v>
      </c>
      <c r="E8" s="64">
        <f>SUM(E9:E12)</f>
        <v>3149000</v>
      </c>
      <c r="F8" s="64">
        <f>SUM(F9:F12)</f>
        <v>2050000</v>
      </c>
    </row>
    <row r="9" spans="1:15" x14ac:dyDescent="0.35">
      <c r="B9" t="s">
        <v>250</v>
      </c>
      <c r="C9" t="s">
        <v>284</v>
      </c>
      <c r="D9" s="79">
        <f>Model!I94</f>
        <v>1850000</v>
      </c>
      <c r="E9" s="79">
        <f>Model!J94</f>
        <v>2110000</v>
      </c>
      <c r="F9" s="79">
        <f>Model!K94</f>
        <v>1393000</v>
      </c>
    </row>
    <row r="10" spans="1:15" x14ac:dyDescent="0.35">
      <c r="B10" t="s">
        <v>251</v>
      </c>
      <c r="C10" t="s">
        <v>252</v>
      </c>
      <c r="D10" s="79">
        <f>Model!I74</f>
        <v>72000</v>
      </c>
      <c r="E10" s="79">
        <f>Model!J74</f>
        <v>59000</v>
      </c>
      <c r="F10" s="79">
        <f>Model!K74</f>
        <v>77000</v>
      </c>
    </row>
    <row r="11" spans="1:15" x14ac:dyDescent="0.35">
      <c r="B11" t="s">
        <v>253</v>
      </c>
      <c r="C11" t="s">
        <v>254</v>
      </c>
      <c r="D11" s="79">
        <f>Model!I62</f>
        <v>600000</v>
      </c>
      <c r="E11" s="79">
        <f>Model!J62</f>
        <v>930000</v>
      </c>
      <c r="F11" s="79">
        <f>Model!K62</f>
        <v>580000</v>
      </c>
    </row>
    <row r="12" spans="1:15" x14ac:dyDescent="0.35">
      <c r="B12" t="s">
        <v>255</v>
      </c>
      <c r="C12" t="s">
        <v>256</v>
      </c>
      <c r="D12" s="79">
        <f>Model!I68</f>
        <v>10000</v>
      </c>
      <c r="E12" s="79">
        <f>Model!J68</f>
        <v>50000</v>
      </c>
      <c r="F12" s="79">
        <f>Model!K68</f>
        <v>0</v>
      </c>
    </row>
    <row r="13" spans="1:15" x14ac:dyDescent="0.35">
      <c r="B13" s="78" t="s">
        <v>280</v>
      </c>
      <c r="C13" s="85" t="s">
        <v>285</v>
      </c>
      <c r="D13" s="86">
        <f>D5-D8</f>
        <v>734000</v>
      </c>
      <c r="E13" s="86">
        <f>E5-E8</f>
        <v>831500</v>
      </c>
      <c r="F13" s="86">
        <f>F5-F8</f>
        <v>820000</v>
      </c>
    </row>
    <row r="14" spans="1:15" ht="15" thickBot="1" x14ac:dyDescent="0.4">
      <c r="B14" s="60" t="s">
        <v>257</v>
      </c>
      <c r="C14" s="61" t="s">
        <v>281</v>
      </c>
      <c r="D14" s="64">
        <f>SUM(D15:D20)</f>
        <v>1217600</v>
      </c>
      <c r="E14" s="64">
        <f>SUM(E15:E20)</f>
        <v>707000</v>
      </c>
      <c r="F14" s="64">
        <f>SUM(F15:F20)</f>
        <v>472800</v>
      </c>
    </row>
    <row r="15" spans="1:15" x14ac:dyDescent="0.35">
      <c r="B15" t="s">
        <v>258</v>
      </c>
      <c r="C15" t="s">
        <v>259</v>
      </c>
      <c r="D15" s="79">
        <f>Model!I130</f>
        <v>811000</v>
      </c>
      <c r="E15" s="79">
        <f>Model!J130</f>
        <v>490000</v>
      </c>
      <c r="F15" s="79">
        <f>Model!K130</f>
        <v>272500</v>
      </c>
    </row>
    <row r="16" spans="1:15" x14ac:dyDescent="0.35">
      <c r="B16" t="s">
        <v>260</v>
      </c>
      <c r="C16" t="s">
        <v>261</v>
      </c>
      <c r="D16" s="79">
        <f>Model!I169</f>
        <v>42100</v>
      </c>
      <c r="E16" s="79">
        <f>Model!J169</f>
        <v>49500</v>
      </c>
      <c r="F16" s="79">
        <f>Model!K169</f>
        <v>20300</v>
      </c>
    </row>
    <row r="17" spans="2:6" x14ac:dyDescent="0.35">
      <c r="B17" t="s">
        <v>262</v>
      </c>
      <c r="C17" t="s">
        <v>263</v>
      </c>
      <c r="D17" s="79">
        <f>Model!I149</f>
        <v>38000</v>
      </c>
      <c r="E17" s="79">
        <f>Model!J149</f>
        <v>103500</v>
      </c>
      <c r="F17" s="79">
        <f>Model!K149</f>
        <v>75000</v>
      </c>
    </row>
    <row r="18" spans="2:6" x14ac:dyDescent="0.35">
      <c r="B18" t="s">
        <v>264</v>
      </c>
      <c r="C18" t="s">
        <v>265</v>
      </c>
      <c r="D18" s="79">
        <f>Model!I176</f>
        <v>85000</v>
      </c>
      <c r="E18" s="79">
        <f>Model!J176</f>
        <v>0</v>
      </c>
      <c r="F18" s="79">
        <f>Model!K176</f>
        <v>0</v>
      </c>
    </row>
    <row r="19" spans="2:6" x14ac:dyDescent="0.35">
      <c r="B19" t="s">
        <v>266</v>
      </c>
      <c r="C19" t="s">
        <v>267</v>
      </c>
      <c r="D19">
        <v>0</v>
      </c>
      <c r="E19">
        <v>0</v>
      </c>
      <c r="F19">
        <v>0</v>
      </c>
    </row>
    <row r="20" spans="2:6" x14ac:dyDescent="0.35">
      <c r="B20" t="s">
        <v>268</v>
      </c>
      <c r="C20" t="s">
        <v>269</v>
      </c>
      <c r="D20" s="79">
        <f>SUM(Model!I65,Model!I71,Model!I153)</f>
        <v>241500</v>
      </c>
      <c r="E20" s="79">
        <f>SUM(Model!J65,Model!J71,Model!J153)</f>
        <v>64000</v>
      </c>
      <c r="F20" s="79">
        <f>SUM(Model!K65,Model!K71,Model!K153)</f>
        <v>105000</v>
      </c>
    </row>
    <row r="21" spans="2:6" ht="15" thickBot="1" x14ac:dyDescent="0.4">
      <c r="B21" s="60" t="s">
        <v>270</v>
      </c>
      <c r="C21" s="61" t="s">
        <v>287</v>
      </c>
      <c r="D21" s="84">
        <f>SUM(D22)</f>
        <v>0</v>
      </c>
      <c r="E21" s="84">
        <f>SUM(E22)</f>
        <v>0</v>
      </c>
      <c r="F21" s="84">
        <f>SUM(F22)</f>
        <v>0</v>
      </c>
    </row>
    <row r="22" spans="2:6" x14ac:dyDescent="0.35">
      <c r="B22" t="s">
        <v>271</v>
      </c>
      <c r="C22" t="s">
        <v>272</v>
      </c>
      <c r="D22">
        <v>0</v>
      </c>
      <c r="E22">
        <v>0</v>
      </c>
      <c r="F22">
        <v>0</v>
      </c>
    </row>
    <row r="23" spans="2:6" ht="15" thickBot="1" x14ac:dyDescent="0.4">
      <c r="B23" s="60" t="s">
        <v>273</v>
      </c>
      <c r="C23" s="61" t="s">
        <v>288</v>
      </c>
      <c r="D23" s="84">
        <f>SUM(D24:D26)</f>
        <v>0</v>
      </c>
      <c r="E23" s="84">
        <f>SUM(E24:E26)</f>
        <v>0</v>
      </c>
      <c r="F23" s="84">
        <f>SUM(F24:F26)</f>
        <v>0</v>
      </c>
    </row>
    <row r="24" spans="2:6" x14ac:dyDescent="0.35">
      <c r="B24" t="s">
        <v>274</v>
      </c>
      <c r="C24" t="s">
        <v>275</v>
      </c>
      <c r="D24">
        <v>0</v>
      </c>
      <c r="E24">
        <v>0</v>
      </c>
      <c r="F24">
        <v>0</v>
      </c>
    </row>
    <row r="25" spans="2:6" x14ac:dyDescent="0.35">
      <c r="B25" t="s">
        <v>276</v>
      </c>
      <c r="C25" t="s">
        <v>277</v>
      </c>
      <c r="D25">
        <v>0</v>
      </c>
      <c r="E25">
        <v>0</v>
      </c>
      <c r="F25">
        <v>0</v>
      </c>
    </row>
    <row r="26" spans="2:6" x14ac:dyDescent="0.35">
      <c r="B26" t="s">
        <v>278</v>
      </c>
      <c r="C26" t="s">
        <v>279</v>
      </c>
      <c r="D26">
        <v>0</v>
      </c>
      <c r="E26">
        <v>0</v>
      </c>
      <c r="F26">
        <v>0</v>
      </c>
    </row>
    <row r="27" spans="2:6" x14ac:dyDescent="0.35">
      <c r="B27" s="78" t="s">
        <v>286</v>
      </c>
      <c r="C27" s="85" t="s">
        <v>318</v>
      </c>
      <c r="D27" s="103">
        <f>(D13-D14)+(D21-D23)</f>
        <v>-483600</v>
      </c>
      <c r="E27" s="107">
        <f>(E13-E14)+(E21-E23)</f>
        <v>124500</v>
      </c>
      <c r="F27" s="107">
        <f>(F13-F14)+(F21-F23)</f>
        <v>347200</v>
      </c>
    </row>
  </sheetData>
  <pageMargins left="0.7" right="0.7" top="0.75" bottom="0.75" header="0.3" footer="0.3"/>
  <pageSetup paperSize="9" scale="54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553F6-B347-4C26-B8A7-42BAE6B2E22D}">
  <sheetPr>
    <tabColor rgb="FF0070C0"/>
  </sheetPr>
  <dimension ref="A1:O23"/>
  <sheetViews>
    <sheetView zoomScale="80" zoomScaleNormal="80" workbookViewId="0">
      <selection activeCell="C10" sqref="C10"/>
    </sheetView>
  </sheetViews>
  <sheetFormatPr defaultRowHeight="14.5" x14ac:dyDescent="0.35"/>
  <cols>
    <col min="2" max="2" width="52.453125" customWidth="1"/>
    <col min="3" max="3" width="60" customWidth="1"/>
    <col min="4" max="6" width="14.453125" bestFit="1" customWidth="1"/>
    <col min="7" max="7" width="9.54296875" bestFit="1" customWidth="1"/>
  </cols>
  <sheetData>
    <row r="1" spans="1:15" x14ac:dyDescent="0.35">
      <c r="A1" s="67" t="s">
        <v>189</v>
      </c>
      <c r="B1" s="67"/>
      <c r="C1" s="66" t="s">
        <v>188</v>
      </c>
      <c r="D1" s="58">
        <v>1</v>
      </c>
      <c r="E1" s="58">
        <v>2</v>
      </c>
      <c r="F1" s="58">
        <v>3</v>
      </c>
      <c r="G1" s="58">
        <v>4</v>
      </c>
      <c r="H1" s="58">
        <v>5</v>
      </c>
      <c r="I1" s="58">
        <v>6</v>
      </c>
      <c r="J1" s="58">
        <v>7</v>
      </c>
      <c r="K1" s="58">
        <v>8</v>
      </c>
      <c r="L1" s="58">
        <v>9</v>
      </c>
      <c r="M1" s="58">
        <v>10</v>
      </c>
      <c r="N1" s="58">
        <v>11</v>
      </c>
      <c r="O1" s="58">
        <v>12</v>
      </c>
    </row>
    <row r="2" spans="1:15" x14ac:dyDescent="0.35">
      <c r="A2" s="54" t="s">
        <v>338</v>
      </c>
      <c r="C2" s="66" t="s">
        <v>215</v>
      </c>
      <c r="D2" s="70">
        <v>45573</v>
      </c>
      <c r="E2" s="70">
        <v>45647</v>
      </c>
      <c r="F2" s="69"/>
      <c r="G2" s="69"/>
      <c r="H2" s="69"/>
      <c r="I2" s="69"/>
      <c r="J2" s="69"/>
      <c r="K2" s="69"/>
      <c r="L2" s="69"/>
      <c r="M2" s="69"/>
      <c r="N2" s="69"/>
      <c r="O2" s="69"/>
    </row>
    <row r="3" spans="1:15" x14ac:dyDescent="0.35">
      <c r="C3" s="66" t="s">
        <v>191</v>
      </c>
      <c r="D3" s="59">
        <v>45619</v>
      </c>
      <c r="E3" s="59">
        <v>45691</v>
      </c>
    </row>
    <row r="4" spans="1:15" x14ac:dyDescent="0.35">
      <c r="B4" s="53" t="s">
        <v>166</v>
      </c>
      <c r="C4" s="53" t="s">
        <v>167</v>
      </c>
      <c r="D4" s="53" t="s">
        <v>168</v>
      </c>
      <c r="E4" s="53" t="s">
        <v>168</v>
      </c>
      <c r="F4" s="53" t="s">
        <v>168</v>
      </c>
      <c r="G4" s="79"/>
    </row>
    <row r="5" spans="1:15" ht="15" thickBot="1" x14ac:dyDescent="0.4">
      <c r="B5" s="60" t="s">
        <v>169</v>
      </c>
      <c r="C5" s="61" t="s">
        <v>170</v>
      </c>
      <c r="D5" s="62">
        <f>D6+D10</f>
        <v>47657500</v>
      </c>
      <c r="E5" s="62">
        <f>E6+E10</f>
        <v>48597000</v>
      </c>
    </row>
    <row r="6" spans="1:15" x14ac:dyDescent="0.35">
      <c r="B6" s="54" t="s">
        <v>171</v>
      </c>
      <c r="C6" t="s">
        <v>203</v>
      </c>
      <c r="D6" s="55">
        <f>D7+D8+D9</f>
        <v>3266000</v>
      </c>
      <c r="E6" s="55">
        <f t="shared" ref="E6:F6" si="0">E7+E8+E9</f>
        <v>3980500</v>
      </c>
      <c r="F6" s="55">
        <f t="shared" si="0"/>
        <v>2870000</v>
      </c>
    </row>
    <row r="7" spans="1:15" x14ac:dyDescent="0.35">
      <c r="B7" s="65" t="s">
        <v>172</v>
      </c>
      <c r="C7" t="s">
        <v>202</v>
      </c>
      <c r="D7" s="56">
        <f>Model!I182</f>
        <v>3266000</v>
      </c>
      <c r="E7" s="56">
        <f>Model!J182</f>
        <v>3980500</v>
      </c>
      <c r="F7" s="56">
        <f>Model!K182</f>
        <v>2870000</v>
      </c>
    </row>
    <row r="8" spans="1:15" x14ac:dyDescent="0.35">
      <c r="B8" s="65" t="s">
        <v>173</v>
      </c>
      <c r="C8" t="s">
        <v>201</v>
      </c>
      <c r="D8" s="56">
        <v>0</v>
      </c>
      <c r="E8" s="56">
        <v>0</v>
      </c>
      <c r="F8" s="56">
        <v>0</v>
      </c>
    </row>
    <row r="9" spans="1:15" x14ac:dyDescent="0.35">
      <c r="B9" s="65" t="s">
        <v>174</v>
      </c>
      <c r="C9" t="s">
        <v>200</v>
      </c>
      <c r="D9" s="56">
        <v>0</v>
      </c>
      <c r="E9" s="56">
        <v>0</v>
      </c>
      <c r="F9" s="56">
        <v>0</v>
      </c>
    </row>
    <row r="10" spans="1:15" x14ac:dyDescent="0.35">
      <c r="B10" s="54" t="s">
        <v>175</v>
      </c>
      <c r="C10" t="s">
        <v>199</v>
      </c>
      <c r="D10" s="57">
        <f>D11+D12</f>
        <v>44391500</v>
      </c>
      <c r="E10" s="57">
        <f t="shared" ref="E10:F10" si="1">E11+E12</f>
        <v>44616500</v>
      </c>
      <c r="F10" s="57">
        <f t="shared" si="1"/>
        <v>52034000</v>
      </c>
    </row>
    <row r="11" spans="1:15" x14ac:dyDescent="0.35">
      <c r="B11" s="65" t="s">
        <v>176</v>
      </c>
      <c r="C11" t="s">
        <v>212</v>
      </c>
      <c r="D11" s="56">
        <f>Model!I5</f>
        <v>44391500</v>
      </c>
      <c r="E11" s="56">
        <f>Model!J5+D11</f>
        <v>44616500</v>
      </c>
      <c r="F11" s="56">
        <f>Model!K5+E11</f>
        <v>52034000</v>
      </c>
    </row>
    <row r="12" spans="1:15" x14ac:dyDescent="0.35">
      <c r="B12" s="65" t="s">
        <v>177</v>
      </c>
      <c r="C12" t="s">
        <v>198</v>
      </c>
      <c r="D12" s="56">
        <v>0</v>
      </c>
      <c r="E12" s="56">
        <v>0</v>
      </c>
      <c r="F12" s="56">
        <v>0</v>
      </c>
    </row>
    <row r="13" spans="1:15" ht="15" thickBot="1" x14ac:dyDescent="0.4">
      <c r="B13" s="63" t="s">
        <v>178</v>
      </c>
      <c r="C13" s="61" t="s">
        <v>179</v>
      </c>
      <c r="D13" s="68">
        <f>D14+D17</f>
        <v>0</v>
      </c>
      <c r="E13" s="68">
        <f t="shared" ref="E13:F13" si="2">E14+E17</f>
        <v>0</v>
      </c>
      <c r="F13" s="68">
        <f t="shared" si="2"/>
        <v>0</v>
      </c>
    </row>
    <row r="14" spans="1:15" x14ac:dyDescent="0.35">
      <c r="B14" s="54" t="s">
        <v>180</v>
      </c>
      <c r="C14" t="s">
        <v>197</v>
      </c>
      <c r="D14" s="56">
        <f>D15+D16</f>
        <v>0</v>
      </c>
      <c r="E14" s="56">
        <f t="shared" ref="E14:F14" si="3">E15+E16</f>
        <v>0</v>
      </c>
      <c r="F14" s="56">
        <f t="shared" si="3"/>
        <v>0</v>
      </c>
    </row>
    <row r="15" spans="1:15" x14ac:dyDescent="0.35">
      <c r="B15" s="65" t="s">
        <v>181</v>
      </c>
      <c r="C15" t="s">
        <v>196</v>
      </c>
      <c r="D15" s="56">
        <v>0</v>
      </c>
      <c r="E15" s="56">
        <v>0</v>
      </c>
      <c r="F15" s="56">
        <v>0</v>
      </c>
    </row>
    <row r="16" spans="1:15" x14ac:dyDescent="0.35">
      <c r="B16" s="65" t="s">
        <v>182</v>
      </c>
      <c r="C16" t="s">
        <v>195</v>
      </c>
      <c r="D16" s="56">
        <v>0</v>
      </c>
      <c r="E16" s="56">
        <v>0</v>
      </c>
      <c r="F16" s="56">
        <v>0</v>
      </c>
    </row>
    <row r="17" spans="2:6" x14ac:dyDescent="0.35">
      <c r="B17" s="54" t="s">
        <v>183</v>
      </c>
      <c r="C17" t="s">
        <v>194</v>
      </c>
      <c r="D17" s="56">
        <f>D18</f>
        <v>0</v>
      </c>
      <c r="E17" s="56">
        <f t="shared" ref="E17:F17" si="4">E18</f>
        <v>0</v>
      </c>
      <c r="F17" s="56">
        <f t="shared" si="4"/>
        <v>0</v>
      </c>
    </row>
    <row r="18" spans="2:6" x14ac:dyDescent="0.35">
      <c r="B18" s="65" t="s">
        <v>184</v>
      </c>
      <c r="C18" t="s">
        <v>185</v>
      </c>
      <c r="D18" s="56">
        <v>0</v>
      </c>
      <c r="E18" s="56">
        <v>0</v>
      </c>
      <c r="F18" s="56">
        <v>0</v>
      </c>
    </row>
    <row r="19" spans="2:6" ht="15" thickBot="1" x14ac:dyDescent="0.4">
      <c r="B19" s="63" t="s">
        <v>186</v>
      </c>
      <c r="C19" s="61" t="s">
        <v>192</v>
      </c>
      <c r="D19" s="64">
        <f>D20+D23</f>
        <v>47657500</v>
      </c>
      <c r="E19" s="64">
        <f t="shared" ref="E19:F19" si="5">E20+E23</f>
        <v>48490600</v>
      </c>
      <c r="F19" s="64">
        <f t="shared" si="5"/>
        <v>55783600</v>
      </c>
    </row>
    <row r="20" spans="2:6" x14ac:dyDescent="0.35">
      <c r="B20" s="54" t="s">
        <v>187</v>
      </c>
      <c r="C20" t="s">
        <v>193</v>
      </c>
      <c r="D20" s="56">
        <f>D21+D22</f>
        <v>48141100</v>
      </c>
      <c r="E20" s="56">
        <f t="shared" ref="E20:F20" si="6">E21+E22</f>
        <v>48366100</v>
      </c>
      <c r="F20" s="56">
        <f t="shared" si="6"/>
        <v>55783600</v>
      </c>
    </row>
    <row r="21" spans="2:6" x14ac:dyDescent="0.35">
      <c r="B21" s="65" t="s">
        <v>205</v>
      </c>
      <c r="C21" t="s">
        <v>694</v>
      </c>
      <c r="D21" s="56">
        <f>SUM(Model!I7:I12)+Model!I61</f>
        <v>23141100</v>
      </c>
      <c r="E21" s="56">
        <f>SUM(Model!J7:J12)+D21</f>
        <v>23366100</v>
      </c>
      <c r="F21" s="56">
        <f>SUM(Model!K7:K12)+E21</f>
        <v>30783600</v>
      </c>
    </row>
    <row r="22" spans="2:6" x14ac:dyDescent="0.35">
      <c r="B22" s="65" t="s">
        <v>206</v>
      </c>
      <c r="C22" t="s">
        <v>695</v>
      </c>
      <c r="D22" s="56">
        <f>Model!I6</f>
        <v>25000000</v>
      </c>
      <c r="E22" s="56">
        <f>Model!I6</f>
        <v>25000000</v>
      </c>
      <c r="F22" s="56">
        <f>Model!I6</f>
        <v>25000000</v>
      </c>
    </row>
    <row r="23" spans="2:6" x14ac:dyDescent="0.35">
      <c r="B23" s="54" t="s">
        <v>204</v>
      </c>
      <c r="C23" t="s">
        <v>190</v>
      </c>
      <c r="D23" s="87">
        <f>Model!I277</f>
        <v>-483600</v>
      </c>
      <c r="E23" s="122">
        <f>Model!J277</f>
        <v>124500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ADF73-DE4A-46D8-82F2-AFD0914F50C9}">
  <sheetPr>
    <tabColor rgb="FF0070C0"/>
  </sheetPr>
  <dimension ref="A1:O19"/>
  <sheetViews>
    <sheetView zoomScale="80" zoomScaleNormal="80" workbookViewId="0">
      <selection activeCell="E9" sqref="E9"/>
    </sheetView>
  </sheetViews>
  <sheetFormatPr defaultRowHeight="14.5" x14ac:dyDescent="0.35"/>
  <cols>
    <col min="2" max="2" width="39.81640625" bestFit="1" customWidth="1"/>
    <col min="3" max="3" width="64.26953125" bestFit="1" customWidth="1"/>
    <col min="4" max="4" width="14.453125" bestFit="1" customWidth="1"/>
  </cols>
  <sheetData>
    <row r="1" spans="1:15" x14ac:dyDescent="0.35">
      <c r="A1" s="67" t="s">
        <v>214</v>
      </c>
      <c r="C1" s="66" t="s">
        <v>188</v>
      </c>
      <c r="D1" s="58">
        <v>1</v>
      </c>
      <c r="E1" s="58">
        <v>2</v>
      </c>
      <c r="F1" s="58">
        <v>3</v>
      </c>
      <c r="G1" s="58">
        <v>4</v>
      </c>
      <c r="H1" s="58">
        <v>5</v>
      </c>
      <c r="I1" s="58">
        <v>6</v>
      </c>
      <c r="J1" s="58">
        <v>7</v>
      </c>
      <c r="K1" s="58">
        <v>8</v>
      </c>
      <c r="L1" s="58">
        <v>9</v>
      </c>
      <c r="M1" s="58">
        <v>10</v>
      </c>
      <c r="N1" s="58">
        <v>11</v>
      </c>
      <c r="O1" s="58">
        <v>12</v>
      </c>
    </row>
    <row r="2" spans="1:15" x14ac:dyDescent="0.35">
      <c r="A2" s="54" t="s">
        <v>339</v>
      </c>
      <c r="C2" s="66" t="s">
        <v>215</v>
      </c>
      <c r="D2" s="70">
        <v>45573</v>
      </c>
      <c r="E2" s="70">
        <v>45647</v>
      </c>
      <c r="F2" s="69"/>
      <c r="G2" s="69"/>
      <c r="H2" s="69"/>
      <c r="I2" s="69"/>
      <c r="J2" s="69"/>
      <c r="K2" s="69"/>
      <c r="L2" s="69"/>
      <c r="M2" s="69"/>
      <c r="N2" s="69"/>
      <c r="O2" s="69"/>
    </row>
    <row r="3" spans="1:15" x14ac:dyDescent="0.35">
      <c r="C3" s="66" t="s">
        <v>191</v>
      </c>
      <c r="D3" s="59">
        <v>45619</v>
      </c>
      <c r="E3" s="59">
        <v>45691</v>
      </c>
    </row>
    <row r="4" spans="1:15" x14ac:dyDescent="0.35">
      <c r="B4" s="53" t="s">
        <v>166</v>
      </c>
      <c r="C4" s="53" t="s">
        <v>167</v>
      </c>
      <c r="D4" s="53" t="s">
        <v>168</v>
      </c>
    </row>
    <row r="5" spans="1:15" ht="15" thickBot="1" x14ac:dyDescent="0.4">
      <c r="B5" s="60" t="s">
        <v>289</v>
      </c>
      <c r="C5" s="61" t="s">
        <v>290</v>
      </c>
      <c r="D5" s="62">
        <f>SUM(D6:D10)</f>
        <v>7015600</v>
      </c>
    </row>
    <row r="6" spans="1:15" x14ac:dyDescent="0.35">
      <c r="B6" t="s">
        <v>291</v>
      </c>
      <c r="C6" t="s">
        <v>292</v>
      </c>
      <c r="D6" s="79">
        <f>Model!I182</f>
        <v>3266000</v>
      </c>
    </row>
    <row r="7" spans="1:15" x14ac:dyDescent="0.35">
      <c r="B7" t="s">
        <v>340</v>
      </c>
      <c r="C7" t="s">
        <v>293</v>
      </c>
      <c r="D7" s="79">
        <f>Model!I94+Model!I74+Model!I71+Model!I68+Model!I65+Model!I62</f>
        <v>2712000</v>
      </c>
    </row>
    <row r="8" spans="1:15" x14ac:dyDescent="0.35">
      <c r="B8" t="s">
        <v>294</v>
      </c>
      <c r="C8" t="s">
        <v>295</v>
      </c>
      <c r="D8" s="79">
        <f>Model!I130</f>
        <v>811000</v>
      </c>
    </row>
    <row r="9" spans="1:15" x14ac:dyDescent="0.35">
      <c r="B9" t="s">
        <v>296</v>
      </c>
      <c r="C9" t="s">
        <v>297</v>
      </c>
      <c r="D9" s="79">
        <f>Model!I169</f>
        <v>42100</v>
      </c>
    </row>
    <row r="10" spans="1:15" x14ac:dyDescent="0.35">
      <c r="B10" t="s">
        <v>298</v>
      </c>
      <c r="C10" t="s">
        <v>299</v>
      </c>
      <c r="D10" s="79">
        <f>Model!I149+Model!I153+Model!I176</f>
        <v>184500</v>
      </c>
    </row>
    <row r="11" spans="1:15" ht="15" thickBot="1" x14ac:dyDescent="0.4">
      <c r="B11" s="60" t="s">
        <v>300</v>
      </c>
      <c r="C11" s="61" t="s">
        <v>301</v>
      </c>
      <c r="D11" s="62">
        <f>SUM(D12:D14)</f>
        <v>19391500</v>
      </c>
    </row>
    <row r="12" spans="1:15" x14ac:dyDescent="0.35">
      <c r="B12" t="s">
        <v>302</v>
      </c>
      <c r="C12" t="s">
        <v>303</v>
      </c>
      <c r="D12" s="79">
        <f>Model!I12</f>
        <v>619000</v>
      </c>
    </row>
    <row r="13" spans="1:15" x14ac:dyDescent="0.35">
      <c r="B13" t="s">
        <v>304</v>
      </c>
      <c r="C13" t="s">
        <v>305</v>
      </c>
      <c r="D13">
        <v>0</v>
      </c>
    </row>
    <row r="14" spans="1:15" x14ac:dyDescent="0.35">
      <c r="B14" t="s">
        <v>306</v>
      </c>
      <c r="C14" t="s">
        <v>307</v>
      </c>
      <c r="D14" s="79">
        <f>Model!I11+Model!I10+Model!I9+Model!I8+Model!I7</f>
        <v>18772500</v>
      </c>
    </row>
    <row r="15" spans="1:15" ht="15" thickBot="1" x14ac:dyDescent="0.4">
      <c r="B15" s="60" t="s">
        <v>308</v>
      </c>
      <c r="C15" s="61" t="s">
        <v>309</v>
      </c>
      <c r="D15" s="62">
        <f>SUM(D16:D19)</f>
        <v>25000000</v>
      </c>
    </row>
    <row r="16" spans="1:15" x14ac:dyDescent="0.35">
      <c r="B16" t="s">
        <v>310</v>
      </c>
      <c r="C16" t="s">
        <v>311</v>
      </c>
      <c r="D16">
        <v>0</v>
      </c>
    </row>
    <row r="17" spans="2:4" x14ac:dyDescent="0.35">
      <c r="B17" t="s">
        <v>312</v>
      </c>
      <c r="C17" t="s">
        <v>313</v>
      </c>
      <c r="D17">
        <v>0</v>
      </c>
    </row>
    <row r="18" spans="2:4" x14ac:dyDescent="0.35">
      <c r="B18" t="s">
        <v>314</v>
      </c>
      <c r="C18" t="s">
        <v>315</v>
      </c>
      <c r="D18" s="79">
        <f>Model!I6</f>
        <v>25000000</v>
      </c>
    </row>
    <row r="19" spans="2:4" x14ac:dyDescent="0.35">
      <c r="B19" t="s">
        <v>316</v>
      </c>
      <c r="C19" t="s">
        <v>317</v>
      </c>
      <c r="D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546C0-0BB7-4AA6-BB20-2385F955D524}">
  <sheetPr>
    <tabColor rgb="FFFFFF00"/>
  </sheetPr>
  <dimension ref="A1:E5"/>
  <sheetViews>
    <sheetView workbookViewId="0">
      <selection activeCell="B11" sqref="B11"/>
    </sheetView>
  </sheetViews>
  <sheetFormatPr defaultRowHeight="14.5" x14ac:dyDescent="0.35"/>
  <cols>
    <col min="1" max="1" width="19.453125" bestFit="1" customWidth="1"/>
    <col min="2" max="2" width="24.7265625" bestFit="1" customWidth="1"/>
    <col min="3" max="3" width="23.1796875" bestFit="1" customWidth="1"/>
    <col min="4" max="4" width="26.453125" bestFit="1" customWidth="1"/>
    <col min="5" max="6" width="10.7265625" bestFit="1" customWidth="1"/>
  </cols>
  <sheetData>
    <row r="1" spans="1:5" x14ac:dyDescent="0.35">
      <c r="A1" s="126" t="s">
        <v>512</v>
      </c>
      <c r="B1" t="s">
        <v>540</v>
      </c>
    </row>
    <row r="3" spans="1:5" x14ac:dyDescent="0.35">
      <c r="B3" s="126" t="s">
        <v>990</v>
      </c>
    </row>
    <row r="4" spans="1:5" x14ac:dyDescent="0.35">
      <c r="B4" t="s">
        <v>581</v>
      </c>
      <c r="C4" t="s">
        <v>249</v>
      </c>
      <c r="D4" t="s">
        <v>558</v>
      </c>
      <c r="E4" t="s">
        <v>989</v>
      </c>
    </row>
    <row r="5" spans="1:5" x14ac:dyDescent="0.35">
      <c r="A5" t="s">
        <v>991</v>
      </c>
      <c r="B5">
        <v>35000</v>
      </c>
      <c r="C5">
        <v>2369000</v>
      </c>
      <c r="D5">
        <v>485500</v>
      </c>
      <c r="E5">
        <v>2889500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43D9F-1D2E-4CB4-B765-B125ECCB2799}">
  <sheetPr>
    <pageSetUpPr fitToPage="1"/>
  </sheetPr>
  <dimension ref="A1:P47"/>
  <sheetViews>
    <sheetView topLeftCell="D1" zoomScale="110" zoomScaleNormal="110" workbookViewId="0">
      <pane xSplit="7" ySplit="4" topLeftCell="K28" activePane="bottomRight" state="frozen"/>
      <selection activeCell="D1" sqref="D1"/>
      <selection pane="topRight" activeCell="K1" sqref="K1"/>
      <selection pane="bottomLeft" activeCell="D5" sqref="D5"/>
      <selection pane="bottomRight" activeCell="O40" sqref="O40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6.54296875" bestFit="1" customWidth="1"/>
    <col min="6" max="6" width="16.7265625" bestFit="1" customWidth="1"/>
    <col min="7" max="7" width="14.7265625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19.26953125" customWidth="1"/>
    <col min="14" max="14" width="23.453125" customWidth="1"/>
    <col min="15" max="15" width="25.81640625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382</v>
      </c>
      <c r="D2" s="14"/>
      <c r="E2" s="14"/>
      <c r="F2" s="14"/>
      <c r="G2" s="3"/>
      <c r="H2" s="3"/>
      <c r="I2" s="3"/>
      <c r="K2" s="16" t="s">
        <v>461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3" t="s">
        <v>387</v>
      </c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94">
        <v>1</v>
      </c>
      <c r="C5" s="15" t="s">
        <v>3</v>
      </c>
      <c r="D5" s="7">
        <v>40</v>
      </c>
      <c r="E5" s="7" t="s">
        <v>2</v>
      </c>
      <c r="F5" s="8">
        <v>12000</v>
      </c>
      <c r="G5" s="93">
        <f>D5*F5</f>
        <v>480000</v>
      </c>
      <c r="H5" s="95">
        <v>480000</v>
      </c>
      <c r="I5" s="3"/>
      <c r="J5" s="6">
        <v>1</v>
      </c>
      <c r="K5" s="15" t="s">
        <v>3</v>
      </c>
      <c r="L5" s="7">
        <f>1</f>
        <v>1</v>
      </c>
      <c r="M5" s="7" t="s">
        <v>2</v>
      </c>
      <c r="N5" s="8">
        <f>(40*12000)+(10*5000)</f>
        <v>530000</v>
      </c>
      <c r="O5" s="8">
        <f>L5*N5</f>
        <v>530000</v>
      </c>
    </row>
    <row r="6" spans="1:15" ht="15" thickBot="1" x14ac:dyDescent="0.4">
      <c r="A6" s="3"/>
      <c r="B6" s="94">
        <v>2</v>
      </c>
      <c r="C6" s="15" t="s">
        <v>18</v>
      </c>
      <c r="D6" s="7">
        <v>50</v>
      </c>
      <c r="E6" s="7" t="s">
        <v>2</v>
      </c>
      <c r="F6" s="8">
        <v>29000</v>
      </c>
      <c r="G6" s="93">
        <f t="shared" ref="G6:G26" si="0">D6*F6</f>
        <v>1450000</v>
      </c>
      <c r="H6" s="95">
        <v>1450000</v>
      </c>
      <c r="I6" s="3"/>
      <c r="J6" s="6">
        <v>2</v>
      </c>
      <c r="K6" s="15" t="s">
        <v>18</v>
      </c>
      <c r="L6" s="7">
        <v>1</v>
      </c>
      <c r="M6" s="7" t="s">
        <v>2</v>
      </c>
      <c r="N6" s="8">
        <f>(35*27000)+(10*26500)</f>
        <v>1210000</v>
      </c>
      <c r="O6" s="8">
        <f>L6*N6</f>
        <v>1210000</v>
      </c>
    </row>
    <row r="7" spans="1:15" ht="15" thickBot="1" x14ac:dyDescent="0.4">
      <c r="A7" s="3"/>
      <c r="B7" s="94">
        <v>3</v>
      </c>
      <c r="C7" s="15" t="s">
        <v>19</v>
      </c>
      <c r="D7" s="7">
        <v>5</v>
      </c>
      <c r="E7" s="7" t="s">
        <v>2</v>
      </c>
      <c r="F7" s="8">
        <v>12000</v>
      </c>
      <c r="G7" s="93">
        <f t="shared" si="0"/>
        <v>60000</v>
      </c>
      <c r="H7" s="95">
        <v>60000</v>
      </c>
      <c r="I7" s="3"/>
      <c r="J7" s="6">
        <v>3</v>
      </c>
      <c r="K7" s="15" t="s">
        <v>19</v>
      </c>
      <c r="L7" s="7">
        <v>5</v>
      </c>
      <c r="M7" s="7" t="s">
        <v>2</v>
      </c>
      <c r="N7" s="8">
        <v>12000</v>
      </c>
      <c r="O7" s="8">
        <f>L7*N7</f>
        <v>60000</v>
      </c>
    </row>
    <row r="8" spans="1:15" ht="15" thickBot="1" x14ac:dyDescent="0.4">
      <c r="A8" s="3"/>
      <c r="B8" s="94">
        <v>4</v>
      </c>
      <c r="C8" s="15" t="s">
        <v>20</v>
      </c>
      <c r="D8" s="7">
        <v>1000</v>
      </c>
      <c r="E8" s="7" t="s">
        <v>2</v>
      </c>
      <c r="F8" s="8">
        <v>450</v>
      </c>
      <c r="G8" s="93">
        <f t="shared" si="0"/>
        <v>450000</v>
      </c>
      <c r="H8" s="95">
        <v>450000</v>
      </c>
      <c r="I8" s="3"/>
      <c r="J8" s="6">
        <v>4</v>
      </c>
      <c r="K8" s="15" t="s">
        <v>20</v>
      </c>
      <c r="L8" s="7">
        <v>1000</v>
      </c>
      <c r="M8" s="7" t="s">
        <v>2</v>
      </c>
      <c r="N8" s="8">
        <v>450</v>
      </c>
      <c r="O8" s="8">
        <f t="shared" ref="O8:O15" si="1">L8*N8</f>
        <v>450000</v>
      </c>
    </row>
    <row r="9" spans="1:15" ht="15" thickBot="1" x14ac:dyDescent="0.4">
      <c r="A9" s="3"/>
      <c r="B9" s="94">
        <v>5</v>
      </c>
      <c r="C9" s="15" t="s">
        <v>21</v>
      </c>
      <c r="D9" s="7">
        <v>2</v>
      </c>
      <c r="E9" s="7" t="s">
        <v>6</v>
      </c>
      <c r="F9" s="10">
        <v>120000</v>
      </c>
      <c r="G9" s="93">
        <f t="shared" si="0"/>
        <v>240000</v>
      </c>
      <c r="H9" s="95">
        <v>240000</v>
      </c>
      <c r="I9" s="3"/>
      <c r="J9" s="6">
        <v>5</v>
      </c>
      <c r="K9" s="15" t="s">
        <v>466</v>
      </c>
      <c r="L9" s="7">
        <v>3</v>
      </c>
      <c r="M9" s="7" t="s">
        <v>6</v>
      </c>
      <c r="N9" s="8">
        <v>120000</v>
      </c>
      <c r="O9" s="8">
        <f t="shared" si="1"/>
        <v>360000</v>
      </c>
    </row>
    <row r="10" spans="1:15" ht="15" thickBot="1" x14ac:dyDescent="0.4">
      <c r="A10" s="3"/>
      <c r="B10" s="94">
        <v>6</v>
      </c>
      <c r="C10" s="15" t="s">
        <v>385</v>
      </c>
      <c r="D10" s="7">
        <v>2</v>
      </c>
      <c r="E10" s="7" t="s">
        <v>2</v>
      </c>
      <c r="F10" s="8">
        <v>180000</v>
      </c>
      <c r="G10" s="93">
        <f t="shared" si="0"/>
        <v>360000</v>
      </c>
      <c r="H10" s="95">
        <v>360000</v>
      </c>
      <c r="I10" s="3"/>
      <c r="J10" s="6">
        <v>6</v>
      </c>
      <c r="K10" s="15" t="s">
        <v>385</v>
      </c>
      <c r="L10" s="7">
        <v>1</v>
      </c>
      <c r="M10" s="7" t="s">
        <v>4</v>
      </c>
      <c r="N10" s="8">
        <v>130000</v>
      </c>
      <c r="O10" s="8">
        <f t="shared" si="1"/>
        <v>130000</v>
      </c>
    </row>
    <row r="11" spans="1:15" ht="15" thickBot="1" x14ac:dyDescent="0.4">
      <c r="A11" s="3"/>
      <c r="B11" s="94">
        <v>7</v>
      </c>
      <c r="C11" s="15" t="s">
        <v>32</v>
      </c>
      <c r="D11" s="7">
        <v>1</v>
      </c>
      <c r="E11" s="7" t="s">
        <v>4</v>
      </c>
      <c r="F11" s="8">
        <v>160000</v>
      </c>
      <c r="G11" s="93">
        <f t="shared" si="0"/>
        <v>160000</v>
      </c>
      <c r="H11" s="95">
        <v>160000</v>
      </c>
      <c r="I11" s="3"/>
      <c r="J11" s="6">
        <v>7</v>
      </c>
      <c r="K11" s="15" t="s">
        <v>32</v>
      </c>
      <c r="L11" s="7">
        <v>1</v>
      </c>
      <c r="M11" s="7" t="s">
        <v>4</v>
      </c>
      <c r="N11" s="8">
        <v>110000</v>
      </c>
      <c r="O11" s="8">
        <f t="shared" si="1"/>
        <v>110000</v>
      </c>
    </row>
    <row r="12" spans="1:15" ht="15" thickBot="1" x14ac:dyDescent="0.4">
      <c r="A12" s="3"/>
      <c r="B12" s="94">
        <v>8</v>
      </c>
      <c r="C12" s="15" t="s">
        <v>7</v>
      </c>
      <c r="D12" s="7">
        <v>10</v>
      </c>
      <c r="E12" s="7" t="s">
        <v>8</v>
      </c>
      <c r="F12" s="8">
        <v>32000</v>
      </c>
      <c r="G12" s="93">
        <f t="shared" si="0"/>
        <v>320000</v>
      </c>
      <c r="H12" s="95">
        <v>320000</v>
      </c>
      <c r="I12" s="3"/>
      <c r="J12" s="6">
        <v>8</v>
      </c>
      <c r="K12" s="15" t="s">
        <v>7</v>
      </c>
      <c r="L12" s="7">
        <f>5+10+9</f>
        <v>24</v>
      </c>
      <c r="M12" s="7" t="s">
        <v>8</v>
      </c>
      <c r="N12" s="8">
        <v>31000</v>
      </c>
      <c r="O12" s="8">
        <f t="shared" si="1"/>
        <v>744000</v>
      </c>
    </row>
    <row r="13" spans="1:15" ht="15" thickBot="1" x14ac:dyDescent="0.4">
      <c r="A13" s="3"/>
      <c r="B13" s="94">
        <v>9</v>
      </c>
      <c r="C13" s="15" t="s">
        <v>383</v>
      </c>
      <c r="D13" s="7">
        <v>2</v>
      </c>
      <c r="E13" s="7" t="s">
        <v>6</v>
      </c>
      <c r="F13" s="8">
        <v>120000</v>
      </c>
      <c r="G13" s="93">
        <f t="shared" si="0"/>
        <v>240000</v>
      </c>
      <c r="H13" s="95">
        <v>240000</v>
      </c>
      <c r="I13" s="3"/>
      <c r="J13" s="6">
        <v>9</v>
      </c>
      <c r="K13" s="15" t="s">
        <v>383</v>
      </c>
      <c r="L13" s="7">
        <v>1</v>
      </c>
      <c r="M13" s="7" t="s">
        <v>6</v>
      </c>
      <c r="N13" s="8">
        <v>120000</v>
      </c>
      <c r="O13" s="8">
        <f t="shared" si="1"/>
        <v>120000</v>
      </c>
    </row>
    <row r="14" spans="1:15" ht="15" thickBot="1" x14ac:dyDescent="0.4">
      <c r="A14" s="3"/>
      <c r="B14" s="94">
        <v>10</v>
      </c>
      <c r="C14" s="15" t="s">
        <v>386</v>
      </c>
      <c r="D14" s="7">
        <v>3</v>
      </c>
      <c r="E14" s="7" t="s">
        <v>6</v>
      </c>
      <c r="F14" s="10">
        <v>50000</v>
      </c>
      <c r="G14" s="93">
        <f t="shared" si="0"/>
        <v>150000</v>
      </c>
      <c r="H14" s="95">
        <v>150000</v>
      </c>
      <c r="I14" s="3"/>
      <c r="J14" s="6">
        <v>10</v>
      </c>
      <c r="K14" s="15" t="s">
        <v>386</v>
      </c>
      <c r="L14" s="7">
        <f>2+1</f>
        <v>3</v>
      </c>
      <c r="M14" s="7" t="s">
        <v>6</v>
      </c>
      <c r="N14" s="8">
        <v>40000</v>
      </c>
      <c r="O14" s="8">
        <f t="shared" si="1"/>
        <v>120000</v>
      </c>
    </row>
    <row r="15" spans="1:15" ht="15" thickBot="1" x14ac:dyDescent="0.4">
      <c r="A15" s="3"/>
      <c r="B15" s="94">
        <v>11</v>
      </c>
      <c r="C15" s="15" t="s">
        <v>25</v>
      </c>
      <c r="D15" s="7">
        <v>0</v>
      </c>
      <c r="E15" s="7" t="s">
        <v>2</v>
      </c>
      <c r="F15" s="8">
        <v>120000</v>
      </c>
      <c r="G15" s="92"/>
      <c r="H15" s="3"/>
      <c r="I15" s="3"/>
      <c r="J15" s="6">
        <v>11</v>
      </c>
      <c r="K15" s="15" t="s">
        <v>25</v>
      </c>
      <c r="L15" s="7">
        <v>0</v>
      </c>
      <c r="M15" s="7" t="s">
        <v>2</v>
      </c>
      <c r="N15" s="8"/>
      <c r="O15" s="8">
        <f t="shared" si="1"/>
        <v>0</v>
      </c>
    </row>
    <row r="16" spans="1:15" ht="15" thickBot="1" x14ac:dyDescent="0.4">
      <c r="A16" s="3"/>
      <c r="B16" s="94">
        <v>12</v>
      </c>
      <c r="C16" s="15" t="s">
        <v>26</v>
      </c>
      <c r="D16" s="7">
        <v>5</v>
      </c>
      <c r="E16" s="7" t="s">
        <v>5</v>
      </c>
      <c r="F16" s="8">
        <v>5000</v>
      </c>
      <c r="G16" s="93">
        <f t="shared" si="0"/>
        <v>25000</v>
      </c>
      <c r="H16" s="95">
        <v>25000</v>
      </c>
      <c r="I16" s="3" t="s">
        <v>462</v>
      </c>
      <c r="J16" s="6">
        <v>12</v>
      </c>
      <c r="K16" s="15" t="s">
        <v>26</v>
      </c>
      <c r="L16" s="7">
        <v>5</v>
      </c>
      <c r="M16" s="7" t="s">
        <v>5</v>
      </c>
      <c r="N16" s="8">
        <v>5000</v>
      </c>
      <c r="O16" s="8">
        <f t="shared" ref="O16:O36" si="2">L16*N16</f>
        <v>25000</v>
      </c>
    </row>
    <row r="17" spans="1:15" ht="15" thickBot="1" x14ac:dyDescent="0.4">
      <c r="A17" s="3"/>
      <c r="B17" s="94">
        <v>13</v>
      </c>
      <c r="C17" s="15" t="s">
        <v>27</v>
      </c>
      <c r="D17" s="7">
        <v>5</v>
      </c>
      <c r="E17" s="7" t="s">
        <v>5</v>
      </c>
      <c r="F17" s="8">
        <v>5000</v>
      </c>
      <c r="G17" s="93">
        <f t="shared" si="0"/>
        <v>25000</v>
      </c>
      <c r="H17" s="95">
        <v>25000</v>
      </c>
      <c r="I17" s="3"/>
      <c r="J17" s="6">
        <v>13</v>
      </c>
      <c r="K17" s="15" t="s">
        <v>27</v>
      </c>
      <c r="L17" s="7">
        <v>5</v>
      </c>
      <c r="M17" s="7" t="s">
        <v>5</v>
      </c>
      <c r="N17" s="8">
        <v>5000</v>
      </c>
      <c r="O17" s="8">
        <f t="shared" si="2"/>
        <v>25000</v>
      </c>
    </row>
    <row r="18" spans="1:15" ht="15" thickBot="1" x14ac:dyDescent="0.4">
      <c r="A18" s="3"/>
      <c r="B18" s="94">
        <v>14</v>
      </c>
      <c r="C18" s="15" t="s">
        <v>28</v>
      </c>
      <c r="D18" s="7">
        <v>5</v>
      </c>
      <c r="E18" s="7" t="s">
        <v>5</v>
      </c>
      <c r="F18" s="8">
        <v>5000</v>
      </c>
      <c r="G18" s="93">
        <f t="shared" si="0"/>
        <v>25000</v>
      </c>
      <c r="H18" s="95">
        <v>25000</v>
      </c>
      <c r="I18" s="3"/>
      <c r="J18" s="6">
        <v>14</v>
      </c>
      <c r="K18" s="15" t="s">
        <v>28</v>
      </c>
      <c r="L18" s="7">
        <v>5</v>
      </c>
      <c r="M18" s="7" t="s">
        <v>5</v>
      </c>
      <c r="N18" s="8">
        <v>5000</v>
      </c>
      <c r="O18" s="8">
        <f t="shared" si="2"/>
        <v>25000</v>
      </c>
    </row>
    <row r="19" spans="1:15" ht="15" thickBot="1" x14ac:dyDescent="0.4">
      <c r="A19" s="3"/>
      <c r="B19" s="94">
        <v>15</v>
      </c>
      <c r="C19" s="15" t="s">
        <v>29</v>
      </c>
      <c r="D19" s="7">
        <v>5</v>
      </c>
      <c r="E19" s="7" t="s">
        <v>5</v>
      </c>
      <c r="F19" s="8">
        <v>5000</v>
      </c>
      <c r="G19" s="93">
        <f t="shared" si="0"/>
        <v>25000</v>
      </c>
      <c r="H19" s="95">
        <v>25000</v>
      </c>
      <c r="I19" s="3"/>
      <c r="J19" s="6">
        <v>15</v>
      </c>
      <c r="K19" s="15" t="s">
        <v>29</v>
      </c>
      <c r="L19" s="7">
        <v>5</v>
      </c>
      <c r="M19" s="7" t="s">
        <v>5</v>
      </c>
      <c r="N19" s="8">
        <v>5000</v>
      </c>
      <c r="O19" s="8">
        <f t="shared" si="2"/>
        <v>25000</v>
      </c>
    </row>
    <row r="20" spans="1:15" ht="15" thickBot="1" x14ac:dyDescent="0.4">
      <c r="A20" s="3"/>
      <c r="B20" s="94">
        <v>16</v>
      </c>
      <c r="C20" s="15" t="s">
        <v>33</v>
      </c>
      <c r="D20" s="7">
        <v>5</v>
      </c>
      <c r="E20" s="7" t="s">
        <v>5</v>
      </c>
      <c r="F20" s="8">
        <v>6000</v>
      </c>
      <c r="G20" s="93">
        <f t="shared" si="0"/>
        <v>30000</v>
      </c>
      <c r="H20" s="95">
        <v>30000</v>
      </c>
      <c r="I20" s="3"/>
      <c r="J20" s="6">
        <v>16</v>
      </c>
      <c r="K20" s="15" t="s">
        <v>33</v>
      </c>
      <c r="L20" s="7">
        <v>4</v>
      </c>
      <c r="M20" s="7" t="s">
        <v>5</v>
      </c>
      <c r="N20" s="8">
        <v>6000</v>
      </c>
      <c r="O20" s="8">
        <f t="shared" si="2"/>
        <v>24000</v>
      </c>
    </row>
    <row r="21" spans="1:15" ht="15" thickBot="1" x14ac:dyDescent="0.4">
      <c r="A21" s="3"/>
      <c r="B21" s="94">
        <v>17</v>
      </c>
      <c r="C21" s="15" t="s">
        <v>384</v>
      </c>
      <c r="D21" s="7">
        <v>4</v>
      </c>
      <c r="E21" s="7" t="s">
        <v>5</v>
      </c>
      <c r="F21" s="8">
        <v>6000</v>
      </c>
      <c r="G21" s="93">
        <f t="shared" si="0"/>
        <v>24000</v>
      </c>
      <c r="H21" s="95">
        <v>24000</v>
      </c>
      <c r="I21" s="3"/>
      <c r="J21" s="6">
        <v>17</v>
      </c>
      <c r="K21" s="15" t="s">
        <v>384</v>
      </c>
      <c r="L21" s="7">
        <v>4</v>
      </c>
      <c r="M21" s="7" t="s">
        <v>5</v>
      </c>
      <c r="N21" s="8">
        <v>6000</v>
      </c>
      <c r="O21" s="8">
        <f t="shared" si="2"/>
        <v>24000</v>
      </c>
    </row>
    <row r="22" spans="1:15" ht="15" thickBot="1" x14ac:dyDescent="0.4">
      <c r="A22" s="3"/>
      <c r="B22" s="94">
        <v>18</v>
      </c>
      <c r="C22" s="15" t="s">
        <v>34</v>
      </c>
      <c r="D22" s="7">
        <v>5</v>
      </c>
      <c r="E22" s="7" t="s">
        <v>5</v>
      </c>
      <c r="F22" s="8">
        <v>8000</v>
      </c>
      <c r="G22" s="93">
        <f t="shared" si="0"/>
        <v>40000</v>
      </c>
      <c r="H22" s="95">
        <v>40000</v>
      </c>
      <c r="I22" s="3"/>
      <c r="J22" s="6">
        <v>18</v>
      </c>
      <c r="K22" s="15" t="s">
        <v>34</v>
      </c>
      <c r="L22" s="7">
        <v>5</v>
      </c>
      <c r="M22" s="7" t="s">
        <v>5</v>
      </c>
      <c r="N22" s="8"/>
      <c r="O22" s="8">
        <f t="shared" si="2"/>
        <v>0</v>
      </c>
    </row>
    <row r="23" spans="1:15" ht="15" thickBot="1" x14ac:dyDescent="0.4">
      <c r="A23" s="3"/>
      <c r="B23" s="94">
        <v>19</v>
      </c>
      <c r="C23" s="15" t="s">
        <v>30</v>
      </c>
      <c r="D23" s="7">
        <v>5</v>
      </c>
      <c r="E23" s="7" t="s">
        <v>5</v>
      </c>
      <c r="F23" s="10">
        <v>6000</v>
      </c>
      <c r="G23" s="93">
        <f t="shared" si="0"/>
        <v>30000</v>
      </c>
      <c r="H23" s="95">
        <v>30000</v>
      </c>
      <c r="I23" s="3"/>
      <c r="J23" s="6">
        <v>19</v>
      </c>
      <c r="K23" s="15" t="s">
        <v>30</v>
      </c>
      <c r="L23" s="7">
        <v>4</v>
      </c>
      <c r="M23" s="7" t="s">
        <v>5</v>
      </c>
      <c r="N23" s="8">
        <v>7000</v>
      </c>
      <c r="O23" s="8">
        <f t="shared" si="2"/>
        <v>28000</v>
      </c>
    </row>
    <row r="24" spans="1:15" ht="15" thickBot="1" x14ac:dyDescent="0.4">
      <c r="A24" s="3"/>
      <c r="B24" s="94">
        <v>20</v>
      </c>
      <c r="C24" s="15" t="s">
        <v>31</v>
      </c>
      <c r="D24" s="7">
        <v>1</v>
      </c>
      <c r="E24" s="7" t="s">
        <v>4</v>
      </c>
      <c r="F24" s="10">
        <v>60000</v>
      </c>
      <c r="G24" s="93">
        <f t="shared" si="0"/>
        <v>60000</v>
      </c>
      <c r="H24" s="95">
        <v>60000</v>
      </c>
      <c r="I24" s="3"/>
      <c r="J24" s="6">
        <v>20</v>
      </c>
      <c r="K24" s="15" t="s">
        <v>31</v>
      </c>
      <c r="L24" s="7">
        <v>1</v>
      </c>
      <c r="M24" s="7" t="s">
        <v>4</v>
      </c>
      <c r="N24" s="8">
        <v>60000</v>
      </c>
      <c r="O24" s="8">
        <f t="shared" si="2"/>
        <v>60000</v>
      </c>
    </row>
    <row r="25" spans="1:15" ht="15" thickBot="1" x14ac:dyDescent="0.4">
      <c r="A25" s="3"/>
      <c r="B25" s="94">
        <v>21</v>
      </c>
      <c r="C25" s="15" t="s">
        <v>35</v>
      </c>
      <c r="D25" s="7">
        <v>1</v>
      </c>
      <c r="E25" s="7" t="s">
        <v>2</v>
      </c>
      <c r="F25" s="8">
        <v>80000</v>
      </c>
      <c r="G25" s="93">
        <f t="shared" si="0"/>
        <v>80000</v>
      </c>
      <c r="H25" s="95">
        <v>80000</v>
      </c>
      <c r="I25" s="3"/>
      <c r="J25" s="6">
        <v>21</v>
      </c>
      <c r="K25" s="15" t="s">
        <v>35</v>
      </c>
      <c r="L25" s="7">
        <f>10+21</f>
        <v>31</v>
      </c>
      <c r="M25" s="7" t="s">
        <v>64</v>
      </c>
      <c r="N25" s="8">
        <v>3000</v>
      </c>
      <c r="O25" s="8">
        <f t="shared" si="2"/>
        <v>93000</v>
      </c>
    </row>
    <row r="26" spans="1:15" ht="15" thickBot="1" x14ac:dyDescent="0.4">
      <c r="A26" s="3"/>
      <c r="B26" s="94">
        <v>22</v>
      </c>
      <c r="C26" s="15" t="s">
        <v>36</v>
      </c>
      <c r="D26" s="7">
        <v>1</v>
      </c>
      <c r="E26" s="7" t="s">
        <v>2</v>
      </c>
      <c r="F26" s="9">
        <v>300000</v>
      </c>
      <c r="G26" s="93">
        <f t="shared" si="0"/>
        <v>300000</v>
      </c>
      <c r="H26" s="95">
        <v>300000</v>
      </c>
      <c r="I26" s="3"/>
      <c r="J26" s="6">
        <v>22</v>
      </c>
      <c r="K26" s="15" t="s">
        <v>36</v>
      </c>
      <c r="L26" s="7">
        <v>1</v>
      </c>
      <c r="M26" s="7" t="s">
        <v>2</v>
      </c>
      <c r="N26" s="8">
        <v>300000</v>
      </c>
      <c r="O26" s="8">
        <f t="shared" si="2"/>
        <v>300000</v>
      </c>
    </row>
    <row r="27" spans="1:15" ht="15" thickBot="1" x14ac:dyDescent="0.4">
      <c r="A27" s="3"/>
      <c r="B27" s="6"/>
      <c r="C27" s="11" t="s">
        <v>9</v>
      </c>
      <c r="D27" s="11" t="s">
        <v>10</v>
      </c>
      <c r="E27" s="12" t="s">
        <v>10</v>
      </c>
      <c r="F27" s="11" t="s">
        <v>10</v>
      </c>
      <c r="G27" s="13">
        <f>SUM(G5:G26)</f>
        <v>4574000</v>
      </c>
      <c r="H27" s="95"/>
      <c r="I27" s="3"/>
      <c r="J27" s="6">
        <v>23</v>
      </c>
      <c r="K27" s="15" t="s">
        <v>463</v>
      </c>
      <c r="L27" s="7">
        <v>1</v>
      </c>
      <c r="M27" s="7" t="s">
        <v>2</v>
      </c>
      <c r="N27" s="8">
        <v>12000</v>
      </c>
      <c r="O27" s="8">
        <f t="shared" si="2"/>
        <v>12000</v>
      </c>
    </row>
    <row r="28" spans="1:15" ht="15" thickBot="1" x14ac:dyDescent="0.4">
      <c r="A28" s="3"/>
      <c r="B28" s="6"/>
      <c r="C28" s="11" t="s">
        <v>11</v>
      </c>
      <c r="D28" s="11" t="s">
        <v>10</v>
      </c>
      <c r="E28" s="11" t="s">
        <v>10</v>
      </c>
      <c r="F28" s="11" t="s">
        <v>10</v>
      </c>
      <c r="G28" s="17">
        <v>1498500</v>
      </c>
      <c r="H28" s="19">
        <f>G28/G29</f>
        <v>0.24676821737340468</v>
      </c>
      <c r="I28" s="3"/>
      <c r="J28" s="6">
        <v>24</v>
      </c>
      <c r="K28" s="15" t="s">
        <v>464</v>
      </c>
      <c r="L28" s="7">
        <v>2</v>
      </c>
      <c r="M28" s="7" t="s">
        <v>2</v>
      </c>
      <c r="N28" s="8">
        <v>92000</v>
      </c>
      <c r="O28" s="8">
        <f t="shared" si="2"/>
        <v>184000</v>
      </c>
    </row>
    <row r="29" spans="1:15" ht="15" thickBot="1" x14ac:dyDescent="0.4">
      <c r="A29" s="3"/>
      <c r="B29" s="3"/>
      <c r="C29" s="3"/>
      <c r="D29" s="3"/>
      <c r="E29" s="3"/>
      <c r="F29" s="3"/>
      <c r="G29" s="18">
        <f>SUM(G27:G28)</f>
        <v>6072500</v>
      </c>
      <c r="H29" s="3"/>
      <c r="I29" s="3"/>
      <c r="J29" s="6">
        <v>25</v>
      </c>
      <c r="K29" s="15" t="s">
        <v>465</v>
      </c>
      <c r="L29" s="7">
        <v>4</v>
      </c>
      <c r="M29" s="7" t="s">
        <v>2</v>
      </c>
      <c r="N29" s="8">
        <v>5000</v>
      </c>
      <c r="O29" s="8">
        <f t="shared" si="2"/>
        <v>20000</v>
      </c>
    </row>
    <row r="30" spans="1:15" ht="15.5" thickTop="1" thickBot="1" x14ac:dyDescent="0.4">
      <c r="A30" s="3"/>
      <c r="B30" s="3"/>
      <c r="C30" s="3"/>
      <c r="D30" s="3"/>
      <c r="E30" s="3"/>
      <c r="F30" s="3"/>
      <c r="G30" s="3"/>
      <c r="H30" s="3"/>
      <c r="I30" s="3"/>
      <c r="J30" s="6">
        <v>26</v>
      </c>
      <c r="K30" s="15" t="s">
        <v>21</v>
      </c>
      <c r="L30" s="7">
        <v>1</v>
      </c>
      <c r="M30" s="7" t="s">
        <v>50</v>
      </c>
      <c r="N30" s="8">
        <v>120000</v>
      </c>
      <c r="O30" s="8">
        <f t="shared" si="2"/>
        <v>120000</v>
      </c>
    </row>
    <row r="31" spans="1:15" ht="15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6">
        <v>27</v>
      </c>
      <c r="K31" s="15" t="s">
        <v>467</v>
      </c>
      <c r="L31" s="7">
        <v>2</v>
      </c>
      <c r="M31" s="7" t="s">
        <v>2</v>
      </c>
      <c r="N31" s="8">
        <v>25000</v>
      </c>
      <c r="O31" s="8">
        <f t="shared" si="2"/>
        <v>50000</v>
      </c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>
        <v>28</v>
      </c>
      <c r="K32" s="15" t="s">
        <v>468</v>
      </c>
      <c r="L32" s="7">
        <v>12</v>
      </c>
      <c r="M32" s="7" t="s">
        <v>2</v>
      </c>
      <c r="N32" s="8">
        <v>2000</v>
      </c>
      <c r="O32" s="8">
        <f t="shared" si="2"/>
        <v>24000</v>
      </c>
    </row>
    <row r="33" spans="1:16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J33" s="6">
        <v>29</v>
      </c>
      <c r="K33" s="15" t="s">
        <v>469</v>
      </c>
      <c r="L33" s="7">
        <v>2</v>
      </c>
      <c r="M33" s="7" t="s">
        <v>2</v>
      </c>
      <c r="N33" s="8">
        <v>20000</v>
      </c>
      <c r="O33" s="8">
        <f t="shared" si="2"/>
        <v>40000</v>
      </c>
    </row>
    <row r="34" spans="1:16" ht="15" thickBot="1" x14ac:dyDescent="0.4">
      <c r="A34" s="3"/>
      <c r="B34" s="3"/>
      <c r="C34" s="3"/>
      <c r="D34" s="3"/>
      <c r="E34" s="3"/>
      <c r="F34" s="3"/>
      <c r="G34" s="3"/>
      <c r="H34" s="3"/>
      <c r="I34" s="3"/>
      <c r="J34" s="6">
        <v>30</v>
      </c>
      <c r="K34" s="15" t="s">
        <v>470</v>
      </c>
      <c r="L34" s="7">
        <v>1</v>
      </c>
      <c r="M34" s="7" t="s">
        <v>2</v>
      </c>
      <c r="N34" s="8">
        <v>11000</v>
      </c>
      <c r="O34" s="8">
        <f t="shared" si="2"/>
        <v>11000</v>
      </c>
    </row>
    <row r="35" spans="1:16" ht="15" thickBot="1" x14ac:dyDescent="0.4">
      <c r="A35" s="3"/>
      <c r="B35" s="3"/>
      <c r="C35" s="3"/>
      <c r="D35" s="3"/>
      <c r="E35" s="3"/>
      <c r="F35" s="3"/>
      <c r="G35" s="3"/>
      <c r="H35" s="3"/>
      <c r="I35" s="3"/>
      <c r="J35" s="6">
        <v>31</v>
      </c>
      <c r="K35" s="15" t="s">
        <v>471</v>
      </c>
      <c r="L35" s="7">
        <v>1</v>
      </c>
      <c r="M35" s="7" t="s">
        <v>2</v>
      </c>
      <c r="N35" s="8">
        <v>20000</v>
      </c>
      <c r="O35" s="8">
        <f t="shared" si="2"/>
        <v>20000</v>
      </c>
    </row>
    <row r="36" spans="1:16" ht="15" thickBot="1" x14ac:dyDescent="0.4">
      <c r="A36" s="3"/>
      <c r="B36" s="3"/>
      <c r="C36" s="3"/>
      <c r="D36" s="3"/>
      <c r="E36" s="3"/>
      <c r="F36" s="3"/>
      <c r="G36" s="3"/>
      <c r="H36" s="3"/>
      <c r="I36" s="3"/>
      <c r="J36" s="6">
        <v>32</v>
      </c>
      <c r="K36" s="15" t="s">
        <v>113</v>
      </c>
      <c r="L36" s="7">
        <v>1</v>
      </c>
      <c r="M36" s="7"/>
      <c r="N36" s="8">
        <f>57000+15000+5000+6000+10000+5000+9000</f>
        <v>107000</v>
      </c>
      <c r="O36" s="8">
        <f t="shared" si="2"/>
        <v>107000</v>
      </c>
    </row>
    <row r="37" spans="1:16" ht="15" thickBot="1" x14ac:dyDescent="0.4">
      <c r="A37" s="3"/>
      <c r="B37" s="3"/>
      <c r="C37" s="3"/>
      <c r="D37" s="3"/>
      <c r="E37" s="3"/>
      <c r="F37" s="3"/>
      <c r="G37" s="3"/>
      <c r="H37" s="3"/>
      <c r="I37" s="3"/>
      <c r="J37" s="6">
        <v>33</v>
      </c>
      <c r="K37" s="15"/>
      <c r="L37" s="7"/>
      <c r="M37" s="7"/>
      <c r="N37" s="8"/>
      <c r="O37" s="8"/>
    </row>
    <row r="38" spans="1:16" ht="15" thickBot="1" x14ac:dyDescent="0.4">
      <c r="A38" s="3"/>
      <c r="B38" s="3"/>
      <c r="C38" s="3"/>
      <c r="D38" s="3"/>
      <c r="E38" s="3"/>
      <c r="F38" s="3"/>
      <c r="G38" s="3"/>
      <c r="H38" s="3"/>
      <c r="I38" s="3"/>
      <c r="K38" s="11" t="s">
        <v>69</v>
      </c>
      <c r="L38" s="11"/>
      <c r="M38" s="12"/>
      <c r="N38" s="11"/>
      <c r="O38" s="13">
        <f>SUM(O5:O37)</f>
        <v>5051000</v>
      </c>
    </row>
    <row r="39" spans="1:16" x14ac:dyDescent="0.35">
      <c r="A39" s="3"/>
      <c r="B39" s="3"/>
      <c r="C39" s="3"/>
      <c r="D39" s="3"/>
      <c r="E39" s="3"/>
      <c r="F39" s="3"/>
      <c r="G39" s="3"/>
      <c r="H39" s="3"/>
      <c r="I39" s="3"/>
    </row>
    <row r="40" spans="1:16" x14ac:dyDescent="0.35">
      <c r="A40" s="3"/>
      <c r="B40" s="3"/>
      <c r="C40" s="3"/>
      <c r="D40" s="3"/>
      <c r="E40" s="3"/>
      <c r="F40" s="3"/>
      <c r="G40" s="3"/>
      <c r="H40" s="3"/>
      <c r="I40" s="3"/>
      <c r="K40" s="26" t="s">
        <v>70</v>
      </c>
      <c r="O40" s="27">
        <f>4000000+465000+(740000-184000-20000)+117000-70000</f>
        <v>5048000</v>
      </c>
      <c r="P40" t="s">
        <v>472</v>
      </c>
    </row>
    <row r="41" spans="1:16" x14ac:dyDescent="0.35">
      <c r="A41" s="3"/>
      <c r="B41" s="3"/>
      <c r="C41" s="3"/>
      <c r="D41" s="3"/>
      <c r="E41" s="3"/>
      <c r="F41" s="3"/>
      <c r="G41" s="3"/>
      <c r="H41" s="3"/>
      <c r="I41" s="3"/>
      <c r="K41" s="26" t="s">
        <v>71</v>
      </c>
      <c r="O41" s="27"/>
    </row>
    <row r="42" spans="1:16" x14ac:dyDescent="0.35">
      <c r="A42" s="3"/>
      <c r="B42" s="3"/>
      <c r="C42" s="3"/>
      <c r="D42" s="3"/>
      <c r="E42" s="3"/>
      <c r="F42" s="3"/>
      <c r="G42" s="3"/>
      <c r="H42" s="3"/>
      <c r="I42" s="3"/>
      <c r="K42" s="26" t="s">
        <v>72</v>
      </c>
      <c r="O42" s="28">
        <f>O40-O41</f>
        <v>5048000</v>
      </c>
    </row>
    <row r="43" spans="1:16" x14ac:dyDescent="0.35">
      <c r="A43" s="3"/>
      <c r="B43" s="3"/>
      <c r="C43" s="3"/>
      <c r="D43" s="3"/>
      <c r="E43" s="3"/>
      <c r="F43" s="3"/>
      <c r="G43" s="3"/>
      <c r="H43" s="3"/>
      <c r="I43" s="3"/>
      <c r="K43" s="26" t="s">
        <v>73</v>
      </c>
      <c r="O43" s="28">
        <f>O38</f>
        <v>5051000</v>
      </c>
    </row>
    <row r="44" spans="1:16" x14ac:dyDescent="0.35">
      <c r="A44" s="3"/>
      <c r="B44" s="3"/>
      <c r="C44" s="3"/>
      <c r="D44" s="3"/>
      <c r="E44" s="3"/>
      <c r="F44" s="3"/>
      <c r="G44" s="3"/>
      <c r="H44" s="3"/>
      <c r="I44" s="3"/>
    </row>
    <row r="45" spans="1:16" ht="15" thickBot="1" x14ac:dyDescent="0.4">
      <c r="A45" s="3"/>
      <c r="B45" s="3"/>
      <c r="C45" s="3"/>
      <c r="D45" s="3"/>
      <c r="E45" s="3"/>
      <c r="F45" s="3"/>
      <c r="G45" s="3"/>
      <c r="H45" s="3"/>
      <c r="I45" s="3"/>
      <c r="K45" s="26" t="s">
        <v>74</v>
      </c>
      <c r="O45" s="29">
        <f>O42-O43</f>
        <v>-3000</v>
      </c>
      <c r="P45" t="s">
        <v>473</v>
      </c>
    </row>
    <row r="47" spans="1:16" x14ac:dyDescent="0.35">
      <c r="O47">
        <v>1840000</v>
      </c>
      <c r="P47" t="s">
        <v>474</v>
      </c>
    </row>
  </sheetData>
  <pageMargins left="0.7" right="0.7" top="0.75" bottom="0.75" header="0.3" footer="0.3"/>
  <pageSetup paperSize="9" scale="5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55698-8A41-49C3-93EF-48D6FC05212C}">
  <sheetPr>
    <pageSetUpPr fitToPage="1"/>
  </sheetPr>
  <dimension ref="A1:O44"/>
  <sheetViews>
    <sheetView topLeftCell="E19" zoomScaleNormal="100" workbookViewId="0">
      <selection activeCell="L8" sqref="L8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6.54296875" bestFit="1" customWidth="1"/>
    <col min="6" max="6" width="16.7265625" bestFit="1" customWidth="1"/>
    <col min="7" max="7" width="14.7265625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19.26953125" customWidth="1"/>
    <col min="14" max="14" width="23.453125" customWidth="1"/>
    <col min="15" max="15" width="25.81640625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12</v>
      </c>
      <c r="D2" s="14"/>
      <c r="E2" s="14"/>
      <c r="F2" s="14"/>
      <c r="G2" s="3"/>
      <c r="H2" s="3"/>
      <c r="I2" s="3"/>
      <c r="K2" s="16" t="s">
        <v>75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3"/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6">
        <v>1</v>
      </c>
      <c r="C5" s="15" t="s">
        <v>3</v>
      </c>
      <c r="D5" s="7">
        <v>60</v>
      </c>
      <c r="E5" s="7" t="s">
        <v>2</v>
      </c>
      <c r="F5" s="8">
        <v>12000</v>
      </c>
      <c r="G5" s="3">
        <f>D5*F5</f>
        <v>720000</v>
      </c>
      <c r="H5" s="3"/>
      <c r="I5" s="3"/>
      <c r="J5" s="6">
        <v>1</v>
      </c>
      <c r="K5" s="15" t="s">
        <v>47</v>
      </c>
      <c r="L5" s="7">
        <v>20</v>
      </c>
      <c r="M5" s="7" t="s">
        <v>2</v>
      </c>
      <c r="N5" s="8">
        <v>15000</v>
      </c>
      <c r="O5" s="8">
        <f>L5*N5</f>
        <v>300000</v>
      </c>
    </row>
    <row r="6" spans="1:15" ht="15" thickBot="1" x14ac:dyDescent="0.4">
      <c r="A6" s="3"/>
      <c r="B6" s="6">
        <v>2</v>
      </c>
      <c r="C6" s="15" t="s">
        <v>18</v>
      </c>
      <c r="D6" s="7">
        <v>97</v>
      </c>
      <c r="E6" s="7" t="s">
        <v>2</v>
      </c>
      <c r="F6" s="8">
        <v>29000</v>
      </c>
      <c r="G6" s="3">
        <f t="shared" ref="G6:G25" si="0">D6*F6</f>
        <v>2813000</v>
      </c>
      <c r="H6" s="3"/>
      <c r="I6" s="3"/>
      <c r="J6" s="6">
        <v>2</v>
      </c>
      <c r="K6" s="15" t="s">
        <v>46</v>
      </c>
      <c r="L6" s="7">
        <v>30</v>
      </c>
      <c r="M6" s="7" t="s">
        <v>2</v>
      </c>
      <c r="N6" s="8">
        <v>12000</v>
      </c>
      <c r="O6" s="8">
        <f t="shared" ref="O6:O36" si="1">L6*N6</f>
        <v>360000</v>
      </c>
    </row>
    <row r="7" spans="1:15" ht="15" thickBot="1" x14ac:dyDescent="0.4">
      <c r="A7" s="3"/>
      <c r="B7" s="6">
        <v>3</v>
      </c>
      <c r="C7" s="15" t="s">
        <v>19</v>
      </c>
      <c r="D7" s="7">
        <v>9</v>
      </c>
      <c r="E7" s="7" t="s">
        <v>2</v>
      </c>
      <c r="F7" s="8">
        <v>12000</v>
      </c>
      <c r="G7" s="3">
        <f t="shared" si="0"/>
        <v>108000</v>
      </c>
      <c r="H7" s="3"/>
      <c r="I7" s="3"/>
      <c r="J7" s="6">
        <v>3</v>
      </c>
      <c r="K7" s="15" t="s">
        <v>48</v>
      </c>
      <c r="L7" s="7">
        <v>10</v>
      </c>
      <c r="M7" s="7" t="s">
        <v>2</v>
      </c>
      <c r="N7" s="8">
        <v>6000</v>
      </c>
      <c r="O7" s="8">
        <f t="shared" si="1"/>
        <v>60000</v>
      </c>
    </row>
    <row r="8" spans="1:15" ht="15" thickBot="1" x14ac:dyDescent="0.4">
      <c r="A8" s="3"/>
      <c r="B8" s="6">
        <v>4</v>
      </c>
      <c r="C8" s="15" t="s">
        <v>20</v>
      </c>
      <c r="D8" s="7">
        <v>2000</v>
      </c>
      <c r="E8" s="7" t="s">
        <v>2</v>
      </c>
      <c r="F8" s="8">
        <v>450</v>
      </c>
      <c r="G8" s="3">
        <f t="shared" si="0"/>
        <v>900000</v>
      </c>
      <c r="H8" s="3"/>
      <c r="I8" s="3"/>
      <c r="J8" s="6">
        <v>4</v>
      </c>
      <c r="K8" s="15" t="s">
        <v>49</v>
      </c>
      <c r="L8" s="7">
        <v>15</v>
      </c>
      <c r="M8" s="7" t="s">
        <v>2</v>
      </c>
      <c r="N8" s="8">
        <v>3500</v>
      </c>
      <c r="O8" s="8">
        <f t="shared" si="1"/>
        <v>52500</v>
      </c>
    </row>
    <row r="9" spans="1:15" ht="15" thickBot="1" x14ac:dyDescent="0.4">
      <c r="A9" s="3"/>
      <c r="B9" s="6">
        <v>5</v>
      </c>
      <c r="C9" s="15" t="s">
        <v>21</v>
      </c>
      <c r="D9" s="7">
        <v>2</v>
      </c>
      <c r="E9" s="7" t="s">
        <v>6</v>
      </c>
      <c r="F9" s="10">
        <v>100000</v>
      </c>
      <c r="G9" s="3">
        <f t="shared" si="0"/>
        <v>200000</v>
      </c>
      <c r="H9" s="3"/>
      <c r="I9" s="3"/>
      <c r="J9" s="6">
        <v>5</v>
      </c>
      <c r="K9" s="15" t="s">
        <v>51</v>
      </c>
      <c r="L9" s="7">
        <v>1</v>
      </c>
      <c r="M9" s="7" t="s">
        <v>53</v>
      </c>
      <c r="N9" s="8">
        <f>70000+7000+10000</f>
        <v>87000</v>
      </c>
      <c r="O9" s="8">
        <f t="shared" si="1"/>
        <v>87000</v>
      </c>
    </row>
    <row r="10" spans="1:15" ht="15" thickBot="1" x14ac:dyDescent="0.4">
      <c r="A10" s="3" t="s">
        <v>56</v>
      </c>
      <c r="B10" s="6">
        <v>6</v>
      </c>
      <c r="C10" s="15" t="s">
        <v>22</v>
      </c>
      <c r="D10" s="7">
        <v>2</v>
      </c>
      <c r="E10" s="7" t="s">
        <v>6</v>
      </c>
      <c r="F10" s="8">
        <v>100000</v>
      </c>
      <c r="G10" s="3">
        <f t="shared" si="0"/>
        <v>200000</v>
      </c>
      <c r="H10" s="3"/>
      <c r="I10" s="3"/>
      <c r="J10" s="6">
        <v>6</v>
      </c>
      <c r="K10" s="15" t="s">
        <v>18</v>
      </c>
      <c r="L10" s="7">
        <v>70</v>
      </c>
      <c r="M10" s="7" t="s">
        <v>2</v>
      </c>
      <c r="N10" s="8">
        <v>27000</v>
      </c>
      <c r="O10" s="8">
        <f>L10*N10</f>
        <v>1890000</v>
      </c>
    </row>
    <row r="11" spans="1:15" ht="15" thickBot="1" x14ac:dyDescent="0.4">
      <c r="A11" s="3"/>
      <c r="B11" s="6">
        <v>7</v>
      </c>
      <c r="C11" s="15" t="s">
        <v>7</v>
      </c>
      <c r="D11" s="7">
        <v>14</v>
      </c>
      <c r="E11" s="7" t="s">
        <v>8</v>
      </c>
      <c r="F11" s="8">
        <v>32500</v>
      </c>
      <c r="G11" s="3">
        <f t="shared" si="0"/>
        <v>455000</v>
      </c>
      <c r="H11" s="3"/>
      <c r="I11" s="3"/>
      <c r="J11" s="6">
        <v>7</v>
      </c>
      <c r="K11" s="15" t="s">
        <v>52</v>
      </c>
      <c r="L11" s="7">
        <v>1</v>
      </c>
      <c r="M11" s="7" t="s">
        <v>50</v>
      </c>
      <c r="N11" s="8">
        <v>20000</v>
      </c>
      <c r="O11" s="8">
        <f t="shared" si="1"/>
        <v>20000</v>
      </c>
    </row>
    <row r="12" spans="1:15" ht="15" thickBot="1" x14ac:dyDescent="0.4">
      <c r="A12" s="3"/>
      <c r="B12" s="6">
        <v>8</v>
      </c>
      <c r="C12" s="15" t="s">
        <v>23</v>
      </c>
      <c r="D12" s="7">
        <v>2</v>
      </c>
      <c r="E12" s="7" t="s">
        <v>6</v>
      </c>
      <c r="F12" s="8">
        <v>120000</v>
      </c>
      <c r="G12" s="3">
        <f t="shared" si="0"/>
        <v>240000</v>
      </c>
      <c r="H12" s="3"/>
      <c r="I12" s="3"/>
      <c r="J12" s="6">
        <v>8</v>
      </c>
      <c r="K12" s="15" t="s">
        <v>19</v>
      </c>
      <c r="L12" s="7">
        <v>9</v>
      </c>
      <c r="M12" s="7" t="s">
        <v>2</v>
      </c>
      <c r="N12" s="8">
        <v>12000</v>
      </c>
      <c r="O12" s="8">
        <f t="shared" si="1"/>
        <v>108000</v>
      </c>
    </row>
    <row r="13" spans="1:15" ht="15" thickBot="1" x14ac:dyDescent="0.4">
      <c r="A13" s="3" t="s">
        <v>57</v>
      </c>
      <c r="B13" s="6">
        <v>9</v>
      </c>
      <c r="C13" s="15" t="s">
        <v>24</v>
      </c>
      <c r="D13" s="7">
        <v>4</v>
      </c>
      <c r="E13" s="7" t="s">
        <v>6</v>
      </c>
      <c r="F13" s="10">
        <v>50000</v>
      </c>
      <c r="G13" s="3">
        <f t="shared" si="0"/>
        <v>200000</v>
      </c>
      <c r="H13" s="3"/>
      <c r="I13" s="3"/>
      <c r="J13" s="6">
        <v>9</v>
      </c>
      <c r="K13" s="15" t="s">
        <v>20</v>
      </c>
      <c r="L13" s="7">
        <v>2000</v>
      </c>
      <c r="M13" s="7" t="s">
        <v>2</v>
      </c>
      <c r="N13" s="8">
        <v>450</v>
      </c>
      <c r="O13" s="8">
        <f t="shared" si="1"/>
        <v>900000</v>
      </c>
    </row>
    <row r="14" spans="1:15" ht="15" thickBot="1" x14ac:dyDescent="0.4">
      <c r="A14" s="3"/>
      <c r="B14" s="6">
        <v>10</v>
      </c>
      <c r="C14" s="15" t="s">
        <v>25</v>
      </c>
      <c r="D14" s="7">
        <v>2</v>
      </c>
      <c r="E14" s="7" t="s">
        <v>2</v>
      </c>
      <c r="F14" s="8">
        <v>120000</v>
      </c>
      <c r="G14" s="3">
        <f t="shared" si="0"/>
        <v>240000</v>
      </c>
      <c r="H14" s="3"/>
      <c r="I14" s="3"/>
      <c r="J14" s="6">
        <v>10</v>
      </c>
      <c r="K14" s="15" t="s">
        <v>54</v>
      </c>
      <c r="L14" s="7">
        <v>3</v>
      </c>
      <c r="M14" s="7" t="s">
        <v>6</v>
      </c>
      <c r="N14" s="8">
        <v>100000</v>
      </c>
      <c r="O14" s="8">
        <f t="shared" si="1"/>
        <v>300000</v>
      </c>
    </row>
    <row r="15" spans="1:15" ht="15" thickBot="1" x14ac:dyDescent="0.4">
      <c r="A15" s="3"/>
      <c r="B15" s="6">
        <v>11</v>
      </c>
      <c r="C15" s="15" t="s">
        <v>26</v>
      </c>
      <c r="D15" s="7">
        <v>10</v>
      </c>
      <c r="E15" s="7" t="s">
        <v>5</v>
      </c>
      <c r="F15" s="8">
        <v>5000</v>
      </c>
      <c r="G15" s="3">
        <f t="shared" si="0"/>
        <v>50000</v>
      </c>
      <c r="H15" s="3"/>
      <c r="I15" s="3"/>
      <c r="J15" s="6">
        <v>11</v>
      </c>
      <c r="K15" s="15" t="s">
        <v>55</v>
      </c>
      <c r="L15" s="7">
        <v>1</v>
      </c>
      <c r="M15" s="7" t="s">
        <v>53</v>
      </c>
      <c r="N15" s="8">
        <v>100000</v>
      </c>
      <c r="O15" s="8">
        <f t="shared" si="1"/>
        <v>100000</v>
      </c>
    </row>
    <row r="16" spans="1:15" ht="15" thickBot="1" x14ac:dyDescent="0.4">
      <c r="A16" s="3"/>
      <c r="B16" s="6">
        <v>12</v>
      </c>
      <c r="C16" s="15" t="s">
        <v>27</v>
      </c>
      <c r="D16" s="7">
        <v>10</v>
      </c>
      <c r="E16" s="7" t="s">
        <v>5</v>
      </c>
      <c r="F16" s="8">
        <v>5000</v>
      </c>
      <c r="G16" s="3">
        <f t="shared" si="0"/>
        <v>50000</v>
      </c>
      <c r="H16" s="3"/>
      <c r="I16" s="3"/>
      <c r="J16" s="6">
        <v>12</v>
      </c>
      <c r="K16" s="15" t="s">
        <v>7</v>
      </c>
      <c r="L16" s="7">
        <f>10+4+3+1</f>
        <v>18</v>
      </c>
      <c r="M16" s="7" t="s">
        <v>8</v>
      </c>
      <c r="N16" s="8">
        <v>32000</v>
      </c>
      <c r="O16" s="8">
        <f t="shared" si="1"/>
        <v>576000</v>
      </c>
    </row>
    <row r="17" spans="1:15" ht="15" thickBot="1" x14ac:dyDescent="0.4">
      <c r="A17" s="3"/>
      <c r="B17" s="6">
        <v>13</v>
      </c>
      <c r="C17" s="15" t="s">
        <v>28</v>
      </c>
      <c r="D17" s="7">
        <v>10</v>
      </c>
      <c r="E17" s="7" t="s">
        <v>5</v>
      </c>
      <c r="F17" s="8">
        <v>5000</v>
      </c>
      <c r="G17" s="3">
        <f t="shared" si="0"/>
        <v>50000</v>
      </c>
      <c r="H17" s="3"/>
      <c r="I17" s="3"/>
      <c r="J17" s="6">
        <v>13</v>
      </c>
      <c r="K17" s="15" t="s">
        <v>58</v>
      </c>
      <c r="L17" s="7">
        <v>1</v>
      </c>
      <c r="M17" s="7" t="s">
        <v>53</v>
      </c>
      <c r="N17" s="8">
        <f>6000+4000+3000+1000</f>
        <v>14000</v>
      </c>
      <c r="O17" s="8">
        <f t="shared" si="1"/>
        <v>14000</v>
      </c>
    </row>
    <row r="18" spans="1:15" ht="15" thickBot="1" x14ac:dyDescent="0.4">
      <c r="A18" s="3"/>
      <c r="B18" s="6">
        <v>14</v>
      </c>
      <c r="C18" s="15" t="s">
        <v>29</v>
      </c>
      <c r="D18" s="7">
        <v>10</v>
      </c>
      <c r="E18" s="7" t="s">
        <v>5</v>
      </c>
      <c r="F18" s="8">
        <v>5000</v>
      </c>
      <c r="G18" s="3">
        <f t="shared" si="0"/>
        <v>50000</v>
      </c>
      <c r="H18" s="3"/>
      <c r="I18" s="3"/>
      <c r="J18" s="6">
        <v>14</v>
      </c>
      <c r="K18" s="15" t="s">
        <v>23</v>
      </c>
      <c r="L18" s="7">
        <v>2</v>
      </c>
      <c r="M18" s="7" t="s">
        <v>6</v>
      </c>
      <c r="N18" s="8">
        <v>120000</v>
      </c>
      <c r="O18" s="8">
        <f t="shared" si="1"/>
        <v>240000</v>
      </c>
    </row>
    <row r="19" spans="1:15" ht="15" thickBot="1" x14ac:dyDescent="0.4">
      <c r="A19" s="3"/>
      <c r="B19" s="6">
        <v>15</v>
      </c>
      <c r="C19" s="15" t="s">
        <v>33</v>
      </c>
      <c r="D19" s="7">
        <v>3</v>
      </c>
      <c r="E19" s="7" t="s">
        <v>5</v>
      </c>
      <c r="F19" s="8">
        <v>8000</v>
      </c>
      <c r="G19" s="3">
        <f t="shared" si="0"/>
        <v>24000</v>
      </c>
      <c r="H19" s="3"/>
      <c r="I19" s="3"/>
      <c r="J19" s="6">
        <v>15</v>
      </c>
      <c r="K19" s="15" t="s">
        <v>59</v>
      </c>
      <c r="L19" s="7">
        <v>1</v>
      </c>
      <c r="M19" s="7" t="s">
        <v>50</v>
      </c>
      <c r="N19" s="8">
        <v>50000</v>
      </c>
      <c r="O19" s="8">
        <f t="shared" si="1"/>
        <v>50000</v>
      </c>
    </row>
    <row r="20" spans="1:15" ht="15" thickBot="1" x14ac:dyDescent="0.4">
      <c r="A20" s="3"/>
      <c r="B20" s="6">
        <v>16</v>
      </c>
      <c r="C20" s="15" t="s">
        <v>34</v>
      </c>
      <c r="D20" s="7">
        <v>5</v>
      </c>
      <c r="E20" s="7" t="s">
        <v>5</v>
      </c>
      <c r="F20" s="8">
        <v>8000</v>
      </c>
      <c r="G20" s="3">
        <f t="shared" si="0"/>
        <v>40000</v>
      </c>
      <c r="H20" s="3"/>
      <c r="I20" s="3"/>
      <c r="J20" s="6">
        <v>16</v>
      </c>
      <c r="K20" s="15" t="s">
        <v>60</v>
      </c>
      <c r="L20" s="7">
        <v>2</v>
      </c>
      <c r="M20" s="7" t="s">
        <v>2</v>
      </c>
      <c r="N20" s="8">
        <v>92000</v>
      </c>
      <c r="O20" s="8">
        <f t="shared" si="1"/>
        <v>184000</v>
      </c>
    </row>
    <row r="21" spans="1:15" ht="15" thickBot="1" x14ac:dyDescent="0.4">
      <c r="A21" s="3"/>
      <c r="B21" s="6">
        <v>17</v>
      </c>
      <c r="C21" s="15" t="s">
        <v>30</v>
      </c>
      <c r="D21" s="7">
        <v>10</v>
      </c>
      <c r="E21" s="7" t="s">
        <v>5</v>
      </c>
      <c r="F21" s="10">
        <v>6000</v>
      </c>
      <c r="G21" s="3">
        <f t="shared" si="0"/>
        <v>60000</v>
      </c>
      <c r="H21" s="3"/>
      <c r="I21" s="3"/>
      <c r="J21" s="6">
        <v>17</v>
      </c>
      <c r="K21" s="15" t="s">
        <v>26</v>
      </c>
      <c r="L21" s="7">
        <v>10</v>
      </c>
      <c r="M21" s="7" t="s">
        <v>5</v>
      </c>
      <c r="N21" s="8">
        <v>5000</v>
      </c>
      <c r="O21" s="8">
        <f t="shared" si="1"/>
        <v>50000</v>
      </c>
    </row>
    <row r="22" spans="1:15" ht="15" thickBot="1" x14ac:dyDescent="0.4">
      <c r="A22" s="3"/>
      <c r="B22" s="6">
        <v>18</v>
      </c>
      <c r="C22" s="15" t="s">
        <v>31</v>
      </c>
      <c r="D22" s="7">
        <v>1</v>
      </c>
      <c r="E22" s="7" t="s">
        <v>4</v>
      </c>
      <c r="F22" s="10">
        <v>60000</v>
      </c>
      <c r="G22" s="3">
        <f t="shared" si="0"/>
        <v>60000</v>
      </c>
      <c r="H22" s="3"/>
      <c r="I22" s="3"/>
      <c r="J22" s="6">
        <v>18</v>
      </c>
      <c r="K22" s="15" t="s">
        <v>27</v>
      </c>
      <c r="L22" s="7">
        <v>10</v>
      </c>
      <c r="M22" s="7" t="s">
        <v>5</v>
      </c>
      <c r="N22" s="8">
        <v>5000</v>
      </c>
      <c r="O22" s="8">
        <f t="shared" si="1"/>
        <v>50000</v>
      </c>
    </row>
    <row r="23" spans="1:15" ht="15" thickBot="1" x14ac:dyDescent="0.4">
      <c r="A23" s="3"/>
      <c r="B23" s="6">
        <v>19</v>
      </c>
      <c r="C23" s="15" t="s">
        <v>32</v>
      </c>
      <c r="D23" s="7">
        <v>1</v>
      </c>
      <c r="E23" s="7" t="s">
        <v>4</v>
      </c>
      <c r="F23" s="9">
        <v>120000</v>
      </c>
      <c r="G23" s="3">
        <f t="shared" si="0"/>
        <v>120000</v>
      </c>
      <c r="H23" s="3"/>
      <c r="I23" s="3"/>
      <c r="J23" s="6">
        <v>19</v>
      </c>
      <c r="K23" s="15" t="s">
        <v>28</v>
      </c>
      <c r="L23" s="7">
        <v>10</v>
      </c>
      <c r="M23" s="7" t="s">
        <v>5</v>
      </c>
      <c r="N23" s="8">
        <v>5000</v>
      </c>
      <c r="O23" s="8">
        <f t="shared" si="1"/>
        <v>50000</v>
      </c>
    </row>
    <row r="24" spans="1:15" ht="15" thickBot="1" x14ac:dyDescent="0.4">
      <c r="A24" s="3"/>
      <c r="B24" s="6">
        <v>20</v>
      </c>
      <c r="C24" s="15" t="s">
        <v>35</v>
      </c>
      <c r="D24" s="7">
        <v>1</v>
      </c>
      <c r="E24" s="7" t="s">
        <v>2</v>
      </c>
      <c r="F24" s="8">
        <v>80000</v>
      </c>
      <c r="G24" s="3">
        <f t="shared" si="0"/>
        <v>80000</v>
      </c>
      <c r="H24" s="3"/>
      <c r="I24" s="3"/>
      <c r="J24" s="6">
        <v>20</v>
      </c>
      <c r="K24" s="15" t="s">
        <v>29</v>
      </c>
      <c r="L24" s="7">
        <v>10</v>
      </c>
      <c r="M24" s="7" t="s">
        <v>5</v>
      </c>
      <c r="N24" s="8">
        <v>5000</v>
      </c>
      <c r="O24" s="8">
        <f t="shared" si="1"/>
        <v>50000</v>
      </c>
    </row>
    <row r="25" spans="1:15" ht="15" thickBot="1" x14ac:dyDescent="0.4">
      <c r="A25" s="3"/>
      <c r="B25" s="6">
        <v>21</v>
      </c>
      <c r="C25" s="15" t="s">
        <v>36</v>
      </c>
      <c r="D25" s="7">
        <v>1</v>
      </c>
      <c r="E25" s="7" t="s">
        <v>2</v>
      </c>
      <c r="F25" s="9">
        <v>300000</v>
      </c>
      <c r="G25" s="3">
        <f t="shared" si="0"/>
        <v>300000</v>
      </c>
      <c r="H25" s="3"/>
      <c r="I25" s="3"/>
      <c r="J25" s="6">
        <v>21</v>
      </c>
      <c r="K25" s="15" t="s">
        <v>33</v>
      </c>
      <c r="L25" s="7">
        <v>3</v>
      </c>
      <c r="M25" s="7" t="s">
        <v>5</v>
      </c>
      <c r="N25" s="8">
        <v>8000</v>
      </c>
      <c r="O25" s="8">
        <f t="shared" si="1"/>
        <v>24000</v>
      </c>
    </row>
    <row r="26" spans="1:15" ht="15" thickBot="1" x14ac:dyDescent="0.4">
      <c r="A26" s="3"/>
      <c r="B26" s="6"/>
      <c r="C26" s="11" t="s">
        <v>9</v>
      </c>
      <c r="D26" s="11" t="s">
        <v>10</v>
      </c>
      <c r="E26" s="12" t="s">
        <v>10</v>
      </c>
      <c r="F26" s="11" t="s">
        <v>10</v>
      </c>
      <c r="G26" s="13">
        <f>SUM(G5:G25)</f>
        <v>6960000</v>
      </c>
      <c r="H26" s="3"/>
      <c r="I26" s="3"/>
      <c r="J26" s="6">
        <v>22</v>
      </c>
      <c r="K26" s="15" t="s">
        <v>34</v>
      </c>
      <c r="L26" s="7">
        <v>5</v>
      </c>
      <c r="M26" s="7" t="s">
        <v>5</v>
      </c>
      <c r="N26" s="8">
        <v>8000</v>
      </c>
      <c r="O26" s="8">
        <f t="shared" si="1"/>
        <v>40000</v>
      </c>
    </row>
    <row r="27" spans="1:15" ht="15" thickBot="1" x14ac:dyDescent="0.4">
      <c r="A27" s="3"/>
      <c r="B27" s="6"/>
      <c r="C27" s="11" t="s">
        <v>11</v>
      </c>
      <c r="D27" s="11" t="s">
        <v>10</v>
      </c>
      <c r="E27" s="11" t="s">
        <v>10</v>
      </c>
      <c r="F27" s="11" t="s">
        <v>10</v>
      </c>
      <c r="G27" s="17">
        <v>2250000</v>
      </c>
      <c r="H27" s="19">
        <f>G27/G28</f>
        <v>0.24429967426710097</v>
      </c>
      <c r="I27" s="3"/>
      <c r="J27" s="6">
        <v>23</v>
      </c>
      <c r="K27" s="15" t="s">
        <v>30</v>
      </c>
      <c r="L27" s="7">
        <v>10</v>
      </c>
      <c r="M27" s="7" t="s">
        <v>5</v>
      </c>
      <c r="N27" s="8">
        <v>6000</v>
      </c>
      <c r="O27" s="8">
        <f t="shared" si="1"/>
        <v>60000</v>
      </c>
    </row>
    <row r="28" spans="1:15" ht="15" thickBot="1" x14ac:dyDescent="0.4">
      <c r="A28" s="3"/>
      <c r="B28" s="3"/>
      <c r="C28" s="3"/>
      <c r="D28" s="3"/>
      <c r="E28" s="3"/>
      <c r="F28" s="3"/>
      <c r="G28" s="18">
        <f>SUM(G26:G27)</f>
        <v>9210000</v>
      </c>
      <c r="H28" s="3"/>
      <c r="I28" s="3"/>
      <c r="J28" s="6">
        <v>24</v>
      </c>
      <c r="K28" s="15" t="s">
        <v>61</v>
      </c>
      <c r="L28" s="7">
        <v>1</v>
      </c>
      <c r="M28" s="7" t="s">
        <v>4</v>
      </c>
      <c r="N28" s="8">
        <v>60000</v>
      </c>
      <c r="O28" s="8">
        <f t="shared" si="1"/>
        <v>60000</v>
      </c>
    </row>
    <row r="29" spans="1:15" ht="15.5" thickTop="1" thickBot="1" x14ac:dyDescent="0.4">
      <c r="A29" s="3"/>
      <c r="B29" s="3"/>
      <c r="C29" s="3"/>
      <c r="D29" s="3"/>
      <c r="E29" s="3"/>
      <c r="F29" s="3"/>
      <c r="G29" s="3"/>
      <c r="H29" s="3"/>
      <c r="I29" s="3"/>
      <c r="J29" s="6">
        <v>25</v>
      </c>
      <c r="K29" s="15" t="s">
        <v>32</v>
      </c>
      <c r="L29" s="7">
        <v>1</v>
      </c>
      <c r="M29" s="7" t="s">
        <v>4</v>
      </c>
      <c r="N29" s="8">
        <v>120000</v>
      </c>
      <c r="O29" s="8">
        <f t="shared" si="1"/>
        <v>120000</v>
      </c>
    </row>
    <row r="30" spans="1:15" ht="15" thickBot="1" x14ac:dyDescent="0.4">
      <c r="A30" s="3"/>
      <c r="B30" s="3"/>
      <c r="C30" s="3"/>
      <c r="D30" s="3"/>
      <c r="E30" s="3"/>
      <c r="F30" s="3"/>
      <c r="G30" s="3"/>
      <c r="H30" s="3"/>
      <c r="I30" s="3"/>
      <c r="J30" s="6">
        <v>26</v>
      </c>
      <c r="K30" s="15" t="s">
        <v>62</v>
      </c>
      <c r="L30" s="7">
        <v>1</v>
      </c>
      <c r="M30" s="7" t="s">
        <v>4</v>
      </c>
      <c r="N30" s="8">
        <v>195000</v>
      </c>
      <c r="O30" s="8">
        <f t="shared" si="1"/>
        <v>195000</v>
      </c>
    </row>
    <row r="31" spans="1:15" ht="15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6">
        <v>27</v>
      </c>
      <c r="K31" s="15" t="s">
        <v>65</v>
      </c>
      <c r="L31" s="7">
        <v>1</v>
      </c>
      <c r="M31" s="7" t="s">
        <v>4</v>
      </c>
      <c r="N31" s="8">
        <v>80000</v>
      </c>
      <c r="O31" s="8">
        <f t="shared" si="1"/>
        <v>80000</v>
      </c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>
        <v>28</v>
      </c>
      <c r="K32" s="15" t="s">
        <v>63</v>
      </c>
      <c r="L32" s="7">
        <v>8</v>
      </c>
      <c r="M32" s="7" t="s">
        <v>64</v>
      </c>
      <c r="N32" s="8">
        <v>3000</v>
      </c>
      <c r="O32" s="8">
        <f t="shared" si="1"/>
        <v>24000</v>
      </c>
    </row>
    <row r="33" spans="1:15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J33" s="6">
        <v>29</v>
      </c>
      <c r="K33" s="15" t="s">
        <v>66</v>
      </c>
      <c r="L33" s="7">
        <v>1</v>
      </c>
      <c r="M33" s="7" t="s">
        <v>2</v>
      </c>
      <c r="N33" s="8">
        <v>4000</v>
      </c>
      <c r="O33" s="8">
        <f t="shared" si="1"/>
        <v>4000</v>
      </c>
    </row>
    <row r="34" spans="1:15" ht="15" thickBot="1" x14ac:dyDescent="0.4">
      <c r="A34" s="3"/>
      <c r="B34" s="3"/>
      <c r="C34" s="3"/>
      <c r="D34" s="3"/>
      <c r="E34" s="3"/>
      <c r="F34" s="3"/>
      <c r="G34" s="3"/>
      <c r="H34" s="3"/>
      <c r="I34" s="3"/>
      <c r="J34" s="6">
        <v>30</v>
      </c>
      <c r="K34" s="15" t="s">
        <v>67</v>
      </c>
      <c r="L34" s="7">
        <v>1</v>
      </c>
      <c r="M34" s="7" t="s">
        <v>53</v>
      </c>
      <c r="N34" s="8">
        <f>11000+5000</f>
        <v>16000</v>
      </c>
      <c r="O34" s="8">
        <f t="shared" si="1"/>
        <v>16000</v>
      </c>
    </row>
    <row r="35" spans="1:15" ht="15" thickBot="1" x14ac:dyDescent="0.4">
      <c r="A35" s="3"/>
      <c r="B35" s="3"/>
      <c r="C35" s="3"/>
      <c r="D35" s="3"/>
      <c r="E35" s="3"/>
      <c r="F35" s="3"/>
      <c r="G35" s="3"/>
      <c r="H35" s="3"/>
      <c r="I35" s="3"/>
      <c r="J35" s="6">
        <v>31</v>
      </c>
      <c r="K35" s="15" t="s">
        <v>68</v>
      </c>
      <c r="L35" s="7">
        <v>1</v>
      </c>
      <c r="M35" s="7" t="s">
        <v>2</v>
      </c>
      <c r="N35" s="8">
        <v>12000</v>
      </c>
      <c r="O35" s="8">
        <f t="shared" si="1"/>
        <v>12000</v>
      </c>
    </row>
    <row r="36" spans="1:15" ht="15" thickBot="1" x14ac:dyDescent="0.4">
      <c r="A36" s="3"/>
      <c r="B36" s="3"/>
      <c r="C36" s="3"/>
      <c r="D36" s="3"/>
      <c r="E36" s="3"/>
      <c r="F36" s="3"/>
      <c r="G36" s="3"/>
      <c r="H36" s="3"/>
      <c r="I36" s="3"/>
      <c r="J36" s="6">
        <v>32</v>
      </c>
      <c r="K36" s="15" t="s">
        <v>36</v>
      </c>
      <c r="L36" s="7">
        <v>1</v>
      </c>
      <c r="M36" s="7" t="s">
        <v>2</v>
      </c>
      <c r="N36" s="8">
        <v>300000</v>
      </c>
      <c r="O36" s="8">
        <f t="shared" si="1"/>
        <v>300000</v>
      </c>
    </row>
    <row r="37" spans="1:15" ht="15" thickBot="1" x14ac:dyDescent="0.4">
      <c r="A37" s="3"/>
      <c r="B37" s="3"/>
      <c r="C37" s="3"/>
      <c r="D37" s="3"/>
      <c r="E37" s="3"/>
      <c r="F37" s="3"/>
      <c r="G37" s="3"/>
      <c r="H37" s="3"/>
      <c r="I37" s="3"/>
      <c r="K37" s="11" t="s">
        <v>69</v>
      </c>
      <c r="L37" s="11"/>
      <c r="M37" s="12"/>
      <c r="N37" s="11"/>
      <c r="O37" s="13">
        <f>SUM(O5:O36)</f>
        <v>6376500</v>
      </c>
    </row>
    <row r="38" spans="1:15" x14ac:dyDescent="0.35">
      <c r="A38" s="3"/>
      <c r="B38" s="3"/>
      <c r="C38" s="3"/>
      <c r="D38" s="3"/>
      <c r="E38" s="3"/>
      <c r="F38" s="3"/>
      <c r="G38" s="3"/>
      <c r="H38" s="3"/>
      <c r="I38" s="3"/>
    </row>
    <row r="39" spans="1:15" x14ac:dyDescent="0.35">
      <c r="A39" s="3"/>
      <c r="B39" s="3"/>
      <c r="C39" s="3"/>
      <c r="D39" s="3"/>
      <c r="E39" s="3"/>
      <c r="F39" s="3"/>
      <c r="G39" s="3"/>
      <c r="H39" s="3"/>
      <c r="I39" s="3"/>
      <c r="K39" s="26" t="s">
        <v>70</v>
      </c>
      <c r="O39" s="27">
        <v>6920000</v>
      </c>
    </row>
    <row r="40" spans="1:15" x14ac:dyDescent="0.35">
      <c r="A40" s="3"/>
      <c r="B40" s="3"/>
      <c r="C40" s="3"/>
      <c r="D40" s="3"/>
      <c r="E40" s="3"/>
      <c r="F40" s="3"/>
      <c r="G40" s="3"/>
      <c r="H40" s="3"/>
      <c r="I40" s="3"/>
      <c r="K40" s="26" t="s">
        <v>71</v>
      </c>
      <c r="O40" s="27">
        <v>70000</v>
      </c>
    </row>
    <row r="41" spans="1:15" x14ac:dyDescent="0.35">
      <c r="A41" s="3"/>
      <c r="B41" s="3"/>
      <c r="C41" s="3"/>
      <c r="D41" s="3"/>
      <c r="E41" s="3"/>
      <c r="F41" s="3"/>
      <c r="G41" s="3"/>
      <c r="H41" s="3"/>
      <c r="I41" s="3"/>
      <c r="K41" s="26" t="s">
        <v>72</v>
      </c>
      <c r="O41" s="28">
        <f>O39-O40</f>
        <v>6850000</v>
      </c>
    </row>
    <row r="42" spans="1:15" x14ac:dyDescent="0.35">
      <c r="A42" s="3"/>
      <c r="B42" s="3"/>
      <c r="C42" s="3"/>
      <c r="D42" s="3"/>
      <c r="E42" s="3"/>
      <c r="F42" s="3"/>
      <c r="G42" s="3"/>
      <c r="H42" s="3"/>
      <c r="I42" s="3"/>
      <c r="K42" s="26" t="s">
        <v>73</v>
      </c>
      <c r="O42" s="28">
        <f>O37</f>
        <v>6376500</v>
      </c>
    </row>
    <row r="43" spans="1:15" x14ac:dyDescent="0.35">
      <c r="A43" s="3"/>
      <c r="B43" s="3"/>
      <c r="C43" s="3"/>
      <c r="D43" s="3"/>
      <c r="E43" s="3"/>
      <c r="F43" s="3"/>
      <c r="G43" s="3"/>
      <c r="H43" s="3"/>
      <c r="I43" s="3"/>
    </row>
    <row r="44" spans="1:15" ht="15" thickBot="1" x14ac:dyDescent="0.4">
      <c r="A44" s="3"/>
      <c r="B44" s="3"/>
      <c r="C44" s="3"/>
      <c r="D44" s="3"/>
      <c r="E44" s="3"/>
      <c r="F44" s="3"/>
      <c r="G44" s="3"/>
      <c r="H44" s="3"/>
      <c r="I44" s="3"/>
      <c r="K44" s="26" t="s">
        <v>74</v>
      </c>
      <c r="O44" s="29">
        <f>O41-O42</f>
        <v>473500</v>
      </c>
    </row>
  </sheetData>
  <pageMargins left="0.7" right="0.7" top="0.75" bottom="0.75" header="0.3" footer="0.3"/>
  <pageSetup paperSize="9" scale="5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C2935-E4FF-4C84-94C8-788917208325}">
  <sheetPr>
    <pageSetUpPr fitToPage="1"/>
  </sheetPr>
  <dimension ref="A1:O45"/>
  <sheetViews>
    <sheetView topLeftCell="A28" workbookViewId="0">
      <selection activeCell="O41" sqref="O41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6.54296875" bestFit="1" customWidth="1"/>
    <col min="6" max="6" width="16.7265625" bestFit="1" customWidth="1"/>
    <col min="7" max="7" width="9.1796875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6.7265625" bestFit="1" customWidth="1"/>
    <col min="14" max="14" width="15.453125" bestFit="1" customWidth="1"/>
    <col min="15" max="15" width="14.453125" bestFit="1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76</v>
      </c>
      <c r="D2" s="14"/>
      <c r="E2" s="14"/>
      <c r="F2" s="14"/>
      <c r="G2" s="3"/>
      <c r="H2" s="3"/>
      <c r="I2" s="3"/>
      <c r="K2" s="16" t="s">
        <v>77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3"/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6">
        <v>1</v>
      </c>
      <c r="C5" s="15" t="s">
        <v>81</v>
      </c>
      <c r="D5" s="7">
        <v>2</v>
      </c>
      <c r="E5" s="7" t="s">
        <v>2</v>
      </c>
      <c r="F5" s="8">
        <v>100000</v>
      </c>
      <c r="G5" s="3">
        <f>D5*F5</f>
        <v>200000</v>
      </c>
      <c r="H5" s="3"/>
      <c r="I5" s="3"/>
      <c r="J5" s="6">
        <v>1</v>
      </c>
      <c r="K5" s="15" t="s">
        <v>81</v>
      </c>
      <c r="L5" s="7">
        <v>2</v>
      </c>
      <c r="M5" s="7" t="s">
        <v>2</v>
      </c>
      <c r="N5" s="8">
        <v>100000</v>
      </c>
      <c r="O5" s="3">
        <f>L5*N5</f>
        <v>200000</v>
      </c>
    </row>
    <row r="6" spans="1:15" ht="15" thickBot="1" x14ac:dyDescent="0.4">
      <c r="A6" s="3"/>
      <c r="B6" s="6">
        <v>2</v>
      </c>
      <c r="C6" s="15" t="s">
        <v>82</v>
      </c>
      <c r="D6" s="7">
        <v>2000</v>
      </c>
      <c r="E6" s="7" t="s">
        <v>2</v>
      </c>
      <c r="F6" s="8">
        <v>250</v>
      </c>
      <c r="G6" s="3">
        <f t="shared" ref="G6:G26" si="0">D6*F6</f>
        <v>500000</v>
      </c>
      <c r="H6" s="3"/>
      <c r="I6" s="3"/>
      <c r="J6" s="6">
        <v>2</v>
      </c>
      <c r="K6" s="15" t="s">
        <v>82</v>
      </c>
      <c r="L6" s="7">
        <f>2000+500</f>
        <v>2500</v>
      </c>
      <c r="M6" s="7" t="s">
        <v>2</v>
      </c>
      <c r="N6" s="8">
        <v>250</v>
      </c>
      <c r="O6" s="3">
        <f t="shared" ref="O6:O29" si="1">L6*N6</f>
        <v>625000</v>
      </c>
    </row>
    <row r="7" spans="1:15" ht="15" thickBot="1" x14ac:dyDescent="0.4">
      <c r="A7" s="3"/>
      <c r="B7" s="6">
        <v>3</v>
      </c>
      <c r="C7" s="15" t="s">
        <v>78</v>
      </c>
      <c r="D7" s="7">
        <v>2</v>
      </c>
      <c r="E7" s="7" t="s">
        <v>6</v>
      </c>
      <c r="F7" s="8">
        <v>120000</v>
      </c>
      <c r="G7" s="3">
        <f t="shared" si="0"/>
        <v>240000</v>
      </c>
      <c r="H7" s="3"/>
      <c r="I7" s="3"/>
      <c r="J7" s="6">
        <v>3</v>
      </c>
      <c r="K7" s="15" t="s">
        <v>78</v>
      </c>
      <c r="L7" s="7">
        <v>2</v>
      </c>
      <c r="M7" s="7" t="s">
        <v>6</v>
      </c>
      <c r="N7" s="8">
        <v>120000</v>
      </c>
      <c r="O7" s="3">
        <f t="shared" si="1"/>
        <v>240000</v>
      </c>
    </row>
    <row r="8" spans="1:15" ht="15" thickBot="1" x14ac:dyDescent="0.4">
      <c r="A8" s="3"/>
      <c r="B8" s="6">
        <v>4</v>
      </c>
      <c r="C8" s="15" t="s">
        <v>79</v>
      </c>
      <c r="D8" s="7">
        <v>2</v>
      </c>
      <c r="E8" s="7" t="s">
        <v>6</v>
      </c>
      <c r="F8" s="8">
        <v>100000</v>
      </c>
      <c r="G8" s="3">
        <f t="shared" si="0"/>
        <v>200000</v>
      </c>
      <c r="H8" s="3"/>
      <c r="I8" s="3"/>
      <c r="J8" s="6">
        <v>4</v>
      </c>
      <c r="K8" s="15" t="s">
        <v>79</v>
      </c>
      <c r="L8" s="7">
        <v>2</v>
      </c>
      <c r="M8" s="7" t="s">
        <v>6</v>
      </c>
      <c r="N8" s="8">
        <v>100000</v>
      </c>
      <c r="O8" s="3">
        <f t="shared" si="1"/>
        <v>200000</v>
      </c>
    </row>
    <row r="9" spans="1:15" ht="15" thickBot="1" x14ac:dyDescent="0.4">
      <c r="A9" s="3"/>
      <c r="B9" s="6">
        <v>5</v>
      </c>
      <c r="C9" s="15" t="s">
        <v>7</v>
      </c>
      <c r="D9" s="7">
        <v>21</v>
      </c>
      <c r="E9" s="7" t="s">
        <v>8</v>
      </c>
      <c r="F9" s="10">
        <v>32500</v>
      </c>
      <c r="G9" s="3">
        <f t="shared" si="0"/>
        <v>682500</v>
      </c>
      <c r="H9" s="3"/>
      <c r="I9" s="3"/>
      <c r="J9" s="6">
        <v>5</v>
      </c>
      <c r="K9" s="15" t="s">
        <v>7</v>
      </c>
      <c r="L9" s="7">
        <f>10+3+1</f>
        <v>14</v>
      </c>
      <c r="M9" s="7" t="s">
        <v>8</v>
      </c>
      <c r="N9" s="8">
        <v>32000</v>
      </c>
      <c r="O9" s="3">
        <f t="shared" si="1"/>
        <v>448000</v>
      </c>
    </row>
    <row r="10" spans="1:15" ht="15" thickBot="1" x14ac:dyDescent="0.4">
      <c r="A10" s="3"/>
      <c r="B10" s="6">
        <v>6</v>
      </c>
      <c r="C10" s="15" t="s">
        <v>35</v>
      </c>
      <c r="D10" s="7">
        <v>1</v>
      </c>
      <c r="E10" s="7"/>
      <c r="F10" s="8">
        <v>80000</v>
      </c>
      <c r="G10" s="3">
        <f t="shared" si="0"/>
        <v>80000</v>
      </c>
      <c r="H10" s="3"/>
      <c r="I10" s="3"/>
      <c r="J10" s="6">
        <v>6</v>
      </c>
      <c r="K10" s="15" t="s">
        <v>35</v>
      </c>
      <c r="L10" s="7">
        <v>6</v>
      </c>
      <c r="M10" s="7" t="s">
        <v>64</v>
      </c>
      <c r="N10" s="8">
        <v>3000</v>
      </c>
      <c r="O10" s="3">
        <f t="shared" si="1"/>
        <v>18000</v>
      </c>
    </row>
    <row r="11" spans="1:15" ht="15" thickBot="1" x14ac:dyDescent="0.4">
      <c r="A11" s="3"/>
      <c r="B11" s="6">
        <v>7</v>
      </c>
      <c r="C11" s="15" t="s">
        <v>26</v>
      </c>
      <c r="D11" s="7">
        <v>1</v>
      </c>
      <c r="E11" s="7" t="s">
        <v>5</v>
      </c>
      <c r="F11" s="8">
        <v>5000</v>
      </c>
      <c r="G11" s="3">
        <f t="shared" si="0"/>
        <v>5000</v>
      </c>
      <c r="H11" s="3"/>
      <c r="I11" s="3"/>
      <c r="J11" s="6">
        <v>7</v>
      </c>
      <c r="K11" s="15" t="s">
        <v>26</v>
      </c>
      <c r="L11" s="7"/>
      <c r="M11" s="7" t="s">
        <v>5</v>
      </c>
      <c r="N11" s="8"/>
      <c r="O11" s="3">
        <f t="shared" si="1"/>
        <v>0</v>
      </c>
    </row>
    <row r="12" spans="1:15" ht="15" thickBot="1" x14ac:dyDescent="0.4">
      <c r="A12" s="3"/>
      <c r="B12" s="6">
        <v>8</v>
      </c>
      <c r="C12" s="15" t="s">
        <v>27</v>
      </c>
      <c r="D12" s="7">
        <v>1</v>
      </c>
      <c r="E12" s="7" t="s">
        <v>5</v>
      </c>
      <c r="F12" s="8">
        <v>5000</v>
      </c>
      <c r="G12" s="3">
        <f t="shared" si="0"/>
        <v>5000</v>
      </c>
      <c r="H12" s="3"/>
      <c r="I12" s="3"/>
      <c r="J12" s="6">
        <v>8</v>
      </c>
      <c r="K12" s="15" t="s">
        <v>27</v>
      </c>
      <c r="L12" s="7"/>
      <c r="M12" s="7" t="s">
        <v>5</v>
      </c>
      <c r="N12" s="8"/>
      <c r="O12" s="3">
        <f t="shared" si="1"/>
        <v>0</v>
      </c>
    </row>
    <row r="13" spans="1:15" ht="15" thickBot="1" x14ac:dyDescent="0.4">
      <c r="A13" s="3"/>
      <c r="B13" s="6">
        <v>9</v>
      </c>
      <c r="C13" s="15" t="s">
        <v>28</v>
      </c>
      <c r="D13" s="7">
        <v>2</v>
      </c>
      <c r="E13" s="7" t="s">
        <v>5</v>
      </c>
      <c r="F13" s="8">
        <v>5000</v>
      </c>
      <c r="G13" s="3">
        <f t="shared" si="0"/>
        <v>10000</v>
      </c>
      <c r="H13" s="3"/>
      <c r="I13" s="3"/>
      <c r="J13" s="6">
        <v>9</v>
      </c>
      <c r="K13" s="15" t="s">
        <v>28</v>
      </c>
      <c r="L13" s="7"/>
      <c r="M13" s="7" t="s">
        <v>5</v>
      </c>
      <c r="N13" s="8"/>
      <c r="O13" s="3">
        <f t="shared" si="1"/>
        <v>0</v>
      </c>
    </row>
    <row r="14" spans="1:15" ht="15" thickBot="1" x14ac:dyDescent="0.4">
      <c r="A14" s="3"/>
      <c r="B14" s="6">
        <v>10</v>
      </c>
      <c r="C14" s="15" t="s">
        <v>29</v>
      </c>
      <c r="D14" s="7">
        <v>2</v>
      </c>
      <c r="E14" s="7" t="s">
        <v>5</v>
      </c>
      <c r="F14" s="8">
        <v>5000</v>
      </c>
      <c r="G14" s="3">
        <f t="shared" si="0"/>
        <v>10000</v>
      </c>
      <c r="H14" s="3"/>
      <c r="I14" s="3"/>
      <c r="J14" s="6">
        <v>10</v>
      </c>
      <c r="K14" s="15" t="s">
        <v>29</v>
      </c>
      <c r="L14" s="7"/>
      <c r="M14" s="7" t="s">
        <v>5</v>
      </c>
      <c r="N14" s="8"/>
      <c r="O14" s="3">
        <f t="shared" si="1"/>
        <v>0</v>
      </c>
    </row>
    <row r="15" spans="1:15" ht="15" thickBot="1" x14ac:dyDescent="0.4">
      <c r="A15" s="3"/>
      <c r="B15" s="6">
        <v>11</v>
      </c>
      <c r="C15" s="15" t="s">
        <v>30</v>
      </c>
      <c r="D15" s="7">
        <v>2</v>
      </c>
      <c r="E15" s="7" t="s">
        <v>5</v>
      </c>
      <c r="F15" s="10">
        <v>8000</v>
      </c>
      <c r="G15" s="3">
        <f t="shared" si="0"/>
        <v>16000</v>
      </c>
      <c r="H15" s="3"/>
      <c r="I15" s="3"/>
      <c r="J15" s="6">
        <v>11</v>
      </c>
      <c r="K15" s="15" t="s">
        <v>30</v>
      </c>
      <c r="L15" s="7">
        <v>2</v>
      </c>
      <c r="M15" s="7" t="s">
        <v>5</v>
      </c>
      <c r="N15" s="8">
        <v>8000</v>
      </c>
      <c r="O15" s="3">
        <f t="shared" si="1"/>
        <v>16000</v>
      </c>
    </row>
    <row r="16" spans="1:15" ht="15" thickBot="1" x14ac:dyDescent="0.4">
      <c r="A16" s="3"/>
      <c r="B16" s="6">
        <v>12</v>
      </c>
      <c r="C16" s="15" t="s">
        <v>3</v>
      </c>
      <c r="D16" s="7">
        <v>10</v>
      </c>
      <c r="E16" s="7" t="s">
        <v>2</v>
      </c>
      <c r="F16" s="8">
        <v>8000</v>
      </c>
      <c r="G16" s="3">
        <f t="shared" si="0"/>
        <v>80000</v>
      </c>
      <c r="H16" s="3"/>
      <c r="I16" s="3"/>
      <c r="J16" s="6">
        <v>12</v>
      </c>
      <c r="K16" s="15" t="s">
        <v>118</v>
      </c>
      <c r="L16" s="7">
        <f>10+8+2</f>
        <v>20</v>
      </c>
      <c r="M16" s="7" t="s">
        <v>2</v>
      </c>
      <c r="N16" s="8">
        <v>3500</v>
      </c>
      <c r="O16" s="3">
        <f t="shared" si="1"/>
        <v>70000</v>
      </c>
    </row>
    <row r="17" spans="1:15" ht="15" thickBot="1" x14ac:dyDescent="0.4">
      <c r="A17" s="3"/>
      <c r="B17" s="6">
        <v>13</v>
      </c>
      <c r="C17" s="15" t="s">
        <v>90</v>
      </c>
      <c r="D17" s="7">
        <v>2</v>
      </c>
      <c r="E17" s="7" t="s">
        <v>6</v>
      </c>
      <c r="F17" s="8">
        <v>50000</v>
      </c>
      <c r="G17" s="3">
        <f t="shared" si="0"/>
        <v>100000</v>
      </c>
      <c r="H17" s="3"/>
      <c r="I17" s="3"/>
      <c r="J17" s="34">
        <v>13</v>
      </c>
      <c r="K17" s="15" t="s">
        <v>119</v>
      </c>
      <c r="L17" s="7"/>
      <c r="M17" s="7"/>
      <c r="N17" s="8"/>
      <c r="O17" s="3">
        <f t="shared" si="1"/>
        <v>0</v>
      </c>
    </row>
    <row r="18" spans="1:15" ht="15" thickBot="1" x14ac:dyDescent="0.4">
      <c r="A18" s="3"/>
      <c r="B18" s="6">
        <v>14</v>
      </c>
      <c r="C18" s="15" t="s">
        <v>80</v>
      </c>
      <c r="D18" s="7">
        <v>1</v>
      </c>
      <c r="E18" s="7"/>
      <c r="F18" s="8">
        <v>130000</v>
      </c>
      <c r="G18" s="3">
        <f t="shared" si="0"/>
        <v>130000</v>
      </c>
      <c r="H18" s="3"/>
      <c r="I18" s="3"/>
      <c r="J18" s="6">
        <v>14</v>
      </c>
      <c r="K18" s="15" t="s">
        <v>90</v>
      </c>
      <c r="L18" s="7">
        <f>10+4</f>
        <v>14</v>
      </c>
      <c r="M18" s="7" t="s">
        <v>6</v>
      </c>
      <c r="N18" s="8">
        <v>40000</v>
      </c>
      <c r="O18" s="3">
        <f t="shared" si="1"/>
        <v>560000</v>
      </c>
    </row>
    <row r="19" spans="1:15" ht="15" thickBot="1" x14ac:dyDescent="0.4">
      <c r="A19" s="3"/>
      <c r="B19" s="6">
        <v>15</v>
      </c>
      <c r="C19" s="15" t="s">
        <v>18</v>
      </c>
      <c r="D19" s="7">
        <v>10</v>
      </c>
      <c r="E19" s="7" t="s">
        <v>2</v>
      </c>
      <c r="F19" s="8">
        <v>35000</v>
      </c>
      <c r="G19" s="3">
        <f t="shared" si="0"/>
        <v>350000</v>
      </c>
      <c r="H19" s="3"/>
      <c r="I19" s="3"/>
      <c r="J19" s="34">
        <v>15</v>
      </c>
      <c r="K19" s="15" t="s">
        <v>80</v>
      </c>
      <c r="L19" s="7"/>
      <c r="M19" s="7"/>
      <c r="N19" s="8"/>
      <c r="O19" s="3">
        <f t="shared" si="1"/>
        <v>0</v>
      </c>
    </row>
    <row r="20" spans="1:15" ht="15" thickBot="1" x14ac:dyDescent="0.4">
      <c r="A20" s="3"/>
      <c r="B20" s="6">
        <v>16</v>
      </c>
      <c r="C20" s="15" t="s">
        <v>36</v>
      </c>
      <c r="D20" s="7">
        <v>1</v>
      </c>
      <c r="E20" s="7" t="s">
        <v>88</v>
      </c>
      <c r="F20" s="8">
        <v>270000</v>
      </c>
      <c r="G20" s="3">
        <f t="shared" si="0"/>
        <v>270000</v>
      </c>
      <c r="H20" s="3"/>
      <c r="I20" s="3"/>
      <c r="J20" s="6">
        <v>16</v>
      </c>
      <c r="K20" s="15" t="s">
        <v>18</v>
      </c>
      <c r="L20" s="7">
        <v>9</v>
      </c>
      <c r="M20" s="7" t="s">
        <v>2</v>
      </c>
      <c r="N20" s="8">
        <v>35000</v>
      </c>
      <c r="O20" s="3">
        <f t="shared" si="1"/>
        <v>315000</v>
      </c>
    </row>
    <row r="21" spans="1:15" ht="15" thickBot="1" x14ac:dyDescent="0.4">
      <c r="A21" s="3"/>
      <c r="B21" s="6">
        <v>17</v>
      </c>
      <c r="C21" s="15" t="s">
        <v>83</v>
      </c>
      <c r="D21" s="7">
        <v>1</v>
      </c>
      <c r="E21" s="7" t="s">
        <v>89</v>
      </c>
      <c r="F21" s="10">
        <v>180000</v>
      </c>
      <c r="G21" s="3">
        <f t="shared" si="0"/>
        <v>180000</v>
      </c>
      <c r="H21" s="3"/>
      <c r="I21" s="3"/>
      <c r="J21" s="34">
        <v>17</v>
      </c>
      <c r="K21" s="15" t="s">
        <v>36</v>
      </c>
      <c r="L21" s="7">
        <v>1</v>
      </c>
      <c r="M21" s="7" t="s">
        <v>88</v>
      </c>
      <c r="N21" s="8">
        <v>270000</v>
      </c>
      <c r="O21" s="3">
        <f t="shared" si="1"/>
        <v>270000</v>
      </c>
    </row>
    <row r="22" spans="1:15" ht="15" thickBot="1" x14ac:dyDescent="0.4">
      <c r="A22" s="3"/>
      <c r="B22" s="6">
        <v>18</v>
      </c>
      <c r="C22" s="15" t="s">
        <v>84</v>
      </c>
      <c r="D22" s="7">
        <v>2</v>
      </c>
      <c r="E22" s="7" t="s">
        <v>2</v>
      </c>
      <c r="F22" s="10">
        <v>38000</v>
      </c>
      <c r="G22" s="3">
        <f t="shared" si="0"/>
        <v>76000</v>
      </c>
      <c r="H22" s="3"/>
      <c r="I22" s="3"/>
      <c r="J22" s="6">
        <v>18</v>
      </c>
      <c r="K22" s="15" t="s">
        <v>83</v>
      </c>
      <c r="L22" s="7">
        <v>1</v>
      </c>
      <c r="M22" s="7" t="s">
        <v>89</v>
      </c>
      <c r="N22" s="8">
        <v>180000</v>
      </c>
      <c r="O22" s="3">
        <f t="shared" si="1"/>
        <v>180000</v>
      </c>
    </row>
    <row r="23" spans="1:15" ht="15" thickBot="1" x14ac:dyDescent="0.4">
      <c r="A23" s="3"/>
      <c r="B23" s="6">
        <v>19</v>
      </c>
      <c r="C23" s="15" t="s">
        <v>85</v>
      </c>
      <c r="D23" s="7">
        <v>7</v>
      </c>
      <c r="E23" s="7" t="s">
        <v>2</v>
      </c>
      <c r="F23" s="9">
        <v>8000</v>
      </c>
      <c r="G23" s="3">
        <f t="shared" si="0"/>
        <v>56000</v>
      </c>
      <c r="H23" s="3"/>
      <c r="I23" s="3"/>
      <c r="J23" s="34">
        <v>19</v>
      </c>
      <c r="K23" s="15" t="s">
        <v>84</v>
      </c>
      <c r="L23" s="7">
        <v>2</v>
      </c>
      <c r="M23" s="7" t="s">
        <v>2</v>
      </c>
      <c r="N23" s="8">
        <v>37000</v>
      </c>
      <c r="O23" s="3">
        <f t="shared" si="1"/>
        <v>74000</v>
      </c>
    </row>
    <row r="24" spans="1:15" ht="15" thickBot="1" x14ac:dyDescent="0.4">
      <c r="A24" s="3"/>
      <c r="B24" s="6">
        <v>20</v>
      </c>
      <c r="C24" s="15" t="s">
        <v>86</v>
      </c>
      <c r="D24" s="7">
        <v>1</v>
      </c>
      <c r="E24" s="7" t="s">
        <v>5</v>
      </c>
      <c r="F24" s="8">
        <v>30000</v>
      </c>
      <c r="G24" s="3">
        <f t="shared" si="0"/>
        <v>30000</v>
      </c>
      <c r="H24" s="3"/>
      <c r="I24" s="3"/>
      <c r="J24" s="6">
        <v>20</v>
      </c>
      <c r="K24" s="15" t="s">
        <v>85</v>
      </c>
      <c r="L24" s="7">
        <v>7</v>
      </c>
      <c r="M24" s="7" t="s">
        <v>2</v>
      </c>
      <c r="N24" s="8">
        <v>7000</v>
      </c>
      <c r="O24" s="3">
        <f t="shared" si="1"/>
        <v>49000</v>
      </c>
    </row>
    <row r="25" spans="1:15" ht="15" thickBot="1" x14ac:dyDescent="0.4">
      <c r="A25" s="3"/>
      <c r="B25" s="6">
        <v>21</v>
      </c>
      <c r="C25" s="15" t="s">
        <v>87</v>
      </c>
      <c r="D25" s="7">
        <v>2</v>
      </c>
      <c r="E25" s="7" t="s">
        <v>2</v>
      </c>
      <c r="F25" s="8">
        <v>12000</v>
      </c>
      <c r="G25" s="3">
        <f t="shared" si="0"/>
        <v>24000</v>
      </c>
      <c r="H25" s="3"/>
      <c r="I25" s="3"/>
      <c r="J25" s="34">
        <v>21</v>
      </c>
      <c r="K25" s="15" t="s">
        <v>86</v>
      </c>
      <c r="L25" s="7">
        <v>1</v>
      </c>
      <c r="M25" s="7" t="s">
        <v>5</v>
      </c>
      <c r="N25" s="8">
        <v>6000</v>
      </c>
      <c r="O25" s="3">
        <f t="shared" si="1"/>
        <v>6000</v>
      </c>
    </row>
    <row r="26" spans="1:15" ht="15" thickBot="1" x14ac:dyDescent="0.4">
      <c r="A26" s="3"/>
      <c r="B26" s="6"/>
      <c r="C26" s="15"/>
      <c r="D26" s="7"/>
      <c r="E26" s="7"/>
      <c r="F26" s="8"/>
      <c r="G26" s="3">
        <f t="shared" si="0"/>
        <v>0</v>
      </c>
      <c r="H26" s="3"/>
      <c r="I26" s="3"/>
      <c r="J26" s="6">
        <v>22</v>
      </c>
      <c r="K26" s="15" t="s">
        <v>87</v>
      </c>
      <c r="L26" s="7">
        <v>2</v>
      </c>
      <c r="M26" s="7" t="s">
        <v>2</v>
      </c>
      <c r="N26" s="8">
        <v>7000</v>
      </c>
      <c r="O26" s="3">
        <f t="shared" si="1"/>
        <v>14000</v>
      </c>
    </row>
    <row r="27" spans="1:15" ht="15" thickBot="1" x14ac:dyDescent="0.4">
      <c r="A27" s="3"/>
      <c r="B27" s="6"/>
      <c r="C27" s="11" t="s">
        <v>9</v>
      </c>
      <c r="D27" s="11" t="s">
        <v>10</v>
      </c>
      <c r="E27" s="12" t="s">
        <v>10</v>
      </c>
      <c r="F27" s="11" t="s">
        <v>10</v>
      </c>
      <c r="G27" s="13">
        <f>SUM(G5:G26)</f>
        <v>3244500</v>
      </c>
      <c r="H27" s="3"/>
      <c r="I27" s="3"/>
      <c r="J27" s="34">
        <v>23</v>
      </c>
      <c r="K27" s="15" t="s">
        <v>120</v>
      </c>
      <c r="L27" s="7">
        <v>1</v>
      </c>
      <c r="M27" s="7" t="s">
        <v>117</v>
      </c>
      <c r="N27" s="8">
        <f>5000+10000+5000+8000+3000+1000+3000</f>
        <v>35000</v>
      </c>
      <c r="O27" s="3">
        <f t="shared" si="1"/>
        <v>35000</v>
      </c>
    </row>
    <row r="28" spans="1:15" ht="15" thickBot="1" x14ac:dyDescent="0.4">
      <c r="A28" s="3"/>
      <c r="B28" s="6"/>
      <c r="C28" s="11" t="s">
        <v>11</v>
      </c>
      <c r="D28" s="11" t="s">
        <v>10</v>
      </c>
      <c r="E28" s="11" t="s">
        <v>10</v>
      </c>
      <c r="F28" s="11" t="s">
        <v>10</v>
      </c>
      <c r="G28" s="17">
        <v>965000</v>
      </c>
      <c r="H28" s="19">
        <f>G28/G29</f>
        <v>0.22924337807340539</v>
      </c>
      <c r="I28" s="3"/>
      <c r="J28" s="6">
        <v>24</v>
      </c>
      <c r="K28" s="15" t="s">
        <v>121</v>
      </c>
      <c r="L28" s="7">
        <v>1</v>
      </c>
      <c r="M28" s="7" t="s">
        <v>88</v>
      </c>
      <c r="N28" s="8">
        <v>30000</v>
      </c>
      <c r="O28" s="3">
        <f t="shared" si="1"/>
        <v>30000</v>
      </c>
    </row>
    <row r="29" spans="1:15" ht="15" thickBot="1" x14ac:dyDescent="0.4">
      <c r="A29" s="3"/>
      <c r="B29" s="3"/>
      <c r="C29" s="3"/>
      <c r="D29" s="3"/>
      <c r="E29" s="3"/>
      <c r="F29" s="3"/>
      <c r="G29" s="18">
        <f>SUM(G27:G28)</f>
        <v>4209500</v>
      </c>
      <c r="H29" s="3"/>
      <c r="I29" s="3"/>
      <c r="J29" s="34">
        <v>25</v>
      </c>
      <c r="K29" s="15" t="s">
        <v>122</v>
      </c>
      <c r="L29" s="7">
        <v>4</v>
      </c>
      <c r="M29" s="7" t="s">
        <v>2</v>
      </c>
      <c r="N29" s="8">
        <v>5000</v>
      </c>
      <c r="O29" s="8">
        <f t="shared" si="1"/>
        <v>20000</v>
      </c>
    </row>
    <row r="30" spans="1:15" ht="15.5" thickTop="1" thickBot="1" x14ac:dyDescent="0.4">
      <c r="A30" s="3"/>
      <c r="B30" s="3"/>
      <c r="C30" s="3"/>
      <c r="D30" s="3"/>
      <c r="E30" s="3"/>
      <c r="F30" s="3"/>
      <c r="G30" s="3"/>
      <c r="H30" s="3"/>
      <c r="I30" s="3"/>
      <c r="J30" s="6">
        <v>26</v>
      </c>
      <c r="K30" s="15"/>
      <c r="L30" s="7"/>
      <c r="M30" s="7"/>
      <c r="N30" s="8"/>
      <c r="O30" s="8"/>
    </row>
    <row r="31" spans="1:15" ht="15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34">
        <v>27</v>
      </c>
      <c r="K31" s="15"/>
      <c r="L31" s="7"/>
      <c r="M31" s="7"/>
      <c r="N31" s="8"/>
      <c r="O31" s="8"/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>
        <v>28</v>
      </c>
      <c r="K32" s="15"/>
      <c r="L32" s="7"/>
      <c r="M32" s="7"/>
      <c r="N32" s="8"/>
      <c r="O32" s="8"/>
    </row>
    <row r="33" spans="1:15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J33" s="34">
        <v>29</v>
      </c>
      <c r="K33" s="15"/>
      <c r="L33" s="7"/>
      <c r="M33" s="7"/>
      <c r="N33" s="8"/>
      <c r="O33" s="8"/>
    </row>
    <row r="34" spans="1:15" ht="15" thickBot="1" x14ac:dyDescent="0.4">
      <c r="A34" s="3"/>
      <c r="B34" s="3"/>
      <c r="C34" s="3"/>
      <c r="D34" s="3"/>
      <c r="E34" s="3"/>
      <c r="F34" s="3"/>
      <c r="G34" s="3"/>
      <c r="H34" s="3"/>
      <c r="I34" s="3"/>
      <c r="J34" s="6">
        <v>30</v>
      </c>
      <c r="K34" s="15"/>
      <c r="L34" s="7"/>
      <c r="M34" s="7"/>
      <c r="N34" s="8"/>
      <c r="O34" s="8"/>
    </row>
    <row r="35" spans="1:15" ht="15" thickBot="1" x14ac:dyDescent="0.4">
      <c r="A35" s="3"/>
      <c r="B35" s="3"/>
      <c r="C35" s="3"/>
      <c r="D35" s="3"/>
      <c r="E35" s="3"/>
      <c r="F35" s="3"/>
      <c r="G35" s="3"/>
      <c r="H35" s="3"/>
      <c r="I35" s="3"/>
      <c r="J35" s="34">
        <v>31</v>
      </c>
      <c r="K35" s="15"/>
      <c r="L35" s="7"/>
      <c r="M35" s="7"/>
      <c r="N35" s="8"/>
      <c r="O35" s="8"/>
    </row>
    <row r="36" spans="1:15" ht="15" thickBot="1" x14ac:dyDescent="0.4">
      <c r="A36" s="3"/>
      <c r="B36" s="3"/>
      <c r="C36" s="3"/>
      <c r="D36" s="3"/>
      <c r="E36" s="3"/>
      <c r="F36" s="3"/>
      <c r="G36" s="3"/>
      <c r="H36" s="3"/>
      <c r="I36" s="3"/>
      <c r="J36" s="6">
        <v>32</v>
      </c>
      <c r="K36" s="15"/>
      <c r="L36" s="7"/>
      <c r="M36" s="7"/>
      <c r="N36" s="8"/>
      <c r="O36" s="8"/>
    </row>
    <row r="37" spans="1:15" ht="15" thickBot="1" x14ac:dyDescent="0.4">
      <c r="A37" s="3"/>
      <c r="B37" s="3"/>
      <c r="C37" s="3"/>
      <c r="D37" s="3"/>
      <c r="E37" s="3"/>
      <c r="F37" s="3"/>
      <c r="G37" s="3"/>
      <c r="H37" s="3"/>
      <c r="I37" s="3"/>
      <c r="J37" s="34">
        <v>33</v>
      </c>
      <c r="K37" s="15"/>
      <c r="L37" s="7"/>
      <c r="M37" s="7"/>
      <c r="N37" s="8"/>
      <c r="O37" s="8"/>
    </row>
    <row r="38" spans="1:15" ht="15" thickBot="1" x14ac:dyDescent="0.4">
      <c r="A38" s="3"/>
      <c r="B38" s="3"/>
      <c r="C38" s="3"/>
      <c r="D38" s="3"/>
      <c r="E38" s="3"/>
      <c r="F38" s="3"/>
      <c r="G38" s="3"/>
      <c r="H38" s="3"/>
      <c r="I38" s="3"/>
      <c r="K38" s="11" t="s">
        <v>69</v>
      </c>
      <c r="L38" s="11"/>
      <c r="M38" s="12"/>
      <c r="N38" s="11"/>
      <c r="O38" s="13">
        <f>SUM(O5:O37)</f>
        <v>3370000</v>
      </c>
    </row>
    <row r="39" spans="1:15" x14ac:dyDescent="0.35">
      <c r="A39" s="3"/>
      <c r="B39" s="3"/>
      <c r="C39" s="3"/>
      <c r="D39" s="3"/>
      <c r="E39" s="3"/>
      <c r="F39" s="3"/>
      <c r="G39" s="3"/>
      <c r="H39" s="3"/>
      <c r="I39" s="3"/>
    </row>
    <row r="40" spans="1:15" x14ac:dyDescent="0.35">
      <c r="A40" s="3"/>
      <c r="B40" s="3"/>
      <c r="C40" s="3"/>
      <c r="D40" s="3"/>
      <c r="E40" s="3"/>
      <c r="F40" s="3"/>
      <c r="G40" s="3"/>
      <c r="H40" s="3"/>
      <c r="I40" s="3"/>
      <c r="K40" s="26" t="s">
        <v>70</v>
      </c>
      <c r="O40" s="27">
        <f>3700000+82800</f>
        <v>3782800</v>
      </c>
    </row>
    <row r="41" spans="1:15" x14ac:dyDescent="0.35">
      <c r="A41" s="3"/>
      <c r="B41" s="3"/>
      <c r="C41" s="3"/>
      <c r="D41" s="3"/>
      <c r="E41" s="3"/>
      <c r="F41" s="3"/>
      <c r="G41" s="3"/>
      <c r="H41" s="3"/>
      <c r="I41" s="3"/>
      <c r="K41" s="26" t="s">
        <v>71</v>
      </c>
      <c r="O41" s="27">
        <f>O40-O42</f>
        <v>37800</v>
      </c>
    </row>
    <row r="42" spans="1:15" x14ac:dyDescent="0.35">
      <c r="A42" s="3"/>
      <c r="B42" s="3"/>
      <c r="C42" s="3"/>
      <c r="D42" s="3"/>
      <c r="E42" s="3"/>
      <c r="F42" s="3"/>
      <c r="G42" s="3"/>
      <c r="H42" s="3"/>
      <c r="I42" s="3"/>
      <c r="K42" s="26" t="s">
        <v>72</v>
      </c>
      <c r="O42" s="28">
        <v>3745000</v>
      </c>
    </row>
    <row r="43" spans="1:15" x14ac:dyDescent="0.35">
      <c r="A43" s="3"/>
      <c r="B43" s="3"/>
      <c r="C43" s="3"/>
      <c r="D43" s="3"/>
      <c r="E43" s="3"/>
      <c r="F43" s="3"/>
      <c r="G43" s="3"/>
      <c r="H43" s="3"/>
      <c r="I43" s="3"/>
      <c r="K43" s="26" t="s">
        <v>73</v>
      </c>
      <c r="O43" s="28">
        <f>O38</f>
        <v>3370000</v>
      </c>
    </row>
    <row r="44" spans="1:15" x14ac:dyDescent="0.35">
      <c r="A44" s="3"/>
      <c r="B44" s="3"/>
      <c r="C44" s="3"/>
      <c r="D44" s="3"/>
      <c r="E44" s="3"/>
      <c r="F44" s="3"/>
      <c r="G44" s="3"/>
      <c r="H44" s="3"/>
      <c r="I44" s="3"/>
    </row>
    <row r="45" spans="1:15" ht="15" thickBot="1" x14ac:dyDescent="0.4">
      <c r="A45" s="3"/>
      <c r="B45" s="3"/>
      <c r="C45" s="3"/>
      <c r="D45" s="3"/>
      <c r="E45" s="3"/>
      <c r="F45" s="3"/>
      <c r="G45" s="3"/>
      <c r="H45" s="3"/>
      <c r="I45" s="3"/>
      <c r="K45" s="26" t="s">
        <v>74</v>
      </c>
      <c r="O45" s="29">
        <f>O42-O43</f>
        <v>375000</v>
      </c>
    </row>
  </sheetData>
  <pageMargins left="0.7" right="0.7" top="0.75" bottom="0.75" header="0.3" footer="0.3"/>
  <pageSetup paperSize="9" scale="59" orientation="landscape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AF883-8E55-4274-9AB3-08DD83F42302}">
  <sheetPr>
    <pageSetUpPr fitToPage="1"/>
  </sheetPr>
  <dimension ref="A1:P40"/>
  <sheetViews>
    <sheetView topLeftCell="B19" zoomScale="80" zoomScaleNormal="80" workbookViewId="0">
      <selection activeCell="N21" sqref="N21"/>
    </sheetView>
  </sheetViews>
  <sheetFormatPr defaultRowHeight="14.5" x14ac:dyDescent="0.35"/>
  <cols>
    <col min="2" max="2" width="4.54296875" bestFit="1" customWidth="1"/>
    <col min="3" max="3" width="18.7265625" bestFit="1" customWidth="1"/>
    <col min="4" max="4" width="8.7265625" bestFit="1" customWidth="1"/>
    <col min="5" max="5" width="9.26953125" bestFit="1" customWidth="1"/>
    <col min="6" max="6" width="20.54296875" bestFit="1" customWidth="1"/>
    <col min="7" max="7" width="9.81640625" bestFit="1" customWidth="1"/>
    <col min="8" max="8" width="32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9.26953125" customWidth="1"/>
    <col min="14" max="15" width="15.81640625" bestFit="1" customWidth="1"/>
  </cols>
  <sheetData>
    <row r="1" spans="1:16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6" ht="15" thickBot="1" x14ac:dyDescent="0.4">
      <c r="A2" s="3"/>
      <c r="B2" s="3"/>
      <c r="C2" s="16" t="s">
        <v>91</v>
      </c>
      <c r="D2" s="14"/>
      <c r="E2" s="14"/>
      <c r="F2" s="14"/>
      <c r="G2" s="3"/>
      <c r="H2" s="3"/>
      <c r="I2" s="3"/>
      <c r="K2" s="16" t="s">
        <v>92</v>
      </c>
      <c r="L2" s="14"/>
      <c r="M2" s="14"/>
      <c r="N2" s="14"/>
    </row>
    <row r="3" spans="1:16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6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5" t="s">
        <v>104</v>
      </c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6" ht="26.25" customHeight="1" thickBot="1" x14ac:dyDescent="0.4">
      <c r="A5" s="3"/>
      <c r="B5" s="6"/>
      <c r="C5" s="149" t="s">
        <v>94</v>
      </c>
      <c r="D5" s="150"/>
      <c r="E5" s="150"/>
      <c r="F5" s="151"/>
      <c r="G5" s="3">
        <f>D5*F5</f>
        <v>0</v>
      </c>
      <c r="H5" s="3"/>
      <c r="I5" s="3"/>
      <c r="J5" s="6"/>
      <c r="K5" s="149" t="s">
        <v>123</v>
      </c>
      <c r="L5" s="150"/>
      <c r="M5" s="150"/>
      <c r="N5" s="151"/>
      <c r="O5" s="8"/>
    </row>
    <row r="6" spans="1:16" ht="15" thickBot="1" x14ac:dyDescent="0.4">
      <c r="A6" s="3"/>
      <c r="B6" s="6">
        <v>1</v>
      </c>
      <c r="C6" s="15" t="s">
        <v>93</v>
      </c>
      <c r="D6" s="7">
        <v>3</v>
      </c>
      <c r="E6" s="7" t="s">
        <v>2</v>
      </c>
      <c r="F6" s="8">
        <v>16000</v>
      </c>
      <c r="G6" s="3">
        <f t="shared" ref="G6:G27" si="0">D6*F6</f>
        <v>48000</v>
      </c>
      <c r="H6" s="3"/>
      <c r="I6" s="3"/>
      <c r="J6" s="6"/>
      <c r="K6" s="15" t="s">
        <v>93</v>
      </c>
      <c r="L6" s="7">
        <v>3</v>
      </c>
      <c r="M6" s="7" t="s">
        <v>2</v>
      </c>
      <c r="N6" s="8">
        <v>12000</v>
      </c>
      <c r="O6" s="8">
        <f t="shared" ref="O6:O21" si="1">L6*N6</f>
        <v>36000</v>
      </c>
    </row>
    <row r="7" spans="1:16" ht="15" thickBot="1" x14ac:dyDescent="0.4">
      <c r="A7" s="3"/>
      <c r="B7" s="6">
        <v>2</v>
      </c>
      <c r="C7" s="15" t="s">
        <v>95</v>
      </c>
      <c r="D7" s="7">
        <v>0.5</v>
      </c>
      <c r="E7" s="7" t="s">
        <v>5</v>
      </c>
      <c r="F7" s="8">
        <v>6000</v>
      </c>
      <c r="G7" s="3">
        <f t="shared" si="0"/>
        <v>3000</v>
      </c>
      <c r="H7" s="3"/>
      <c r="I7" s="3"/>
      <c r="J7" s="6"/>
      <c r="K7" s="15" t="s">
        <v>95</v>
      </c>
      <c r="L7" s="7">
        <v>0.5</v>
      </c>
      <c r="M7" s="7" t="s">
        <v>5</v>
      </c>
      <c r="N7" s="8">
        <v>3000</v>
      </c>
      <c r="O7" s="8">
        <f t="shared" si="1"/>
        <v>1500</v>
      </c>
    </row>
    <row r="8" spans="1:16" ht="15" thickBot="1" x14ac:dyDescent="0.4">
      <c r="A8" s="3"/>
      <c r="B8" s="6">
        <v>3</v>
      </c>
      <c r="C8" s="15" t="s">
        <v>96</v>
      </c>
      <c r="D8" s="7">
        <v>1</v>
      </c>
      <c r="E8" s="7" t="s">
        <v>5</v>
      </c>
      <c r="F8" s="8">
        <v>6000</v>
      </c>
      <c r="G8" s="3">
        <f t="shared" si="0"/>
        <v>6000</v>
      </c>
      <c r="H8" s="3"/>
      <c r="I8" s="3"/>
      <c r="J8" s="6"/>
      <c r="K8" s="15" t="s">
        <v>96</v>
      </c>
      <c r="L8" s="7">
        <v>1</v>
      </c>
      <c r="M8" s="7" t="s">
        <v>5</v>
      </c>
      <c r="N8" s="8">
        <v>5000</v>
      </c>
      <c r="O8" s="8">
        <f t="shared" si="1"/>
        <v>5000</v>
      </c>
    </row>
    <row r="9" spans="1:16" ht="15" thickBot="1" x14ac:dyDescent="0.4">
      <c r="A9" s="3"/>
      <c r="B9" s="6">
        <v>4</v>
      </c>
      <c r="C9" s="15" t="s">
        <v>97</v>
      </c>
      <c r="D9" s="7">
        <v>1</v>
      </c>
      <c r="E9" s="7" t="s">
        <v>5</v>
      </c>
      <c r="F9" s="10">
        <v>6000</v>
      </c>
      <c r="G9" s="3">
        <f t="shared" si="0"/>
        <v>6000</v>
      </c>
      <c r="H9" s="3"/>
      <c r="I9" s="3"/>
      <c r="J9" s="6"/>
      <c r="K9" s="15" t="s">
        <v>97</v>
      </c>
      <c r="L9" s="7">
        <f>1+1</f>
        <v>2</v>
      </c>
      <c r="M9" s="7" t="s">
        <v>5</v>
      </c>
      <c r="N9" s="8">
        <v>5000</v>
      </c>
      <c r="O9" s="8">
        <f t="shared" si="1"/>
        <v>10000</v>
      </c>
    </row>
    <row r="10" spans="1:16" ht="15" thickBot="1" x14ac:dyDescent="0.4">
      <c r="A10" s="3"/>
      <c r="B10" s="6">
        <v>5</v>
      </c>
      <c r="C10" s="15" t="s">
        <v>98</v>
      </c>
      <c r="D10" s="7">
        <v>1</v>
      </c>
      <c r="E10" s="7" t="s">
        <v>100</v>
      </c>
      <c r="F10" s="8">
        <v>15000</v>
      </c>
      <c r="G10" s="3">
        <f t="shared" si="0"/>
        <v>15000</v>
      </c>
      <c r="H10" s="3"/>
      <c r="I10" s="3"/>
      <c r="J10" s="6"/>
      <c r="K10" s="15" t="s">
        <v>98</v>
      </c>
      <c r="L10" s="7">
        <v>1</v>
      </c>
      <c r="M10" s="7" t="s">
        <v>100</v>
      </c>
      <c r="N10" s="8">
        <v>15000</v>
      </c>
      <c r="O10" s="8">
        <f t="shared" si="1"/>
        <v>15000</v>
      </c>
    </row>
    <row r="11" spans="1:16" ht="15" thickBot="1" x14ac:dyDescent="0.4">
      <c r="A11" s="3"/>
      <c r="B11" s="6">
        <v>6</v>
      </c>
      <c r="C11" s="15" t="s">
        <v>99</v>
      </c>
      <c r="D11" s="7">
        <v>2</v>
      </c>
      <c r="E11" s="7" t="s">
        <v>100</v>
      </c>
      <c r="F11" s="8">
        <v>3500</v>
      </c>
      <c r="G11" s="3">
        <f t="shared" si="0"/>
        <v>7000</v>
      </c>
      <c r="H11" s="3"/>
      <c r="I11" s="3"/>
      <c r="J11" s="6"/>
      <c r="K11" s="15" t="s">
        <v>99</v>
      </c>
      <c r="L11" s="7">
        <f>2+10</f>
        <v>12</v>
      </c>
      <c r="M11" s="7" t="s">
        <v>100</v>
      </c>
      <c r="N11" s="8">
        <v>3500</v>
      </c>
      <c r="O11" s="8">
        <f t="shared" si="1"/>
        <v>42000</v>
      </c>
    </row>
    <row r="12" spans="1:16" ht="15" thickBot="1" x14ac:dyDescent="0.4">
      <c r="A12" s="3"/>
      <c r="B12" s="6"/>
      <c r="C12" s="15"/>
      <c r="D12" s="7"/>
      <c r="E12" s="7"/>
      <c r="F12" s="30" t="s">
        <v>101</v>
      </c>
      <c r="G12" s="31">
        <f>SUM(G6:G11)</f>
        <v>85000</v>
      </c>
      <c r="H12" s="3"/>
      <c r="I12" s="3"/>
      <c r="J12" s="6"/>
      <c r="K12" s="15" t="s">
        <v>7</v>
      </c>
      <c r="L12" s="7">
        <f>6+4+6+9+5+1</f>
        <v>31</v>
      </c>
      <c r="M12" s="7" t="s">
        <v>8</v>
      </c>
      <c r="N12" s="8">
        <v>32000</v>
      </c>
      <c r="O12" s="8">
        <f t="shared" si="1"/>
        <v>992000</v>
      </c>
    </row>
    <row r="13" spans="1:16" ht="26.25" customHeight="1" thickBot="1" x14ac:dyDescent="0.4">
      <c r="A13" s="3"/>
      <c r="B13" s="6"/>
      <c r="C13" s="149" t="s">
        <v>112</v>
      </c>
      <c r="D13" s="150"/>
      <c r="E13" s="150"/>
      <c r="F13" s="151"/>
      <c r="G13" s="3">
        <f t="shared" si="0"/>
        <v>0</v>
      </c>
      <c r="H13" s="3"/>
      <c r="I13" s="3"/>
      <c r="J13" s="6"/>
      <c r="K13" s="15" t="s">
        <v>21</v>
      </c>
      <c r="L13" s="7">
        <v>1</v>
      </c>
      <c r="M13" s="7" t="s">
        <v>50</v>
      </c>
      <c r="N13" s="8">
        <v>150000</v>
      </c>
      <c r="O13" s="8">
        <f t="shared" si="1"/>
        <v>150000</v>
      </c>
      <c r="P13" t="s">
        <v>127</v>
      </c>
    </row>
    <row r="14" spans="1:16" ht="15" thickBot="1" x14ac:dyDescent="0.4">
      <c r="A14" s="3"/>
      <c r="B14" s="6">
        <v>1</v>
      </c>
      <c r="C14" s="15" t="s">
        <v>102</v>
      </c>
      <c r="D14" s="7">
        <v>1</v>
      </c>
      <c r="E14" s="7" t="s">
        <v>103</v>
      </c>
      <c r="F14" s="8">
        <v>150000</v>
      </c>
      <c r="G14" s="3">
        <f t="shared" si="0"/>
        <v>150000</v>
      </c>
      <c r="H14" s="3" t="s">
        <v>111</v>
      </c>
      <c r="I14" s="3"/>
      <c r="J14" s="6"/>
      <c r="K14" s="15" t="s">
        <v>79</v>
      </c>
      <c r="L14" s="7">
        <v>1</v>
      </c>
      <c r="M14" s="7" t="s">
        <v>50</v>
      </c>
      <c r="N14" s="8">
        <v>120000</v>
      </c>
      <c r="O14" s="8">
        <f t="shared" si="1"/>
        <v>120000</v>
      </c>
    </row>
    <row r="15" spans="1:16" ht="15" thickBot="1" x14ac:dyDescent="0.4">
      <c r="A15" s="3"/>
      <c r="B15" s="6">
        <v>2</v>
      </c>
      <c r="C15" s="15" t="s">
        <v>7</v>
      </c>
      <c r="D15" s="7">
        <v>10</v>
      </c>
      <c r="E15" s="7" t="s">
        <v>8</v>
      </c>
      <c r="F15" s="10">
        <v>32000</v>
      </c>
      <c r="G15" s="3">
        <f t="shared" si="0"/>
        <v>320000</v>
      </c>
      <c r="H15" s="3"/>
      <c r="I15" s="3"/>
      <c r="J15" s="6"/>
      <c r="K15" s="15" t="s">
        <v>78</v>
      </c>
      <c r="L15" s="7">
        <v>1</v>
      </c>
      <c r="M15" s="7" t="s">
        <v>124</v>
      </c>
      <c r="N15" s="8">
        <v>50000</v>
      </c>
      <c r="O15" s="8">
        <f t="shared" si="1"/>
        <v>50000</v>
      </c>
    </row>
    <row r="16" spans="1:16" ht="15" thickBot="1" x14ac:dyDescent="0.4">
      <c r="A16" s="3"/>
      <c r="B16" s="6"/>
      <c r="C16" s="32"/>
      <c r="D16" s="33"/>
      <c r="E16" s="33"/>
      <c r="F16" s="30" t="s">
        <v>106</v>
      </c>
      <c r="G16" s="31">
        <f>SUM(G14:G15)</f>
        <v>470000</v>
      </c>
      <c r="H16" s="3"/>
      <c r="I16" s="3"/>
      <c r="J16" s="6"/>
      <c r="K16" s="15" t="s">
        <v>7</v>
      </c>
      <c r="L16" s="7">
        <v>20</v>
      </c>
      <c r="M16" s="7" t="s">
        <v>5</v>
      </c>
      <c r="N16" s="8">
        <v>1000</v>
      </c>
      <c r="O16" s="8">
        <f t="shared" si="1"/>
        <v>20000</v>
      </c>
    </row>
    <row r="17" spans="1:15" ht="39" customHeight="1" thickBot="1" x14ac:dyDescent="0.4">
      <c r="A17" s="3"/>
      <c r="B17" s="6"/>
      <c r="C17" s="149" t="s">
        <v>105</v>
      </c>
      <c r="D17" s="150"/>
      <c r="E17" s="150"/>
      <c r="F17" s="151"/>
      <c r="G17" s="3">
        <f t="shared" si="0"/>
        <v>0</v>
      </c>
      <c r="H17" s="3"/>
      <c r="I17" s="3"/>
      <c r="J17" s="6"/>
      <c r="K17" s="15" t="s">
        <v>125</v>
      </c>
      <c r="L17" s="7">
        <v>1</v>
      </c>
      <c r="M17" s="7" t="s">
        <v>126</v>
      </c>
      <c r="N17" s="8">
        <v>100000</v>
      </c>
      <c r="O17" s="8">
        <f t="shared" si="1"/>
        <v>100000</v>
      </c>
    </row>
    <row r="18" spans="1:15" ht="15" thickBot="1" x14ac:dyDescent="0.4">
      <c r="A18" s="3"/>
      <c r="B18" s="6">
        <v>1</v>
      </c>
      <c r="C18" s="15" t="s">
        <v>7</v>
      </c>
      <c r="D18" s="7">
        <v>13</v>
      </c>
      <c r="E18" s="7" t="s">
        <v>8</v>
      </c>
      <c r="F18" s="8">
        <v>32000</v>
      </c>
      <c r="G18" s="3">
        <f t="shared" si="0"/>
        <v>416000</v>
      </c>
      <c r="H18" s="3"/>
      <c r="I18" s="3"/>
      <c r="J18" s="6"/>
      <c r="K18" s="15" t="s">
        <v>120</v>
      </c>
      <c r="L18" s="7">
        <v>1</v>
      </c>
      <c r="M18" s="7" t="s">
        <v>117</v>
      </c>
      <c r="N18" s="8">
        <f>6000+14000+5000+5000+6000+9000+5000+1000</f>
        <v>51000</v>
      </c>
      <c r="O18" s="8">
        <f t="shared" si="1"/>
        <v>51000</v>
      </c>
    </row>
    <row r="19" spans="1:15" ht="15" thickBot="1" x14ac:dyDescent="0.4">
      <c r="A19" s="3"/>
      <c r="B19" s="6">
        <v>2</v>
      </c>
      <c r="C19" s="15" t="s">
        <v>107</v>
      </c>
      <c r="D19" s="7">
        <v>10</v>
      </c>
      <c r="E19" s="7" t="s">
        <v>108</v>
      </c>
      <c r="F19" s="8">
        <v>3500</v>
      </c>
      <c r="G19" s="3">
        <f t="shared" si="0"/>
        <v>35000</v>
      </c>
      <c r="H19" s="3"/>
      <c r="I19" s="3"/>
      <c r="J19" s="6"/>
      <c r="K19" s="15"/>
      <c r="L19" s="7"/>
      <c r="M19" s="7"/>
      <c r="N19" s="8"/>
      <c r="O19" s="8">
        <f t="shared" si="1"/>
        <v>0</v>
      </c>
    </row>
    <row r="20" spans="1:15" ht="15" thickBot="1" x14ac:dyDescent="0.4">
      <c r="A20" s="3"/>
      <c r="B20" s="6">
        <v>3</v>
      </c>
      <c r="C20" s="15" t="s">
        <v>96</v>
      </c>
      <c r="D20" s="7">
        <v>1</v>
      </c>
      <c r="E20" s="7" t="s">
        <v>5</v>
      </c>
      <c r="F20" s="8">
        <v>6000</v>
      </c>
      <c r="G20" s="3">
        <f t="shared" si="0"/>
        <v>6000</v>
      </c>
      <c r="H20" s="3"/>
      <c r="I20" s="3"/>
      <c r="J20" s="6"/>
      <c r="K20" s="15"/>
      <c r="L20" s="7"/>
      <c r="M20" s="7"/>
      <c r="N20" s="8"/>
      <c r="O20" s="8">
        <f t="shared" si="1"/>
        <v>0</v>
      </c>
    </row>
    <row r="21" spans="1:15" ht="15" thickBot="1" x14ac:dyDescent="0.4">
      <c r="A21" s="3"/>
      <c r="B21" s="6">
        <v>4</v>
      </c>
      <c r="C21" s="15" t="s">
        <v>97</v>
      </c>
      <c r="D21" s="7">
        <v>2</v>
      </c>
      <c r="E21" s="7" t="s">
        <v>5</v>
      </c>
      <c r="F21" s="10">
        <v>6000</v>
      </c>
      <c r="G21" s="3">
        <f t="shared" si="0"/>
        <v>12000</v>
      </c>
      <c r="H21" s="3"/>
      <c r="I21" s="3"/>
      <c r="J21" s="6"/>
      <c r="K21" s="15"/>
      <c r="L21" s="7"/>
      <c r="M21" s="7"/>
      <c r="N21" s="8"/>
      <c r="O21" s="8">
        <f t="shared" si="1"/>
        <v>0</v>
      </c>
    </row>
    <row r="22" spans="1:15" ht="15" thickBot="1" x14ac:dyDescent="0.4">
      <c r="A22" s="3"/>
      <c r="B22" s="6">
        <v>5</v>
      </c>
      <c r="C22" s="15" t="s">
        <v>109</v>
      </c>
      <c r="D22" s="7">
        <v>4</v>
      </c>
      <c r="E22" s="7" t="s">
        <v>2</v>
      </c>
      <c r="F22" s="10">
        <v>7000</v>
      </c>
      <c r="G22" s="3">
        <f t="shared" si="0"/>
        <v>28000</v>
      </c>
      <c r="H22" s="3"/>
      <c r="I22" s="3"/>
      <c r="J22" s="6"/>
      <c r="K22" s="15"/>
      <c r="L22" s="7"/>
      <c r="M22" s="7"/>
      <c r="N22" s="8"/>
      <c r="O22" s="8"/>
    </row>
    <row r="23" spans="1:15" ht="15" thickBot="1" x14ac:dyDescent="0.4">
      <c r="A23" s="3"/>
      <c r="B23" s="6">
        <v>6</v>
      </c>
      <c r="C23" s="15" t="s">
        <v>54</v>
      </c>
      <c r="D23" s="7">
        <v>2</v>
      </c>
      <c r="E23" s="7" t="s">
        <v>103</v>
      </c>
      <c r="F23" s="10">
        <v>150000</v>
      </c>
      <c r="G23" s="3">
        <f t="shared" si="0"/>
        <v>300000</v>
      </c>
      <c r="H23" s="3" t="s">
        <v>111</v>
      </c>
      <c r="I23" s="3"/>
      <c r="J23" s="6"/>
      <c r="K23" s="15"/>
      <c r="L23" s="7"/>
      <c r="M23" s="7"/>
      <c r="N23" s="8"/>
      <c r="O23" s="8"/>
    </row>
    <row r="24" spans="1:15" ht="15" thickBot="1" x14ac:dyDescent="0.4">
      <c r="A24" s="3"/>
      <c r="B24" s="6"/>
      <c r="C24" s="15"/>
      <c r="D24" s="7"/>
      <c r="E24" s="7"/>
      <c r="F24" s="30" t="s">
        <v>110</v>
      </c>
      <c r="G24" s="31">
        <f>SUM(G18:G23)</f>
        <v>797000</v>
      </c>
      <c r="H24" s="3"/>
      <c r="I24" s="3"/>
      <c r="J24" s="6"/>
      <c r="K24" s="15"/>
      <c r="L24" s="7"/>
      <c r="M24" s="7"/>
      <c r="N24" s="8"/>
      <c r="O24" s="8"/>
    </row>
    <row r="25" spans="1:15" ht="15" thickBot="1" x14ac:dyDescent="0.4">
      <c r="A25" s="3"/>
      <c r="B25" s="6"/>
      <c r="C25" s="15"/>
      <c r="D25" s="7"/>
      <c r="E25" s="7"/>
      <c r="F25" s="8"/>
      <c r="G25" s="3">
        <f t="shared" si="0"/>
        <v>0</v>
      </c>
      <c r="H25" s="3"/>
      <c r="I25" s="3"/>
      <c r="J25" s="6"/>
      <c r="K25" s="15"/>
      <c r="L25" s="7"/>
      <c r="M25" s="7"/>
      <c r="N25" s="8"/>
      <c r="O25" s="8"/>
    </row>
    <row r="26" spans="1:15" ht="15" thickBot="1" x14ac:dyDescent="0.4">
      <c r="A26" s="3"/>
      <c r="B26" s="6"/>
      <c r="C26" s="15"/>
      <c r="D26" s="7"/>
      <c r="E26" s="7"/>
      <c r="F26" s="8"/>
      <c r="G26" s="3">
        <f t="shared" si="0"/>
        <v>0</v>
      </c>
      <c r="H26" s="3"/>
      <c r="I26" s="3"/>
      <c r="J26" s="6"/>
      <c r="K26" s="15"/>
      <c r="L26" s="7"/>
      <c r="M26" s="7"/>
      <c r="N26" s="8"/>
      <c r="O26" s="8"/>
    </row>
    <row r="27" spans="1:15" ht="15" thickBot="1" x14ac:dyDescent="0.4">
      <c r="A27" s="3"/>
      <c r="B27" s="6"/>
      <c r="C27" s="15"/>
      <c r="D27" s="7"/>
      <c r="E27" s="7"/>
      <c r="F27" s="8"/>
      <c r="G27" s="3">
        <f t="shared" si="0"/>
        <v>0</v>
      </c>
      <c r="H27" s="3"/>
      <c r="I27" s="3"/>
      <c r="J27" s="6"/>
      <c r="K27" s="15"/>
      <c r="L27" s="7"/>
      <c r="M27" s="7"/>
      <c r="N27" s="8"/>
      <c r="O27" s="8"/>
    </row>
    <row r="28" spans="1:15" ht="15" thickBot="1" x14ac:dyDescent="0.4">
      <c r="A28" s="3"/>
      <c r="B28" s="6"/>
      <c r="C28" s="11" t="s">
        <v>9</v>
      </c>
      <c r="D28" s="11" t="s">
        <v>10</v>
      </c>
      <c r="E28" s="12" t="s">
        <v>10</v>
      </c>
      <c r="F28" s="11" t="s">
        <v>10</v>
      </c>
      <c r="G28" s="13">
        <f>G12+G16+G24</f>
        <v>1352000</v>
      </c>
      <c r="H28" s="3"/>
      <c r="I28" s="3"/>
      <c r="J28" s="6"/>
      <c r="K28" s="15"/>
      <c r="L28" s="7"/>
      <c r="M28" s="7"/>
      <c r="N28" s="8"/>
      <c r="O28" s="8"/>
    </row>
    <row r="29" spans="1:15" ht="15" thickBot="1" x14ac:dyDescent="0.4">
      <c r="A29" s="3"/>
      <c r="B29" s="6"/>
      <c r="C29" s="11" t="s">
        <v>11</v>
      </c>
      <c r="D29" s="11" t="s">
        <v>10</v>
      </c>
      <c r="E29" s="11" t="s">
        <v>10</v>
      </c>
      <c r="F29" s="11" t="s">
        <v>10</v>
      </c>
      <c r="G29" s="17">
        <v>480000</v>
      </c>
      <c r="H29" s="19">
        <f>G29/G30</f>
        <v>0.26200873362445415</v>
      </c>
      <c r="I29" s="3"/>
      <c r="J29" s="6"/>
      <c r="K29" s="15"/>
      <c r="L29" s="7"/>
      <c r="M29" s="7"/>
      <c r="N29" s="8"/>
      <c r="O29" s="8"/>
    </row>
    <row r="30" spans="1:15" ht="15" thickBot="1" x14ac:dyDescent="0.4">
      <c r="A30" s="3"/>
      <c r="B30" s="3"/>
      <c r="C30" s="3"/>
      <c r="D30" s="3"/>
      <c r="E30" s="3"/>
      <c r="F30" s="3"/>
      <c r="G30" s="18">
        <f>SUM(G28:G29)</f>
        <v>1832000</v>
      </c>
      <c r="H30" s="3"/>
      <c r="I30" s="3"/>
      <c r="J30" s="6"/>
      <c r="K30" s="15"/>
      <c r="L30" s="7"/>
      <c r="M30" s="7"/>
      <c r="N30" s="8"/>
      <c r="O30" s="8"/>
    </row>
    <row r="31" spans="1:15" ht="15.5" thickTop="1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6"/>
      <c r="K31" s="15"/>
      <c r="L31" s="7"/>
      <c r="M31" s="7"/>
      <c r="N31" s="8"/>
      <c r="O31" s="8"/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/>
      <c r="K32" s="15"/>
      <c r="L32" s="7"/>
      <c r="M32" s="7"/>
      <c r="N32" s="8"/>
      <c r="O32" s="8"/>
    </row>
    <row r="33" spans="1:15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K33" s="11" t="s">
        <v>69</v>
      </c>
      <c r="L33" s="11"/>
      <c r="M33" s="12"/>
      <c r="N33" s="11"/>
      <c r="O33" s="13">
        <f>SUM(O5:O32)</f>
        <v>1592500</v>
      </c>
    </row>
    <row r="34" spans="1:15" x14ac:dyDescent="0.35">
      <c r="A34" s="3"/>
      <c r="B34" s="3"/>
      <c r="C34" s="3"/>
      <c r="D34" s="3"/>
      <c r="E34" s="3"/>
      <c r="F34" s="3"/>
      <c r="G34" s="3"/>
      <c r="H34" s="3"/>
      <c r="I34" s="3"/>
    </row>
    <row r="35" spans="1:15" x14ac:dyDescent="0.35">
      <c r="A35" s="3"/>
      <c r="B35" s="3"/>
      <c r="C35" s="3"/>
      <c r="D35" s="3"/>
      <c r="E35" s="3"/>
      <c r="F35" s="3"/>
      <c r="G35" s="3"/>
      <c r="H35" s="3"/>
      <c r="I35" s="3"/>
      <c r="K35" s="26" t="s">
        <v>70</v>
      </c>
      <c r="O35" s="27">
        <f>1377000+133000+10000+100000</f>
        <v>1620000</v>
      </c>
    </row>
    <row r="36" spans="1:15" x14ac:dyDescent="0.35">
      <c r="A36" s="3"/>
      <c r="B36" s="3"/>
      <c r="C36" s="3"/>
      <c r="D36" s="3"/>
      <c r="E36" s="3"/>
      <c r="F36" s="3"/>
      <c r="G36" s="3"/>
      <c r="H36" s="3"/>
      <c r="I36" s="3"/>
      <c r="K36" s="26" t="s">
        <v>71</v>
      </c>
      <c r="O36" s="27">
        <f>O35-O37</f>
        <v>26000</v>
      </c>
    </row>
    <row r="37" spans="1:15" x14ac:dyDescent="0.35">
      <c r="A37" s="3"/>
      <c r="B37" s="3"/>
      <c r="C37" s="3"/>
      <c r="D37" s="3"/>
      <c r="E37" s="3"/>
      <c r="F37" s="3"/>
      <c r="G37" s="3"/>
      <c r="H37" s="3"/>
      <c r="I37" s="3"/>
      <c r="K37" s="26" t="s">
        <v>72</v>
      </c>
      <c r="O37" s="28">
        <f>1352000+242000</f>
        <v>1594000</v>
      </c>
    </row>
    <row r="38" spans="1:15" x14ac:dyDescent="0.35">
      <c r="A38" s="3"/>
      <c r="B38" s="3"/>
      <c r="C38" s="3"/>
      <c r="D38" s="3"/>
      <c r="E38" s="3"/>
      <c r="F38" s="3"/>
      <c r="G38" s="3"/>
      <c r="H38" s="3"/>
      <c r="I38" s="3"/>
      <c r="K38" s="26" t="s">
        <v>73</v>
      </c>
      <c r="O38" s="28">
        <f>O33</f>
        <v>1592500</v>
      </c>
    </row>
    <row r="39" spans="1:15" x14ac:dyDescent="0.35">
      <c r="A39" s="3"/>
      <c r="B39" s="3"/>
      <c r="C39" s="3"/>
      <c r="D39" s="3"/>
      <c r="E39" s="3"/>
      <c r="F39" s="3"/>
      <c r="G39" s="3"/>
      <c r="H39" s="3"/>
      <c r="I39" s="3"/>
    </row>
    <row r="40" spans="1:15" ht="15" thickBot="1" x14ac:dyDescent="0.4">
      <c r="A40" s="3"/>
      <c r="B40" s="3"/>
      <c r="C40" s="3"/>
      <c r="D40" s="3"/>
      <c r="E40" s="3"/>
      <c r="F40" s="3"/>
      <c r="G40" s="3"/>
      <c r="H40" s="3"/>
      <c r="I40" s="3"/>
      <c r="K40" s="26" t="s">
        <v>74</v>
      </c>
      <c r="O40" s="29">
        <f>O37-O38</f>
        <v>1500</v>
      </c>
    </row>
  </sheetData>
  <mergeCells count="4">
    <mergeCell ref="C5:F5"/>
    <mergeCell ref="C13:F13"/>
    <mergeCell ref="C17:F17"/>
    <mergeCell ref="K5:N5"/>
  </mergeCells>
  <pageMargins left="0.7" right="0.7" top="0.75" bottom="0.75" header="0.3" footer="0.3"/>
  <pageSetup paperSize="9" scale="50" orientation="landscape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07A7A-3241-4130-B94F-2C4C0C305C54}">
  <sheetPr>
    <pageSetUpPr fitToPage="1"/>
  </sheetPr>
  <dimension ref="A1:O25"/>
  <sheetViews>
    <sheetView workbookViewId="0">
      <selection activeCell="A7" sqref="A7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13.453125" customWidth="1"/>
    <col min="6" max="6" width="23" customWidth="1"/>
    <col min="7" max="7" width="14.7265625" bestFit="1" customWidth="1"/>
    <col min="8" max="8" width="32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19.26953125" customWidth="1"/>
    <col min="14" max="14" width="23.453125" customWidth="1"/>
    <col min="15" max="15" width="25.81640625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116</v>
      </c>
      <c r="D2" s="14"/>
      <c r="E2" s="14"/>
      <c r="F2" s="14"/>
      <c r="G2" s="3"/>
      <c r="H2" s="3"/>
      <c r="I2" s="3"/>
      <c r="K2" s="16" t="s">
        <v>116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5" t="s">
        <v>104</v>
      </c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6"/>
      <c r="C5" s="149" t="s">
        <v>114</v>
      </c>
      <c r="D5" s="150"/>
      <c r="E5" s="150"/>
      <c r="F5" s="151"/>
      <c r="G5" s="3">
        <f>D5*F5</f>
        <v>0</v>
      </c>
      <c r="H5" s="3"/>
      <c r="I5" s="3"/>
      <c r="J5" s="6">
        <v>1</v>
      </c>
      <c r="K5" s="15"/>
      <c r="L5" s="7"/>
      <c r="M5" s="7"/>
      <c r="N5" s="8"/>
      <c r="O5" s="8"/>
    </row>
    <row r="6" spans="1:15" ht="15" thickBot="1" x14ac:dyDescent="0.4">
      <c r="A6" s="3"/>
      <c r="B6" s="6">
        <v>1</v>
      </c>
      <c r="C6" s="15" t="s">
        <v>22</v>
      </c>
      <c r="D6" s="7">
        <v>1</v>
      </c>
      <c r="E6" s="7" t="s">
        <v>50</v>
      </c>
      <c r="F6" s="8">
        <v>100000</v>
      </c>
      <c r="G6" s="3">
        <f>D6*F6</f>
        <v>100000</v>
      </c>
      <c r="H6" s="3"/>
      <c r="I6" s="3"/>
      <c r="J6" s="6">
        <v>2</v>
      </c>
      <c r="K6" s="15"/>
      <c r="L6" s="7"/>
      <c r="M6" s="7"/>
      <c r="N6" s="8"/>
      <c r="O6" s="8"/>
    </row>
    <row r="7" spans="1:15" ht="15" thickBot="1" x14ac:dyDescent="0.4">
      <c r="A7" s="3"/>
      <c r="B7" s="6">
        <v>2</v>
      </c>
      <c r="C7" s="15" t="s">
        <v>23</v>
      </c>
      <c r="D7" s="7">
        <v>1</v>
      </c>
      <c r="E7" s="7" t="s">
        <v>50</v>
      </c>
      <c r="F7" s="8">
        <v>100000</v>
      </c>
      <c r="G7" s="3">
        <f>D7*F7</f>
        <v>100000</v>
      </c>
      <c r="H7" s="3"/>
      <c r="I7" s="3"/>
      <c r="J7" s="6">
        <v>3</v>
      </c>
      <c r="K7" s="15"/>
      <c r="L7" s="7"/>
      <c r="M7" s="7"/>
      <c r="N7" s="8"/>
      <c r="O7" s="8"/>
    </row>
    <row r="8" spans="1:15" ht="15" thickBot="1" x14ac:dyDescent="0.4">
      <c r="A8" s="3"/>
      <c r="B8" s="6">
        <v>3</v>
      </c>
      <c r="C8" s="15" t="s">
        <v>7</v>
      </c>
      <c r="D8" s="7">
        <v>7</v>
      </c>
      <c r="E8" s="7" t="s">
        <v>8</v>
      </c>
      <c r="F8" s="8">
        <v>32000</v>
      </c>
      <c r="G8" s="3">
        <f>D8*F8</f>
        <v>224000</v>
      </c>
      <c r="H8" s="3"/>
      <c r="I8" s="3"/>
      <c r="J8" s="6">
        <v>4</v>
      </c>
      <c r="K8" s="15"/>
      <c r="L8" s="7"/>
      <c r="M8" s="7"/>
      <c r="N8" s="8"/>
      <c r="O8" s="8"/>
    </row>
    <row r="9" spans="1:15" ht="15" thickBot="1" x14ac:dyDescent="0.4">
      <c r="A9" s="3"/>
      <c r="B9" s="6">
        <v>4</v>
      </c>
      <c r="C9" s="15" t="s">
        <v>113</v>
      </c>
      <c r="D9" s="7">
        <v>1</v>
      </c>
      <c r="E9" s="7" t="s">
        <v>117</v>
      </c>
      <c r="F9" s="10">
        <v>36000</v>
      </c>
      <c r="G9" s="3">
        <f>D9*F9</f>
        <v>36000</v>
      </c>
      <c r="H9" s="3"/>
      <c r="I9" s="3"/>
      <c r="J9" s="6">
        <v>5</v>
      </c>
      <c r="K9" s="15"/>
      <c r="L9" s="7"/>
      <c r="M9" s="7"/>
      <c r="N9" s="8"/>
      <c r="O9" s="8"/>
    </row>
    <row r="10" spans="1:15" ht="15" thickBot="1" x14ac:dyDescent="0.4">
      <c r="A10" s="3"/>
      <c r="B10" s="6"/>
      <c r="C10" s="15"/>
      <c r="D10" s="7"/>
      <c r="E10" s="7"/>
      <c r="F10" s="30" t="s">
        <v>115</v>
      </c>
      <c r="G10" s="31">
        <f>SUM(G6:G9)</f>
        <v>460000</v>
      </c>
      <c r="H10" s="3"/>
      <c r="I10" s="3"/>
      <c r="J10" s="6">
        <v>8</v>
      </c>
      <c r="K10" s="15"/>
      <c r="L10" s="7"/>
      <c r="M10" s="7"/>
      <c r="N10" s="8"/>
      <c r="O10" s="8"/>
    </row>
    <row r="11" spans="1:15" ht="15" thickBot="1" x14ac:dyDescent="0.4">
      <c r="A11" s="3"/>
      <c r="B11" s="6"/>
      <c r="C11" s="15"/>
      <c r="D11" s="7"/>
      <c r="E11" s="7"/>
      <c r="F11" s="8"/>
      <c r="G11" s="3"/>
      <c r="H11" s="3"/>
      <c r="I11" s="3"/>
      <c r="J11" s="6">
        <v>9</v>
      </c>
      <c r="K11" s="15"/>
      <c r="L11" s="7"/>
      <c r="M11" s="7"/>
      <c r="N11" s="8"/>
      <c r="O11" s="8"/>
    </row>
    <row r="12" spans="1:15" ht="15" thickBot="1" x14ac:dyDescent="0.4">
      <c r="A12" s="3"/>
      <c r="B12" s="6"/>
      <c r="C12" s="15"/>
      <c r="D12" s="7"/>
      <c r="E12" s="7"/>
      <c r="F12" s="8"/>
      <c r="G12" s="3"/>
      <c r="H12" s="3"/>
      <c r="I12" s="3"/>
      <c r="J12" s="6">
        <v>10</v>
      </c>
      <c r="K12" s="15"/>
      <c r="L12" s="7"/>
      <c r="M12" s="7"/>
      <c r="N12" s="8"/>
      <c r="O12" s="8"/>
    </row>
    <row r="13" spans="1:15" ht="15" thickBot="1" x14ac:dyDescent="0.4">
      <c r="A13" s="3"/>
      <c r="B13" s="6"/>
      <c r="C13" s="11" t="s">
        <v>9</v>
      </c>
      <c r="D13" s="11" t="s">
        <v>10</v>
      </c>
      <c r="E13" s="12" t="s">
        <v>10</v>
      </c>
      <c r="F13" s="11" t="s">
        <v>10</v>
      </c>
      <c r="G13" s="13">
        <f>G10</f>
        <v>460000</v>
      </c>
      <c r="H13" s="3"/>
      <c r="I13" s="3"/>
      <c r="J13" s="6">
        <v>11</v>
      </c>
      <c r="K13" s="15"/>
      <c r="L13" s="7"/>
      <c r="M13" s="7"/>
      <c r="N13" s="8"/>
      <c r="O13" s="8"/>
    </row>
    <row r="14" spans="1:15" ht="15" thickBot="1" x14ac:dyDescent="0.4">
      <c r="A14" s="3"/>
      <c r="B14" s="6"/>
      <c r="C14" s="11" t="s">
        <v>11</v>
      </c>
      <c r="D14" s="11" t="s">
        <v>10</v>
      </c>
      <c r="E14" s="11" t="s">
        <v>10</v>
      </c>
      <c r="F14" s="11" t="s">
        <v>10</v>
      </c>
      <c r="G14" s="17">
        <v>260000</v>
      </c>
      <c r="H14" s="19">
        <f>G14/G15</f>
        <v>0.3611111111111111</v>
      </c>
      <c r="I14" s="3"/>
      <c r="J14" s="6">
        <v>12</v>
      </c>
      <c r="K14" s="15"/>
      <c r="L14" s="7"/>
      <c r="M14" s="7"/>
      <c r="N14" s="8"/>
      <c r="O14" s="8"/>
    </row>
    <row r="15" spans="1:15" ht="15" thickBot="1" x14ac:dyDescent="0.4">
      <c r="A15" s="3"/>
      <c r="B15" s="3"/>
      <c r="C15" s="3"/>
      <c r="D15" s="3"/>
      <c r="E15" s="3"/>
      <c r="F15" s="3"/>
      <c r="G15" s="18">
        <f>SUM(G13:G14)</f>
        <v>720000</v>
      </c>
      <c r="H15" s="3"/>
      <c r="I15" s="3"/>
      <c r="J15" s="6">
        <v>13</v>
      </c>
      <c r="K15" s="15"/>
      <c r="L15" s="7"/>
      <c r="M15" s="7"/>
      <c r="N15" s="8"/>
      <c r="O15" s="8"/>
    </row>
    <row r="16" spans="1:15" ht="15.5" thickTop="1" thickBot="1" x14ac:dyDescent="0.4">
      <c r="A16" s="3"/>
      <c r="B16" s="3"/>
      <c r="C16" s="3"/>
      <c r="D16" s="3"/>
      <c r="E16" s="3"/>
      <c r="F16" s="3"/>
      <c r="G16" s="3"/>
      <c r="H16" s="3"/>
      <c r="I16" s="3"/>
      <c r="J16" s="6">
        <v>14</v>
      </c>
      <c r="K16" s="15"/>
      <c r="L16" s="7"/>
      <c r="M16" s="7"/>
      <c r="N16" s="8"/>
      <c r="O16" s="8"/>
    </row>
    <row r="17" spans="1:15" ht="15" thickBot="1" x14ac:dyDescent="0.4">
      <c r="A17" s="3"/>
      <c r="B17" s="3"/>
      <c r="C17" s="3"/>
      <c r="D17" s="3"/>
      <c r="E17" s="3"/>
      <c r="F17" s="3"/>
      <c r="G17" s="3"/>
      <c r="H17" s="3"/>
      <c r="I17" s="3"/>
      <c r="J17" s="6">
        <v>15</v>
      </c>
      <c r="K17" s="15"/>
      <c r="L17" s="7"/>
      <c r="M17" s="7"/>
      <c r="N17" s="8"/>
      <c r="O17" s="8"/>
    </row>
    <row r="18" spans="1:15" ht="15" thickBot="1" x14ac:dyDescent="0.4">
      <c r="A18" s="3"/>
      <c r="B18" s="3"/>
      <c r="C18" s="3"/>
      <c r="D18" s="3"/>
      <c r="E18" s="3"/>
      <c r="F18" s="3"/>
      <c r="G18" s="3"/>
      <c r="H18" s="3"/>
      <c r="I18" s="3"/>
      <c r="K18" s="11" t="s">
        <v>69</v>
      </c>
      <c r="L18" s="11"/>
      <c r="M18" s="12"/>
      <c r="N18" s="11"/>
      <c r="O18" s="13">
        <f>SUM(O5:O17)</f>
        <v>0</v>
      </c>
    </row>
    <row r="19" spans="1:15" x14ac:dyDescent="0.35">
      <c r="A19" s="3"/>
      <c r="B19" s="3"/>
      <c r="C19" s="3"/>
      <c r="D19" s="3"/>
      <c r="E19" s="3"/>
      <c r="F19" s="3"/>
      <c r="G19" s="3"/>
      <c r="H19" s="3"/>
      <c r="I19" s="3"/>
    </row>
    <row r="20" spans="1:15" x14ac:dyDescent="0.35">
      <c r="A20" s="3"/>
      <c r="B20" s="3"/>
      <c r="C20" s="3"/>
      <c r="D20" s="3"/>
      <c r="E20" s="3"/>
      <c r="F20" s="3"/>
      <c r="G20" s="3"/>
      <c r="H20" s="3"/>
      <c r="I20" s="3"/>
      <c r="K20" s="26" t="s">
        <v>70</v>
      </c>
      <c r="O20" s="27"/>
    </row>
    <row r="21" spans="1:15" x14ac:dyDescent="0.35">
      <c r="A21" s="3"/>
      <c r="B21" s="3"/>
      <c r="C21" s="3"/>
      <c r="D21" s="3"/>
      <c r="E21" s="3"/>
      <c r="F21" s="3"/>
      <c r="G21" s="3"/>
      <c r="H21" s="3"/>
      <c r="I21" s="3"/>
      <c r="K21" s="26" t="s">
        <v>71</v>
      </c>
      <c r="O21" s="27"/>
    </row>
    <row r="22" spans="1:15" x14ac:dyDescent="0.35">
      <c r="A22" s="3"/>
      <c r="B22" s="3"/>
      <c r="C22" s="3"/>
      <c r="D22" s="3"/>
      <c r="E22" s="3"/>
      <c r="F22" s="3"/>
      <c r="G22" s="3"/>
      <c r="H22" s="3"/>
      <c r="I22" s="3"/>
      <c r="K22" s="26" t="s">
        <v>72</v>
      </c>
      <c r="O22" s="28">
        <f>O20-O21</f>
        <v>0</v>
      </c>
    </row>
    <row r="23" spans="1:15" x14ac:dyDescent="0.35">
      <c r="A23" s="3"/>
      <c r="B23" s="3"/>
      <c r="C23" s="3"/>
      <c r="D23" s="3"/>
      <c r="E23" s="3"/>
      <c r="F23" s="3"/>
      <c r="G23" s="3"/>
      <c r="H23" s="3"/>
      <c r="I23" s="3"/>
      <c r="K23" s="26" t="s">
        <v>73</v>
      </c>
      <c r="O23" s="28">
        <f>O18</f>
        <v>0</v>
      </c>
    </row>
    <row r="24" spans="1:15" x14ac:dyDescent="0.35">
      <c r="A24" s="3"/>
      <c r="B24" s="3"/>
      <c r="C24" s="3"/>
      <c r="D24" s="3"/>
      <c r="E24" s="3"/>
      <c r="F24" s="3"/>
      <c r="G24" s="3"/>
      <c r="H24" s="3"/>
      <c r="I24" s="3"/>
    </row>
    <row r="25" spans="1:15" ht="15" thickBot="1" x14ac:dyDescent="0.4">
      <c r="A25" s="3"/>
      <c r="B25" s="3"/>
      <c r="C25" s="3"/>
      <c r="D25" s="3"/>
      <c r="E25" s="3"/>
      <c r="F25" s="3"/>
      <c r="G25" s="3"/>
      <c r="H25" s="3"/>
      <c r="I25" s="3"/>
      <c r="K25" s="26" t="s">
        <v>74</v>
      </c>
      <c r="O25" s="29">
        <f>O22-O23</f>
        <v>0</v>
      </c>
    </row>
  </sheetData>
  <mergeCells count="1">
    <mergeCell ref="C5:F5"/>
  </mergeCells>
  <pageMargins left="0.7" right="0.7" top="0.75" bottom="0.75" header="0.3" footer="0.3"/>
  <pageSetup paperSize="9" scale="50" orientation="landscape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7F40A-A58B-4C5F-AFCB-FE4A17F7D6F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D4F6E-2EE4-4FE8-B42D-B0461BD88D4F}">
  <sheetPr filterMode="1">
    <tabColor rgb="FFFFFF00"/>
  </sheetPr>
  <dimension ref="A1:AA100"/>
  <sheetViews>
    <sheetView topLeftCell="A72" workbookViewId="0">
      <selection activeCell="E32" sqref="E32"/>
    </sheetView>
  </sheetViews>
  <sheetFormatPr defaultRowHeight="14.5" x14ac:dyDescent="0.35"/>
  <cols>
    <col min="3" max="3" width="17.2695312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hidden="1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hidden="1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hidden="1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hidden="1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hidden="1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hidden="1" x14ac:dyDescent="0.35">
      <c r="A7" s="115">
        <v>45694.720309814817</v>
      </c>
      <c r="B7" s="115">
        <v>45694.723375590278</v>
      </c>
      <c r="C7" s="115">
        <v>45694</v>
      </c>
      <c r="D7" t="s">
        <v>530</v>
      </c>
      <c r="E7" t="s">
        <v>249</v>
      </c>
      <c r="H7" t="s">
        <v>250</v>
      </c>
      <c r="J7" t="s">
        <v>565</v>
      </c>
      <c r="K7">
        <v>140</v>
      </c>
      <c r="L7">
        <v>1100</v>
      </c>
      <c r="M7">
        <v>154000</v>
      </c>
      <c r="N7" t="s">
        <v>566</v>
      </c>
      <c r="O7" t="s">
        <v>567</v>
      </c>
      <c r="P7" t="s">
        <v>568</v>
      </c>
      <c r="Q7" s="125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hidden="1" x14ac:dyDescent="0.35">
      <c r="A8" s="115">
        <v>45694.724902395843</v>
      </c>
      <c r="B8" s="115">
        <v>45694.726659525462</v>
      </c>
      <c r="C8" s="115">
        <v>45694</v>
      </c>
      <c r="D8" t="s">
        <v>530</v>
      </c>
      <c r="E8" t="s">
        <v>249</v>
      </c>
      <c r="H8" t="s">
        <v>250</v>
      </c>
      <c r="J8" t="s">
        <v>571</v>
      </c>
      <c r="K8">
        <v>50</v>
      </c>
      <c r="L8">
        <v>4300</v>
      </c>
      <c r="M8">
        <v>215000</v>
      </c>
      <c r="N8" t="s">
        <v>572</v>
      </c>
      <c r="O8" t="s">
        <v>567</v>
      </c>
      <c r="P8" t="s">
        <v>573</v>
      </c>
      <c r="Q8" s="125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hidden="1" x14ac:dyDescent="0.35">
      <c r="A9" s="115">
        <v>45694.727173819447</v>
      </c>
      <c r="B9" s="115">
        <v>45694.729303761567</v>
      </c>
      <c r="C9" s="115">
        <v>45694</v>
      </c>
      <c r="D9" t="s">
        <v>540</v>
      </c>
      <c r="E9" t="s">
        <v>558</v>
      </c>
      <c r="G9" t="s">
        <v>268</v>
      </c>
      <c r="J9" t="s">
        <v>576</v>
      </c>
      <c r="K9">
        <v>1</v>
      </c>
      <c r="L9">
        <v>20000</v>
      </c>
      <c r="M9">
        <v>20000</v>
      </c>
      <c r="N9">
        <v>20000</v>
      </c>
      <c r="O9" t="s">
        <v>567</v>
      </c>
      <c r="P9" t="s">
        <v>577</v>
      </c>
      <c r="Q9" s="125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5">
        <v>45694.729554675927</v>
      </c>
      <c r="B10" s="115">
        <v>45694.730947835647</v>
      </c>
      <c r="C10" s="115">
        <v>45694</v>
      </c>
      <c r="D10" t="s">
        <v>580</v>
      </c>
      <c r="E10" t="s">
        <v>581</v>
      </c>
      <c r="F10" t="s">
        <v>582</v>
      </c>
      <c r="J10" t="s">
        <v>583</v>
      </c>
      <c r="K10">
        <v>6</v>
      </c>
      <c r="L10">
        <v>7000</v>
      </c>
      <c r="M10">
        <v>42000</v>
      </c>
      <c r="N10" t="s">
        <v>584</v>
      </c>
      <c r="O10" t="s">
        <v>567</v>
      </c>
      <c r="P10" t="s">
        <v>585</v>
      </c>
      <c r="Q10" s="125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hidden="1" x14ac:dyDescent="0.35">
      <c r="A11" s="115">
        <v>45694.731241724527</v>
      </c>
      <c r="B11" s="115">
        <v>45694.73413261574</v>
      </c>
      <c r="C11" s="115">
        <v>45694</v>
      </c>
      <c r="D11" t="s">
        <v>530</v>
      </c>
      <c r="E11" t="s">
        <v>558</v>
      </c>
      <c r="G11" t="s">
        <v>262</v>
      </c>
      <c r="J11" t="s">
        <v>588</v>
      </c>
      <c r="K11">
        <v>1</v>
      </c>
      <c r="L11">
        <v>10000</v>
      </c>
      <c r="M11">
        <v>10000</v>
      </c>
      <c r="N11">
        <v>10000</v>
      </c>
      <c r="O11" t="s">
        <v>567</v>
      </c>
      <c r="P11" t="s">
        <v>589</v>
      </c>
      <c r="Q11" s="125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hidden="1" x14ac:dyDescent="0.35">
      <c r="A12" s="115">
        <v>45695.49593675926</v>
      </c>
      <c r="B12" s="115">
        <v>45695.497728576389</v>
      </c>
      <c r="C12" s="115">
        <v>45695</v>
      </c>
      <c r="D12" t="s">
        <v>540</v>
      </c>
      <c r="E12" t="s">
        <v>249</v>
      </c>
      <c r="H12" t="s">
        <v>251</v>
      </c>
      <c r="J12" t="s">
        <v>592</v>
      </c>
      <c r="K12">
        <v>1</v>
      </c>
      <c r="L12">
        <v>47000</v>
      </c>
      <c r="M12">
        <v>47000</v>
      </c>
      <c r="N12" t="s">
        <v>593</v>
      </c>
      <c r="O12" t="s">
        <v>567</v>
      </c>
      <c r="P12" t="s">
        <v>594</v>
      </c>
      <c r="Q12" s="125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5">
        <v>45695</v>
      </c>
      <c r="D13" t="s">
        <v>597</v>
      </c>
      <c r="E13" t="s">
        <v>249</v>
      </c>
      <c r="H13" t="s">
        <v>253</v>
      </c>
      <c r="J13" t="s">
        <v>598</v>
      </c>
      <c r="K13">
        <v>350</v>
      </c>
      <c r="L13">
        <v>3200</v>
      </c>
      <c r="M13">
        <v>1120000</v>
      </c>
      <c r="N13" t="s">
        <v>599</v>
      </c>
      <c r="O13" t="s">
        <v>567</v>
      </c>
      <c r="P13" t="s">
        <v>600</v>
      </c>
      <c r="Q13" s="125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5">
        <v>45695.520305243059</v>
      </c>
      <c r="C14" s="115">
        <v>45695</v>
      </c>
      <c r="D14" t="s">
        <v>597</v>
      </c>
      <c r="E14" t="s">
        <v>558</v>
      </c>
      <c r="G14" t="s">
        <v>262</v>
      </c>
      <c r="J14" t="s">
        <v>603</v>
      </c>
      <c r="K14">
        <v>1</v>
      </c>
      <c r="L14">
        <v>5000</v>
      </c>
      <c r="M14">
        <v>5000</v>
      </c>
      <c r="N14">
        <v>5000</v>
      </c>
      <c r="O14" t="s">
        <v>567</v>
      </c>
      <c r="P14" t="s">
        <v>604</v>
      </c>
      <c r="Q14" s="125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hidden="1" x14ac:dyDescent="0.35">
      <c r="A15" s="115">
        <v>45698.538656053242</v>
      </c>
      <c r="B15" s="115">
        <v>45698.541725405092</v>
      </c>
      <c r="C15" s="115">
        <v>45698</v>
      </c>
      <c r="D15" t="s">
        <v>540</v>
      </c>
      <c r="E15" t="s">
        <v>249</v>
      </c>
      <c r="H15" t="s">
        <v>251</v>
      </c>
      <c r="J15" t="s">
        <v>607</v>
      </c>
      <c r="K15">
        <v>1000</v>
      </c>
      <c r="L15">
        <v>13</v>
      </c>
      <c r="M15">
        <v>13000</v>
      </c>
      <c r="N15" t="s">
        <v>608</v>
      </c>
      <c r="O15" t="s">
        <v>567</v>
      </c>
      <c r="P15" t="s">
        <v>609</v>
      </c>
      <c r="Q15" s="125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hidden="1" x14ac:dyDescent="0.35">
      <c r="A16" s="115">
        <v>45698.542527164347</v>
      </c>
      <c r="B16" s="115">
        <v>45698.546941516201</v>
      </c>
      <c r="C16" s="115">
        <v>45698</v>
      </c>
      <c r="D16" t="s">
        <v>540</v>
      </c>
      <c r="E16" t="s">
        <v>558</v>
      </c>
      <c r="G16" t="s">
        <v>262</v>
      </c>
      <c r="J16" t="s">
        <v>612</v>
      </c>
      <c r="K16">
        <v>1</v>
      </c>
      <c r="L16">
        <v>5000</v>
      </c>
      <c r="M16">
        <v>5000</v>
      </c>
      <c r="N16">
        <v>5000</v>
      </c>
      <c r="O16" t="s">
        <v>567</v>
      </c>
      <c r="P16" t="s">
        <v>613</v>
      </c>
      <c r="Q16" s="125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hidden="1" x14ac:dyDescent="0.35">
      <c r="A17" s="115">
        <v>45698.83681306713</v>
      </c>
      <c r="B17" s="115">
        <v>45698.838489131937</v>
      </c>
      <c r="C17" s="115">
        <v>45698</v>
      </c>
      <c r="D17" t="s">
        <v>540</v>
      </c>
      <c r="E17" t="s">
        <v>581</v>
      </c>
      <c r="F17" t="s">
        <v>582</v>
      </c>
      <c r="J17" t="s">
        <v>616</v>
      </c>
      <c r="K17">
        <v>1</v>
      </c>
      <c r="L17">
        <v>15000</v>
      </c>
      <c r="M17">
        <v>15000</v>
      </c>
      <c r="N17" t="s">
        <v>617</v>
      </c>
      <c r="O17" t="s">
        <v>618</v>
      </c>
      <c r="P17" t="s">
        <v>619</v>
      </c>
      <c r="Q17" s="125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hidden="1" x14ac:dyDescent="0.35">
      <c r="A18" s="115">
        <v>45698.840186412039</v>
      </c>
      <c r="B18" s="115">
        <v>45698.841499837959</v>
      </c>
      <c r="C18" s="115">
        <v>45698</v>
      </c>
      <c r="D18" t="s">
        <v>540</v>
      </c>
      <c r="E18" t="s">
        <v>558</v>
      </c>
      <c r="G18" t="s">
        <v>262</v>
      </c>
      <c r="J18" t="s">
        <v>622</v>
      </c>
      <c r="K18">
        <v>1</v>
      </c>
      <c r="L18">
        <v>2000</v>
      </c>
      <c r="M18">
        <v>2000</v>
      </c>
      <c r="N18">
        <v>2000</v>
      </c>
      <c r="O18" t="s">
        <v>618</v>
      </c>
      <c r="P18" t="s">
        <v>623</v>
      </c>
      <c r="Q18" s="125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5">
        <v>45698.843943541673</v>
      </c>
      <c r="B19" s="115">
        <v>45698.846898321761</v>
      </c>
      <c r="C19" s="115">
        <v>45698</v>
      </c>
      <c r="D19" t="s">
        <v>597</v>
      </c>
      <c r="E19" t="s">
        <v>558</v>
      </c>
      <c r="G19" t="s">
        <v>268</v>
      </c>
      <c r="J19" t="s">
        <v>626</v>
      </c>
      <c r="K19">
        <v>5</v>
      </c>
      <c r="L19">
        <v>5000</v>
      </c>
      <c r="M19">
        <v>25000</v>
      </c>
      <c r="N19" t="s">
        <v>627</v>
      </c>
      <c r="O19" t="s">
        <v>567</v>
      </c>
      <c r="P19" t="s">
        <v>628</v>
      </c>
      <c r="Q19" s="125" t="s">
        <v>629</v>
      </c>
      <c r="R19">
        <v>439153307</v>
      </c>
      <c r="S19" t="s">
        <v>630</v>
      </c>
      <c r="T19" s="115">
        <v>45698.722083333327</v>
      </c>
      <c r="W19" t="s">
        <v>537</v>
      </c>
      <c r="X19" t="s">
        <v>538</v>
      </c>
      <c r="Y19" t="s">
        <v>539</v>
      </c>
      <c r="AA19">
        <v>18</v>
      </c>
    </row>
    <row r="20" spans="1:27" hidden="1" x14ac:dyDescent="0.35">
      <c r="A20" s="115">
        <v>45700.353759733793</v>
      </c>
      <c r="B20" s="115">
        <v>45700.35491587963</v>
      </c>
      <c r="C20" s="115">
        <v>45699</v>
      </c>
      <c r="D20" t="s">
        <v>540</v>
      </c>
      <c r="E20" t="s">
        <v>249</v>
      </c>
      <c r="H20" t="s">
        <v>250</v>
      </c>
      <c r="J20" t="s">
        <v>571</v>
      </c>
      <c r="K20">
        <v>50</v>
      </c>
      <c r="L20">
        <v>4300</v>
      </c>
      <c r="M20">
        <v>215000</v>
      </c>
      <c r="N20" t="s">
        <v>572</v>
      </c>
      <c r="O20" t="s">
        <v>567</v>
      </c>
      <c r="P20" t="s">
        <v>631</v>
      </c>
      <c r="Q20" s="125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hidden="1" x14ac:dyDescent="0.35">
      <c r="A21" s="115">
        <v>45700.355282581018</v>
      </c>
      <c r="B21" s="115">
        <v>45700.356221168979</v>
      </c>
      <c r="C21" s="115">
        <v>45699</v>
      </c>
      <c r="D21" t="s">
        <v>540</v>
      </c>
      <c r="E21" t="s">
        <v>249</v>
      </c>
      <c r="H21" t="s">
        <v>250</v>
      </c>
      <c r="J21" t="s">
        <v>634</v>
      </c>
      <c r="K21">
        <v>120</v>
      </c>
      <c r="L21">
        <v>1200</v>
      </c>
      <c r="M21">
        <v>144000</v>
      </c>
      <c r="N21" t="s">
        <v>635</v>
      </c>
      <c r="O21" t="s">
        <v>567</v>
      </c>
      <c r="P21" t="s">
        <v>636</v>
      </c>
      <c r="Q21" s="125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hidden="1" x14ac:dyDescent="0.35">
      <c r="A22" s="115">
        <v>45700.3565796412</v>
      </c>
      <c r="B22" s="115">
        <v>45700.35783119213</v>
      </c>
      <c r="C22" s="115">
        <v>45699</v>
      </c>
      <c r="D22" t="s">
        <v>530</v>
      </c>
      <c r="E22" t="s">
        <v>581</v>
      </c>
      <c r="F22" t="s">
        <v>582</v>
      </c>
      <c r="J22" t="s">
        <v>616</v>
      </c>
      <c r="K22">
        <v>1</v>
      </c>
      <c r="L22">
        <v>15000</v>
      </c>
      <c r="M22">
        <v>15000</v>
      </c>
      <c r="N22" t="s">
        <v>617</v>
      </c>
      <c r="O22" t="s">
        <v>567</v>
      </c>
      <c r="P22" t="s">
        <v>639</v>
      </c>
      <c r="Q22" s="125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5">
        <v>45700.358197349538</v>
      </c>
      <c r="B23" s="115">
        <v>45700.360226053243</v>
      </c>
      <c r="C23" s="115">
        <v>45700</v>
      </c>
      <c r="D23" t="s">
        <v>597</v>
      </c>
      <c r="E23" t="s">
        <v>249</v>
      </c>
      <c r="H23" t="s">
        <v>250</v>
      </c>
      <c r="J23" t="s">
        <v>642</v>
      </c>
      <c r="K23">
        <v>50</v>
      </c>
      <c r="L23">
        <v>2900</v>
      </c>
      <c r="M23">
        <v>145000</v>
      </c>
      <c r="N23" t="s">
        <v>643</v>
      </c>
      <c r="O23" t="s">
        <v>567</v>
      </c>
      <c r="P23" t="s">
        <v>644</v>
      </c>
      <c r="Q23" s="125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hidden="1" x14ac:dyDescent="0.35">
      <c r="A24" s="115">
        <v>45700.361130694437</v>
      </c>
      <c r="B24" s="115">
        <v>45700.363356469898</v>
      </c>
      <c r="C24" s="115">
        <v>45699</v>
      </c>
      <c r="D24" t="s">
        <v>540</v>
      </c>
      <c r="E24" t="s">
        <v>558</v>
      </c>
      <c r="G24" t="s">
        <v>262</v>
      </c>
      <c r="J24" t="s">
        <v>647</v>
      </c>
      <c r="K24">
        <v>1</v>
      </c>
      <c r="L24">
        <v>10000</v>
      </c>
      <c r="M24">
        <v>10000</v>
      </c>
      <c r="N24">
        <v>10000</v>
      </c>
      <c r="O24" t="s">
        <v>567</v>
      </c>
      <c r="P24" t="s">
        <v>648</v>
      </c>
      <c r="Q24" s="125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5">
        <v>45700.364387407397</v>
      </c>
      <c r="B25" s="115">
        <v>45700.36604108796</v>
      </c>
      <c r="C25" s="115">
        <v>45699</v>
      </c>
      <c r="D25" t="s">
        <v>597</v>
      </c>
      <c r="E25" t="s">
        <v>558</v>
      </c>
      <c r="G25" t="s">
        <v>268</v>
      </c>
      <c r="J25" t="s">
        <v>651</v>
      </c>
      <c r="K25">
        <v>5</v>
      </c>
      <c r="L25">
        <v>5000</v>
      </c>
      <c r="M25">
        <v>25000</v>
      </c>
      <c r="N25" t="s">
        <v>627</v>
      </c>
      <c r="O25" t="s">
        <v>567</v>
      </c>
      <c r="P25" t="s">
        <v>652</v>
      </c>
      <c r="Q25" s="125" t="s">
        <v>653</v>
      </c>
      <c r="R25">
        <v>439729018</v>
      </c>
      <c r="S25" t="s">
        <v>654</v>
      </c>
      <c r="T25" s="115">
        <v>45700.241909722223</v>
      </c>
      <c r="W25" t="s">
        <v>537</v>
      </c>
      <c r="X25" t="s">
        <v>538</v>
      </c>
      <c r="Y25" t="s">
        <v>539</v>
      </c>
      <c r="AA25">
        <v>24</v>
      </c>
    </row>
    <row r="26" spans="1:27" x14ac:dyDescent="0.35">
      <c r="A26" s="115">
        <v>45700.366991689807</v>
      </c>
      <c r="B26" s="115">
        <v>45700.368779432873</v>
      </c>
      <c r="C26" s="115">
        <v>45699</v>
      </c>
      <c r="D26" t="s">
        <v>597</v>
      </c>
      <c r="E26" t="s">
        <v>558</v>
      </c>
      <c r="G26" t="s">
        <v>262</v>
      </c>
      <c r="J26" t="s">
        <v>655</v>
      </c>
      <c r="K26">
        <v>1</v>
      </c>
      <c r="L26">
        <v>10000</v>
      </c>
      <c r="M26">
        <v>10000</v>
      </c>
      <c r="N26">
        <v>10000</v>
      </c>
      <c r="O26" t="s">
        <v>567</v>
      </c>
      <c r="P26" t="s">
        <v>656</v>
      </c>
      <c r="Q26" s="125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5">
        <v>45701.539069178238</v>
      </c>
      <c r="B27" s="115">
        <v>45701.540588495373</v>
      </c>
      <c r="C27" s="115">
        <v>45701</v>
      </c>
      <c r="D27" t="s">
        <v>580</v>
      </c>
      <c r="E27" t="s">
        <v>249</v>
      </c>
      <c r="H27" t="s">
        <v>250</v>
      </c>
      <c r="J27" t="s">
        <v>659</v>
      </c>
      <c r="K27">
        <v>100</v>
      </c>
      <c r="L27">
        <v>2800</v>
      </c>
      <c r="M27">
        <v>280000</v>
      </c>
      <c r="N27" t="s">
        <v>660</v>
      </c>
      <c r="O27" t="s">
        <v>661</v>
      </c>
      <c r="P27" t="s">
        <v>662</v>
      </c>
      <c r="Q27" s="125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5">
        <v>45701.724033287042</v>
      </c>
      <c r="B28" s="115">
        <v>45701.725693136577</v>
      </c>
      <c r="C28" s="115">
        <v>45701</v>
      </c>
      <c r="D28" t="s">
        <v>597</v>
      </c>
      <c r="E28" t="s">
        <v>249</v>
      </c>
      <c r="H28" t="s">
        <v>250</v>
      </c>
      <c r="J28" t="s">
        <v>665</v>
      </c>
      <c r="K28">
        <v>100</v>
      </c>
      <c r="L28">
        <v>2940</v>
      </c>
      <c r="M28">
        <v>294000</v>
      </c>
      <c r="N28" t="s">
        <v>666</v>
      </c>
      <c r="O28" t="s">
        <v>567</v>
      </c>
      <c r="P28" t="s">
        <v>667</v>
      </c>
      <c r="Q28" s="125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5">
        <v>45701.726004606477</v>
      </c>
      <c r="B29" s="115">
        <v>45701.731112696762</v>
      </c>
      <c r="C29" s="115">
        <v>45701</v>
      </c>
      <c r="D29" t="s">
        <v>597</v>
      </c>
      <c r="E29" t="s">
        <v>558</v>
      </c>
      <c r="G29" t="s">
        <v>262</v>
      </c>
      <c r="J29" t="s">
        <v>670</v>
      </c>
      <c r="K29">
        <v>1</v>
      </c>
      <c r="L29">
        <v>4000</v>
      </c>
      <c r="M29">
        <v>4000</v>
      </c>
      <c r="N29">
        <v>4000</v>
      </c>
      <c r="O29" t="s">
        <v>567</v>
      </c>
      <c r="P29" t="s">
        <v>671</v>
      </c>
      <c r="Q29" s="125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5">
        <v>45701.73214925926</v>
      </c>
      <c r="B30" s="115">
        <v>45701.738831932867</v>
      </c>
      <c r="C30" s="115">
        <v>45701</v>
      </c>
      <c r="D30" t="s">
        <v>597</v>
      </c>
      <c r="E30" t="s">
        <v>558</v>
      </c>
      <c r="G30" t="s">
        <v>268</v>
      </c>
      <c r="J30" t="s">
        <v>674</v>
      </c>
      <c r="K30">
        <v>1</v>
      </c>
      <c r="L30">
        <v>75000</v>
      </c>
      <c r="M30">
        <v>75000</v>
      </c>
      <c r="N30" t="s">
        <v>675</v>
      </c>
      <c r="O30" t="s">
        <v>567</v>
      </c>
      <c r="P30" t="s">
        <v>676</v>
      </c>
      <c r="Q30" s="125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5">
        <v>45701.740111724539</v>
      </c>
      <c r="B31" s="115">
        <v>45701.742039236109</v>
      </c>
      <c r="C31" s="115">
        <v>45701</v>
      </c>
      <c r="D31" t="s">
        <v>597</v>
      </c>
      <c r="E31" t="s">
        <v>558</v>
      </c>
      <c r="G31" t="s">
        <v>262</v>
      </c>
      <c r="J31" t="s">
        <v>679</v>
      </c>
      <c r="K31">
        <v>1</v>
      </c>
      <c r="L31">
        <v>2000</v>
      </c>
      <c r="M31">
        <v>2000</v>
      </c>
      <c r="N31">
        <v>2000</v>
      </c>
      <c r="O31" t="s">
        <v>567</v>
      </c>
      <c r="P31" t="s">
        <v>680</v>
      </c>
      <c r="Q31" s="125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5">
        <v>45701.74233375</v>
      </c>
      <c r="B32" s="115">
        <v>45701.744392581022</v>
      </c>
      <c r="C32" s="115">
        <v>45701</v>
      </c>
      <c r="D32" t="s">
        <v>597</v>
      </c>
      <c r="E32" t="s">
        <v>581</v>
      </c>
      <c r="F32" t="s">
        <v>582</v>
      </c>
      <c r="J32" t="s">
        <v>683</v>
      </c>
      <c r="K32">
        <v>2</v>
      </c>
      <c r="L32">
        <v>1000</v>
      </c>
      <c r="M32">
        <v>2000</v>
      </c>
      <c r="N32" t="s">
        <v>684</v>
      </c>
      <c r="O32" t="s">
        <v>567</v>
      </c>
      <c r="P32" t="s">
        <v>685</v>
      </c>
      <c r="Q32" s="125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hidden="1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25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hidden="1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25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hidden="1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25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hidden="1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25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hidden="1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hidden="1" x14ac:dyDescent="0.35">
      <c r="A45" s="115">
        <v>45710.67008048611</v>
      </c>
      <c r="B45" s="115">
        <v>45710.698861087963</v>
      </c>
      <c r="C45" s="115">
        <v>45710</v>
      </c>
      <c r="D45" t="s">
        <v>530</v>
      </c>
      <c r="E45" t="s">
        <v>244</v>
      </c>
      <c r="I45" t="s">
        <v>245</v>
      </c>
      <c r="J45" t="s">
        <v>764</v>
      </c>
      <c r="K45">
        <v>2</v>
      </c>
      <c r="L45">
        <v>10000</v>
      </c>
      <c r="M45">
        <v>20000</v>
      </c>
      <c r="N45" t="s">
        <v>758</v>
      </c>
      <c r="O45" t="s">
        <v>765</v>
      </c>
      <c r="P45" t="s">
        <v>766</v>
      </c>
      <c r="Q45" s="116" t="s">
        <v>767</v>
      </c>
      <c r="R45">
        <v>444087184</v>
      </c>
      <c r="S45" t="s">
        <v>768</v>
      </c>
      <c r="T45" s="115">
        <v>45710.573993055557</v>
      </c>
      <c r="W45" t="s">
        <v>537</v>
      </c>
      <c r="X45" t="s">
        <v>538</v>
      </c>
      <c r="Y45" t="s">
        <v>539</v>
      </c>
      <c r="AA45">
        <v>44</v>
      </c>
    </row>
    <row r="46" spans="1:27" hidden="1" x14ac:dyDescent="0.35">
      <c r="A46" s="115">
        <v>45711.395216851852</v>
      </c>
      <c r="B46" s="115">
        <v>45711.3967128125</v>
      </c>
      <c r="C46" s="115">
        <v>45695</v>
      </c>
      <c r="D46" t="s">
        <v>530</v>
      </c>
      <c r="E46" t="s">
        <v>244</v>
      </c>
      <c r="I46" t="s">
        <v>245</v>
      </c>
      <c r="J46" t="s">
        <v>764</v>
      </c>
      <c r="K46">
        <v>15</v>
      </c>
      <c r="L46">
        <v>15000</v>
      </c>
      <c r="M46">
        <v>225000</v>
      </c>
      <c r="N46" t="s">
        <v>769</v>
      </c>
      <c r="O46" t="s">
        <v>770</v>
      </c>
      <c r="P46" t="s">
        <v>771</v>
      </c>
      <c r="Q46" s="116" t="s">
        <v>772</v>
      </c>
      <c r="R46">
        <v>444244338</v>
      </c>
      <c r="S46" t="s">
        <v>773</v>
      </c>
      <c r="T46" s="115">
        <v>45711.271840277783</v>
      </c>
      <c r="W46" t="s">
        <v>537</v>
      </c>
      <c r="X46" t="s">
        <v>538</v>
      </c>
      <c r="Y46" t="s">
        <v>539</v>
      </c>
      <c r="AA46">
        <v>45</v>
      </c>
    </row>
    <row r="47" spans="1:27" hidden="1" x14ac:dyDescent="0.35">
      <c r="A47" s="115">
        <v>45711.397721875001</v>
      </c>
      <c r="B47" s="115">
        <v>45711.399804502318</v>
      </c>
      <c r="C47" s="115">
        <v>45696</v>
      </c>
      <c r="D47" t="s">
        <v>530</v>
      </c>
      <c r="E47" t="s">
        <v>244</v>
      </c>
      <c r="I47" t="s">
        <v>245</v>
      </c>
      <c r="J47" t="s">
        <v>764</v>
      </c>
      <c r="K47">
        <v>16</v>
      </c>
      <c r="L47">
        <v>15000</v>
      </c>
      <c r="M47">
        <v>240000</v>
      </c>
      <c r="N47" t="s">
        <v>774</v>
      </c>
      <c r="O47" t="s">
        <v>770</v>
      </c>
      <c r="P47" t="s">
        <v>775</v>
      </c>
      <c r="Q47" s="116" t="s">
        <v>776</v>
      </c>
      <c r="R47">
        <v>444245221</v>
      </c>
      <c r="S47" t="s">
        <v>777</v>
      </c>
      <c r="T47" s="115">
        <v>45711.274907407409</v>
      </c>
      <c r="W47" t="s">
        <v>537</v>
      </c>
      <c r="X47" t="s">
        <v>538</v>
      </c>
      <c r="Y47" t="s">
        <v>539</v>
      </c>
      <c r="AA47">
        <v>46</v>
      </c>
    </row>
    <row r="48" spans="1:27" hidden="1" x14ac:dyDescent="0.35">
      <c r="A48" s="115">
        <v>45711.400382083331</v>
      </c>
      <c r="B48" s="115">
        <v>45711.401578414348</v>
      </c>
      <c r="C48" s="115">
        <v>45696</v>
      </c>
      <c r="D48" t="s">
        <v>530</v>
      </c>
      <c r="E48" t="s">
        <v>244</v>
      </c>
      <c r="I48" t="s">
        <v>245</v>
      </c>
      <c r="J48" t="s">
        <v>764</v>
      </c>
      <c r="K48">
        <v>1</v>
      </c>
      <c r="L48">
        <v>15000</v>
      </c>
      <c r="M48">
        <v>15000</v>
      </c>
      <c r="N48" t="s">
        <v>617</v>
      </c>
      <c r="O48" t="s">
        <v>778</v>
      </c>
      <c r="P48" t="s">
        <v>779</v>
      </c>
      <c r="Q48" s="116" t="s">
        <v>780</v>
      </c>
      <c r="R48">
        <v>444245689</v>
      </c>
      <c r="S48" t="s">
        <v>781</v>
      </c>
      <c r="T48" s="115">
        <v>45711.276689814818</v>
      </c>
      <c r="W48" t="s">
        <v>537</v>
      </c>
      <c r="X48" t="s">
        <v>538</v>
      </c>
      <c r="Y48" t="s">
        <v>539</v>
      </c>
      <c r="AA48">
        <v>47</v>
      </c>
    </row>
    <row r="49" spans="1:27" hidden="1" x14ac:dyDescent="0.35">
      <c r="A49" s="115">
        <v>45711.402085856484</v>
      </c>
      <c r="B49" s="115">
        <v>45711.404091226847</v>
      </c>
      <c r="C49" s="115">
        <v>45697</v>
      </c>
      <c r="D49" t="s">
        <v>530</v>
      </c>
      <c r="E49" t="s">
        <v>244</v>
      </c>
      <c r="I49" t="s">
        <v>245</v>
      </c>
      <c r="J49" t="s">
        <v>764</v>
      </c>
      <c r="K49">
        <v>12</v>
      </c>
      <c r="L49">
        <v>15000</v>
      </c>
      <c r="M49">
        <v>180000</v>
      </c>
      <c r="N49" t="s">
        <v>782</v>
      </c>
      <c r="O49" t="s">
        <v>770</v>
      </c>
      <c r="P49" t="s">
        <v>783</v>
      </c>
      <c r="Q49" s="116" t="s">
        <v>784</v>
      </c>
      <c r="R49">
        <v>444246224</v>
      </c>
      <c r="S49" t="s">
        <v>785</v>
      </c>
      <c r="T49" s="115">
        <v>45711.27921296296</v>
      </c>
      <c r="W49" t="s">
        <v>537</v>
      </c>
      <c r="X49" t="s">
        <v>538</v>
      </c>
      <c r="Y49" t="s">
        <v>539</v>
      </c>
      <c r="AA49">
        <v>48</v>
      </c>
    </row>
    <row r="50" spans="1:27" hidden="1" x14ac:dyDescent="0.35">
      <c r="A50" s="115">
        <v>45711.404395405087</v>
      </c>
      <c r="B50" s="115">
        <v>45711.405861157407</v>
      </c>
      <c r="C50" s="115">
        <v>45697</v>
      </c>
      <c r="D50" t="s">
        <v>530</v>
      </c>
      <c r="E50" t="s">
        <v>244</v>
      </c>
      <c r="I50" t="s">
        <v>245</v>
      </c>
      <c r="J50" t="s">
        <v>764</v>
      </c>
      <c r="K50">
        <v>13</v>
      </c>
      <c r="L50">
        <v>15000</v>
      </c>
      <c r="M50">
        <v>195000</v>
      </c>
      <c r="N50" t="s">
        <v>786</v>
      </c>
      <c r="O50" t="s">
        <v>770</v>
      </c>
      <c r="P50" t="s">
        <v>787</v>
      </c>
      <c r="Q50" s="116" t="s">
        <v>788</v>
      </c>
      <c r="R50">
        <v>444246635</v>
      </c>
      <c r="S50" t="s">
        <v>789</v>
      </c>
      <c r="T50" s="115">
        <v>45711.280949074076</v>
      </c>
      <c r="W50" t="s">
        <v>537</v>
      </c>
      <c r="X50" t="s">
        <v>538</v>
      </c>
      <c r="Y50" t="s">
        <v>539</v>
      </c>
      <c r="AA50">
        <v>49</v>
      </c>
    </row>
    <row r="51" spans="1:27" hidden="1" x14ac:dyDescent="0.35">
      <c r="A51" s="115">
        <v>45711.406136157413</v>
      </c>
      <c r="B51" s="115">
        <v>45711.40738138889</v>
      </c>
      <c r="C51" s="115">
        <v>45698</v>
      </c>
      <c r="D51" t="s">
        <v>530</v>
      </c>
      <c r="E51" t="s">
        <v>244</v>
      </c>
      <c r="I51" t="s">
        <v>245</v>
      </c>
      <c r="J51" t="s">
        <v>790</v>
      </c>
      <c r="K51">
        <v>10</v>
      </c>
      <c r="L51">
        <v>15000</v>
      </c>
      <c r="M51">
        <v>150000</v>
      </c>
      <c r="N51" t="s">
        <v>791</v>
      </c>
      <c r="O51" t="s">
        <v>770</v>
      </c>
      <c r="P51" t="s">
        <v>792</v>
      </c>
      <c r="Q51" s="116" t="s">
        <v>793</v>
      </c>
      <c r="R51">
        <v>444247059</v>
      </c>
      <c r="S51" t="s">
        <v>794</v>
      </c>
      <c r="T51" s="115">
        <v>45711.282476851848</v>
      </c>
      <c r="W51" t="s">
        <v>537</v>
      </c>
      <c r="X51" t="s">
        <v>538</v>
      </c>
      <c r="Y51" t="s">
        <v>539</v>
      </c>
      <c r="AA51">
        <v>50</v>
      </c>
    </row>
    <row r="52" spans="1:27" hidden="1" x14ac:dyDescent="0.35">
      <c r="A52" s="115">
        <v>45711.407546296286</v>
      </c>
      <c r="B52" s="115">
        <v>45711.408728437498</v>
      </c>
      <c r="C52" s="115">
        <v>45698</v>
      </c>
      <c r="D52" t="s">
        <v>530</v>
      </c>
      <c r="E52" t="s">
        <v>244</v>
      </c>
      <c r="I52" t="s">
        <v>245</v>
      </c>
      <c r="J52" t="s">
        <v>790</v>
      </c>
      <c r="K52">
        <v>3</v>
      </c>
      <c r="L52">
        <v>15000</v>
      </c>
      <c r="M52">
        <v>45000</v>
      </c>
      <c r="N52" t="s">
        <v>795</v>
      </c>
      <c r="O52" t="s">
        <v>765</v>
      </c>
      <c r="P52" t="s">
        <v>796</v>
      </c>
      <c r="Q52" s="116" t="s">
        <v>797</v>
      </c>
      <c r="R52">
        <v>444247338</v>
      </c>
      <c r="S52" t="s">
        <v>798</v>
      </c>
      <c r="T52" s="115">
        <v>45711.283819444441</v>
      </c>
      <c r="W52" t="s">
        <v>537</v>
      </c>
      <c r="X52" t="s">
        <v>538</v>
      </c>
      <c r="Y52" t="s">
        <v>539</v>
      </c>
      <c r="AA52">
        <v>51</v>
      </c>
    </row>
    <row r="53" spans="1:27" hidden="1" x14ac:dyDescent="0.35">
      <c r="A53" s="115">
        <v>45711.409209942132</v>
      </c>
      <c r="B53" s="115">
        <v>45711.410177372687</v>
      </c>
      <c r="C53" s="115">
        <v>45697</v>
      </c>
      <c r="D53" t="s">
        <v>530</v>
      </c>
      <c r="E53" t="s">
        <v>244</v>
      </c>
      <c r="I53" t="s">
        <v>245</v>
      </c>
      <c r="J53" t="s">
        <v>790</v>
      </c>
      <c r="K53">
        <v>1</v>
      </c>
      <c r="L53">
        <v>15000</v>
      </c>
      <c r="M53">
        <v>15000</v>
      </c>
      <c r="N53" t="s">
        <v>617</v>
      </c>
      <c r="O53" t="s">
        <v>799</v>
      </c>
      <c r="P53" t="s">
        <v>800</v>
      </c>
      <c r="Q53" s="116" t="s">
        <v>801</v>
      </c>
      <c r="R53">
        <v>444247716</v>
      </c>
      <c r="S53" t="s">
        <v>802</v>
      </c>
      <c r="T53" s="115">
        <v>45711.285266203697</v>
      </c>
      <c r="W53" t="s">
        <v>537</v>
      </c>
      <c r="X53" t="s">
        <v>538</v>
      </c>
      <c r="Y53" t="s">
        <v>539</v>
      </c>
      <c r="AA53">
        <v>52</v>
      </c>
    </row>
    <row r="54" spans="1:27" hidden="1" x14ac:dyDescent="0.35">
      <c r="A54" s="115">
        <v>45711.410376585649</v>
      </c>
      <c r="B54" s="115">
        <v>45711.411163275458</v>
      </c>
      <c r="C54" s="115">
        <v>45699</v>
      </c>
      <c r="D54" t="s">
        <v>530</v>
      </c>
      <c r="E54" t="s">
        <v>244</v>
      </c>
      <c r="I54" t="s">
        <v>245</v>
      </c>
      <c r="J54" t="s">
        <v>790</v>
      </c>
      <c r="K54">
        <v>3</v>
      </c>
      <c r="L54">
        <v>15000</v>
      </c>
      <c r="M54">
        <v>45000</v>
      </c>
      <c r="N54" t="s">
        <v>795</v>
      </c>
      <c r="O54" t="s">
        <v>765</v>
      </c>
      <c r="P54" t="s">
        <v>803</v>
      </c>
      <c r="Q54" s="116" t="s">
        <v>804</v>
      </c>
      <c r="R54">
        <v>444247911</v>
      </c>
      <c r="S54" t="s">
        <v>805</v>
      </c>
      <c r="T54" s="115">
        <v>45711.286238425928</v>
      </c>
      <c r="W54" t="s">
        <v>537</v>
      </c>
      <c r="X54" t="s">
        <v>538</v>
      </c>
      <c r="Y54" t="s">
        <v>539</v>
      </c>
      <c r="AA54">
        <v>53</v>
      </c>
    </row>
    <row r="55" spans="1:27" hidden="1" x14ac:dyDescent="0.35">
      <c r="A55" s="115">
        <v>45711.411335960649</v>
      </c>
      <c r="B55" s="115">
        <v>45711.412738356477</v>
      </c>
      <c r="C55" s="115">
        <v>45700</v>
      </c>
      <c r="D55" t="s">
        <v>530</v>
      </c>
      <c r="E55" t="s">
        <v>244</v>
      </c>
      <c r="I55" t="s">
        <v>245</v>
      </c>
      <c r="J55" t="s">
        <v>790</v>
      </c>
      <c r="K55">
        <v>10</v>
      </c>
      <c r="L55">
        <v>15000</v>
      </c>
      <c r="M55">
        <v>150000</v>
      </c>
      <c r="N55" t="s">
        <v>791</v>
      </c>
      <c r="O55" t="s">
        <v>806</v>
      </c>
      <c r="P55" t="s">
        <v>807</v>
      </c>
      <c r="Q55" s="116" t="s">
        <v>808</v>
      </c>
      <c r="R55">
        <v>444248226</v>
      </c>
      <c r="S55" t="s">
        <v>809</v>
      </c>
      <c r="T55" s="115">
        <v>45711.287824074083</v>
      </c>
      <c r="W55" t="s">
        <v>537</v>
      </c>
      <c r="X55" t="s">
        <v>538</v>
      </c>
      <c r="Y55" t="s">
        <v>539</v>
      </c>
      <c r="AA55">
        <v>54</v>
      </c>
    </row>
    <row r="56" spans="1:27" hidden="1" x14ac:dyDescent="0.35">
      <c r="A56" s="115">
        <v>45711.412894085654</v>
      </c>
      <c r="B56" s="115">
        <v>45711.413944907406</v>
      </c>
      <c r="C56" s="115">
        <v>45700</v>
      </c>
      <c r="D56" t="s">
        <v>530</v>
      </c>
      <c r="E56" t="s">
        <v>244</v>
      </c>
      <c r="I56" t="s">
        <v>245</v>
      </c>
      <c r="J56" t="s">
        <v>790</v>
      </c>
      <c r="K56">
        <v>9</v>
      </c>
      <c r="L56">
        <v>15000</v>
      </c>
      <c r="M56">
        <v>135000</v>
      </c>
      <c r="N56" t="s">
        <v>810</v>
      </c>
      <c r="O56" t="s">
        <v>770</v>
      </c>
      <c r="P56" t="s">
        <v>811</v>
      </c>
      <c r="Q56" s="116" t="s">
        <v>812</v>
      </c>
      <c r="R56">
        <v>444248481</v>
      </c>
      <c r="S56" t="s">
        <v>813</v>
      </c>
      <c r="T56" s="115">
        <v>45711.289027777777</v>
      </c>
      <c r="W56" t="s">
        <v>537</v>
      </c>
      <c r="X56" t="s">
        <v>538</v>
      </c>
      <c r="Y56" t="s">
        <v>539</v>
      </c>
      <c r="AA56">
        <v>55</v>
      </c>
    </row>
    <row r="57" spans="1:27" hidden="1" x14ac:dyDescent="0.35">
      <c r="A57" s="115">
        <v>45711.414147418982</v>
      </c>
      <c r="B57" s="115">
        <v>45711.415145335654</v>
      </c>
      <c r="C57" s="115">
        <v>45701</v>
      </c>
      <c r="D57" t="s">
        <v>530</v>
      </c>
      <c r="E57" t="s">
        <v>244</v>
      </c>
      <c r="I57" t="s">
        <v>245</v>
      </c>
      <c r="J57" t="s">
        <v>790</v>
      </c>
      <c r="K57">
        <v>16</v>
      </c>
      <c r="L57">
        <v>15000</v>
      </c>
      <c r="M57">
        <v>240000</v>
      </c>
      <c r="N57" t="s">
        <v>774</v>
      </c>
      <c r="O57" t="s">
        <v>770</v>
      </c>
      <c r="P57" t="s">
        <v>814</v>
      </c>
      <c r="Q57" s="116" t="s">
        <v>815</v>
      </c>
      <c r="R57">
        <v>444248725</v>
      </c>
      <c r="S57" t="s">
        <v>816</v>
      </c>
      <c r="T57" s="115">
        <v>45711.290231481478</v>
      </c>
      <c r="W57" t="s">
        <v>537</v>
      </c>
      <c r="X57" t="s">
        <v>538</v>
      </c>
      <c r="Y57" t="s">
        <v>539</v>
      </c>
      <c r="AA57">
        <v>56</v>
      </c>
    </row>
    <row r="58" spans="1:27" hidden="1" x14ac:dyDescent="0.35">
      <c r="A58" s="115">
        <v>45711.415391678238</v>
      </c>
      <c r="B58" s="115">
        <v>45711.416125983793</v>
      </c>
      <c r="C58" s="115">
        <v>45701</v>
      </c>
      <c r="D58" t="s">
        <v>530</v>
      </c>
      <c r="E58" t="s">
        <v>244</v>
      </c>
      <c r="I58" t="s">
        <v>245</v>
      </c>
      <c r="J58" t="s">
        <v>790</v>
      </c>
      <c r="K58">
        <v>3</v>
      </c>
      <c r="L58">
        <v>15000</v>
      </c>
      <c r="M58">
        <v>45000</v>
      </c>
      <c r="N58" t="s">
        <v>795</v>
      </c>
      <c r="O58" t="s">
        <v>765</v>
      </c>
      <c r="P58" t="s">
        <v>817</v>
      </c>
      <c r="Q58" s="116" t="s">
        <v>818</v>
      </c>
      <c r="R58">
        <v>444248952</v>
      </c>
      <c r="S58" t="s">
        <v>819</v>
      </c>
      <c r="T58" s="115">
        <v>45711.291215277779</v>
      </c>
      <c r="W58" t="s">
        <v>537</v>
      </c>
      <c r="X58" t="s">
        <v>538</v>
      </c>
      <c r="Y58" t="s">
        <v>539</v>
      </c>
      <c r="AA58">
        <v>57</v>
      </c>
    </row>
    <row r="59" spans="1:27" hidden="1" x14ac:dyDescent="0.35">
      <c r="A59" s="115">
        <v>45711.416297928241</v>
      </c>
      <c r="B59" s="115">
        <v>45711.41743548611</v>
      </c>
      <c r="C59" s="115">
        <v>45701</v>
      </c>
      <c r="D59" t="s">
        <v>530</v>
      </c>
      <c r="E59" t="s">
        <v>244</v>
      </c>
      <c r="I59" t="s">
        <v>245</v>
      </c>
      <c r="J59" t="s">
        <v>790</v>
      </c>
      <c r="K59">
        <v>1</v>
      </c>
      <c r="L59">
        <v>15000</v>
      </c>
      <c r="M59">
        <v>15000</v>
      </c>
      <c r="N59" t="s">
        <v>617</v>
      </c>
      <c r="O59" t="s">
        <v>778</v>
      </c>
      <c r="P59" t="s">
        <v>820</v>
      </c>
      <c r="Q59" s="116" t="s">
        <v>821</v>
      </c>
      <c r="R59">
        <v>444249281</v>
      </c>
      <c r="S59" t="s">
        <v>822</v>
      </c>
      <c r="T59" s="115">
        <v>45711.292523148149</v>
      </c>
      <c r="W59" t="s">
        <v>537</v>
      </c>
      <c r="X59" t="s">
        <v>538</v>
      </c>
      <c r="Y59" t="s">
        <v>539</v>
      </c>
      <c r="AA59">
        <v>58</v>
      </c>
    </row>
    <row r="60" spans="1:27" hidden="1" x14ac:dyDescent="0.35">
      <c r="A60" s="115">
        <v>45711.41759070602</v>
      </c>
      <c r="B60" s="115">
        <v>45711.418638796298</v>
      </c>
      <c r="C60" s="115">
        <v>45702</v>
      </c>
      <c r="D60" t="s">
        <v>530</v>
      </c>
      <c r="E60" t="s">
        <v>244</v>
      </c>
      <c r="I60" t="s">
        <v>245</v>
      </c>
      <c r="J60" t="s">
        <v>790</v>
      </c>
      <c r="K60">
        <v>11</v>
      </c>
      <c r="L60">
        <v>15000</v>
      </c>
      <c r="M60">
        <v>165000</v>
      </c>
      <c r="N60" t="s">
        <v>823</v>
      </c>
      <c r="O60" t="s">
        <v>824</v>
      </c>
      <c r="P60" t="s">
        <v>825</v>
      </c>
      <c r="Q60" s="116" t="s">
        <v>826</v>
      </c>
      <c r="R60">
        <v>444249587</v>
      </c>
      <c r="S60" t="s">
        <v>827</v>
      </c>
      <c r="T60" s="115">
        <v>45711.293726851851</v>
      </c>
      <c r="W60" t="s">
        <v>537</v>
      </c>
      <c r="X60" t="s">
        <v>538</v>
      </c>
      <c r="Y60" t="s">
        <v>539</v>
      </c>
      <c r="AA60">
        <v>59</v>
      </c>
    </row>
    <row r="61" spans="1:27" hidden="1" x14ac:dyDescent="0.35">
      <c r="A61" s="115">
        <v>45711.41905571759</v>
      </c>
      <c r="B61" s="115">
        <v>45711.419836064822</v>
      </c>
      <c r="C61" s="115">
        <v>45702</v>
      </c>
      <c r="D61" t="s">
        <v>530</v>
      </c>
      <c r="E61" t="s">
        <v>244</v>
      </c>
      <c r="I61" t="s">
        <v>245</v>
      </c>
      <c r="J61" t="s">
        <v>790</v>
      </c>
      <c r="K61">
        <v>2</v>
      </c>
      <c r="L61">
        <v>15000</v>
      </c>
      <c r="M61">
        <v>30000</v>
      </c>
      <c r="N61" t="s">
        <v>828</v>
      </c>
      <c r="O61" t="s">
        <v>829</v>
      </c>
      <c r="P61" t="s">
        <v>830</v>
      </c>
      <c r="Q61" s="116" t="s">
        <v>831</v>
      </c>
      <c r="R61">
        <v>444249852</v>
      </c>
      <c r="S61" t="s">
        <v>832</v>
      </c>
      <c r="T61" s="115">
        <v>45711.294918981483</v>
      </c>
      <c r="W61" t="s">
        <v>537</v>
      </c>
      <c r="X61" t="s">
        <v>538</v>
      </c>
      <c r="Y61" t="s">
        <v>539</v>
      </c>
      <c r="AA61">
        <v>60</v>
      </c>
    </row>
    <row r="62" spans="1:27" hidden="1" x14ac:dyDescent="0.35">
      <c r="A62" s="115">
        <v>45711.4199902662</v>
      </c>
      <c r="B62" s="115">
        <v>45711.420780925917</v>
      </c>
      <c r="C62" s="115">
        <v>45702</v>
      </c>
      <c r="D62" t="s">
        <v>530</v>
      </c>
      <c r="E62" t="s">
        <v>244</v>
      </c>
      <c r="I62" t="s">
        <v>245</v>
      </c>
      <c r="J62" t="s">
        <v>790</v>
      </c>
      <c r="K62">
        <v>3</v>
      </c>
      <c r="L62">
        <v>15000</v>
      </c>
      <c r="M62">
        <v>45000</v>
      </c>
      <c r="N62" t="s">
        <v>795</v>
      </c>
      <c r="O62" t="s">
        <v>765</v>
      </c>
      <c r="P62" t="s">
        <v>833</v>
      </c>
      <c r="Q62" s="116" t="s">
        <v>834</v>
      </c>
      <c r="R62">
        <v>444250112</v>
      </c>
      <c r="S62" t="s">
        <v>835</v>
      </c>
      <c r="T62" s="115">
        <v>45711.29587962963</v>
      </c>
      <c r="W62" t="s">
        <v>537</v>
      </c>
      <c r="X62" t="s">
        <v>538</v>
      </c>
      <c r="Y62" t="s">
        <v>539</v>
      </c>
      <c r="AA62">
        <v>61</v>
      </c>
    </row>
    <row r="63" spans="1:27" hidden="1" x14ac:dyDescent="0.35">
      <c r="A63" s="115">
        <v>45711.421162025457</v>
      </c>
      <c r="B63" s="115">
        <v>45711.422208368058</v>
      </c>
      <c r="C63" s="115">
        <v>45702</v>
      </c>
      <c r="D63" t="s">
        <v>530</v>
      </c>
      <c r="E63" t="s">
        <v>244</v>
      </c>
      <c r="I63" t="s">
        <v>245</v>
      </c>
      <c r="J63" t="s">
        <v>790</v>
      </c>
      <c r="K63">
        <v>1</v>
      </c>
      <c r="L63">
        <v>15000</v>
      </c>
      <c r="M63">
        <v>15000</v>
      </c>
      <c r="N63" t="s">
        <v>617</v>
      </c>
      <c r="O63" t="s">
        <v>765</v>
      </c>
      <c r="P63" t="s">
        <v>836</v>
      </c>
      <c r="Q63" s="116" t="s">
        <v>837</v>
      </c>
      <c r="R63">
        <v>444250467</v>
      </c>
      <c r="S63" t="s">
        <v>838</v>
      </c>
      <c r="T63" s="115">
        <v>45711.297303240739</v>
      </c>
      <c r="W63" t="s">
        <v>537</v>
      </c>
      <c r="X63" t="s">
        <v>538</v>
      </c>
      <c r="Y63" t="s">
        <v>539</v>
      </c>
      <c r="AA63">
        <v>62</v>
      </c>
    </row>
    <row r="64" spans="1:27" hidden="1" x14ac:dyDescent="0.35">
      <c r="A64" s="115">
        <v>45711.422404699071</v>
      </c>
      <c r="B64" s="115">
        <v>45711.423228842592</v>
      </c>
      <c r="C64" s="115">
        <v>45703</v>
      </c>
      <c r="D64" t="s">
        <v>530</v>
      </c>
      <c r="E64" t="s">
        <v>244</v>
      </c>
      <c r="I64" t="s">
        <v>245</v>
      </c>
      <c r="J64" t="s">
        <v>790</v>
      </c>
      <c r="K64">
        <v>12</v>
      </c>
      <c r="L64">
        <v>15000</v>
      </c>
      <c r="M64">
        <v>180000</v>
      </c>
      <c r="N64" t="s">
        <v>782</v>
      </c>
      <c r="O64" t="s">
        <v>770</v>
      </c>
      <c r="P64" t="s">
        <v>839</v>
      </c>
      <c r="Q64" s="116" t="s">
        <v>840</v>
      </c>
      <c r="R64">
        <v>444250724</v>
      </c>
      <c r="S64" t="s">
        <v>841</v>
      </c>
      <c r="T64" s="115">
        <v>45711.298321759263</v>
      </c>
      <c r="W64" t="s">
        <v>537</v>
      </c>
      <c r="X64" t="s">
        <v>538</v>
      </c>
      <c r="Y64" t="s">
        <v>539</v>
      </c>
      <c r="AA64">
        <v>63</v>
      </c>
    </row>
    <row r="65" spans="1:27" hidden="1" x14ac:dyDescent="0.35">
      <c r="A65" s="115">
        <v>45711.423412511584</v>
      </c>
      <c r="B65" s="115">
        <v>45711.424601990737</v>
      </c>
      <c r="C65" s="115">
        <v>45703</v>
      </c>
      <c r="D65" t="s">
        <v>530</v>
      </c>
      <c r="E65" t="s">
        <v>244</v>
      </c>
      <c r="I65" t="s">
        <v>245</v>
      </c>
      <c r="J65" t="s">
        <v>790</v>
      </c>
      <c r="K65">
        <v>12</v>
      </c>
      <c r="L65">
        <v>15000</v>
      </c>
      <c r="M65">
        <v>180000</v>
      </c>
      <c r="N65" t="s">
        <v>782</v>
      </c>
      <c r="O65" t="s">
        <v>770</v>
      </c>
      <c r="P65" t="s">
        <v>842</v>
      </c>
      <c r="Q65" s="116" t="s">
        <v>843</v>
      </c>
      <c r="R65">
        <v>444251034</v>
      </c>
      <c r="S65" t="s">
        <v>844</v>
      </c>
      <c r="T65" s="115">
        <v>45711.299710648149</v>
      </c>
      <c r="W65" t="s">
        <v>537</v>
      </c>
      <c r="X65" t="s">
        <v>538</v>
      </c>
      <c r="Y65" t="s">
        <v>539</v>
      </c>
      <c r="AA65">
        <v>64</v>
      </c>
    </row>
    <row r="66" spans="1:27" hidden="1" x14ac:dyDescent="0.35">
      <c r="A66" s="115">
        <v>45711.425098587963</v>
      </c>
      <c r="B66" s="115">
        <v>45711.42623459491</v>
      </c>
      <c r="C66" s="115">
        <v>45703</v>
      </c>
      <c r="D66" t="s">
        <v>530</v>
      </c>
      <c r="E66" t="s">
        <v>244</v>
      </c>
      <c r="I66" t="s">
        <v>245</v>
      </c>
      <c r="J66" t="s">
        <v>790</v>
      </c>
      <c r="K66">
        <v>4</v>
      </c>
      <c r="L66">
        <v>15000</v>
      </c>
      <c r="M66">
        <v>60000</v>
      </c>
      <c r="N66" t="s">
        <v>845</v>
      </c>
      <c r="O66" t="s">
        <v>846</v>
      </c>
      <c r="P66" t="s">
        <v>847</v>
      </c>
      <c r="Q66" s="116" t="s">
        <v>848</v>
      </c>
      <c r="R66">
        <v>444251370</v>
      </c>
      <c r="S66" t="s">
        <v>849</v>
      </c>
      <c r="T66" s="115">
        <v>45711.30133101852</v>
      </c>
      <c r="W66" t="s">
        <v>537</v>
      </c>
      <c r="X66" t="s">
        <v>538</v>
      </c>
      <c r="Y66" t="s">
        <v>539</v>
      </c>
      <c r="AA66">
        <v>65</v>
      </c>
    </row>
    <row r="67" spans="1:27" hidden="1" x14ac:dyDescent="0.35">
      <c r="A67" s="115">
        <v>45711.426657662043</v>
      </c>
      <c r="B67" s="115">
        <v>45711.427725104157</v>
      </c>
      <c r="C67" s="115">
        <v>45703</v>
      </c>
      <c r="D67" t="s">
        <v>530</v>
      </c>
      <c r="E67" t="s">
        <v>244</v>
      </c>
      <c r="I67" t="s">
        <v>245</v>
      </c>
      <c r="J67" t="s">
        <v>790</v>
      </c>
      <c r="K67">
        <v>25</v>
      </c>
      <c r="L67">
        <v>15000</v>
      </c>
      <c r="M67">
        <v>375000</v>
      </c>
      <c r="N67" t="s">
        <v>850</v>
      </c>
      <c r="O67" t="s">
        <v>765</v>
      </c>
      <c r="P67" t="s">
        <v>851</v>
      </c>
      <c r="Q67" s="116" t="s">
        <v>852</v>
      </c>
      <c r="R67">
        <v>444251709</v>
      </c>
      <c r="S67" t="s">
        <v>853</v>
      </c>
      <c r="T67" s="115">
        <v>45711.302812499998</v>
      </c>
      <c r="W67" t="s">
        <v>537</v>
      </c>
      <c r="X67" t="s">
        <v>538</v>
      </c>
      <c r="Y67" t="s">
        <v>539</v>
      </c>
      <c r="AA67">
        <v>66</v>
      </c>
    </row>
    <row r="68" spans="1:27" hidden="1" x14ac:dyDescent="0.35">
      <c r="A68" s="115">
        <v>45711.427988379633</v>
      </c>
      <c r="B68" s="115">
        <v>45711.4289115625</v>
      </c>
      <c r="C68" s="115">
        <v>45704</v>
      </c>
      <c r="D68" t="s">
        <v>530</v>
      </c>
      <c r="E68" t="s">
        <v>244</v>
      </c>
      <c r="I68" t="s">
        <v>245</v>
      </c>
      <c r="J68" t="s">
        <v>790</v>
      </c>
      <c r="K68">
        <v>1</v>
      </c>
      <c r="L68">
        <v>15000</v>
      </c>
      <c r="M68">
        <v>15000</v>
      </c>
      <c r="N68" t="s">
        <v>617</v>
      </c>
      <c r="O68" t="s">
        <v>765</v>
      </c>
      <c r="P68" t="s">
        <v>854</v>
      </c>
      <c r="Q68" s="116" t="s">
        <v>855</v>
      </c>
      <c r="R68">
        <v>444252054</v>
      </c>
      <c r="S68" t="s">
        <v>856</v>
      </c>
      <c r="T68" s="115">
        <v>45711.304016203707</v>
      </c>
      <c r="W68" t="s">
        <v>537</v>
      </c>
      <c r="X68" t="s">
        <v>538</v>
      </c>
      <c r="Y68" t="s">
        <v>539</v>
      </c>
      <c r="AA68">
        <v>67</v>
      </c>
    </row>
    <row r="69" spans="1:27" hidden="1" x14ac:dyDescent="0.35">
      <c r="A69" s="115">
        <v>45711.429178877312</v>
      </c>
      <c r="B69" s="115">
        <v>45711.430457812501</v>
      </c>
      <c r="C69" s="115">
        <v>45704</v>
      </c>
      <c r="D69" t="s">
        <v>530</v>
      </c>
      <c r="E69" t="s">
        <v>244</v>
      </c>
      <c r="I69" t="s">
        <v>245</v>
      </c>
      <c r="J69" t="s">
        <v>790</v>
      </c>
      <c r="K69">
        <v>3</v>
      </c>
      <c r="L69">
        <v>15000</v>
      </c>
      <c r="M69">
        <v>45000</v>
      </c>
      <c r="N69" t="s">
        <v>795</v>
      </c>
      <c r="O69" t="s">
        <v>765</v>
      </c>
      <c r="P69" t="s">
        <v>857</v>
      </c>
      <c r="Q69" s="116" t="s">
        <v>858</v>
      </c>
      <c r="R69">
        <v>444252457</v>
      </c>
      <c r="S69" t="s">
        <v>859</v>
      </c>
      <c r="T69" s="115">
        <v>45711.305555555547</v>
      </c>
      <c r="W69" t="s">
        <v>537</v>
      </c>
      <c r="X69" t="s">
        <v>538</v>
      </c>
      <c r="Y69" t="s">
        <v>539</v>
      </c>
      <c r="AA69">
        <v>68</v>
      </c>
    </row>
    <row r="70" spans="1:27" hidden="1" x14ac:dyDescent="0.35">
      <c r="A70" s="115">
        <v>45711.430665300933</v>
      </c>
      <c r="B70" s="115">
        <v>45711.431377800916</v>
      </c>
      <c r="C70" s="115">
        <v>45704</v>
      </c>
      <c r="D70" t="s">
        <v>530</v>
      </c>
      <c r="E70" t="s">
        <v>244</v>
      </c>
      <c r="I70" t="s">
        <v>245</v>
      </c>
      <c r="J70" t="s">
        <v>790</v>
      </c>
      <c r="K70">
        <v>1</v>
      </c>
      <c r="L70">
        <v>15000</v>
      </c>
      <c r="M70">
        <v>15000</v>
      </c>
      <c r="N70" t="s">
        <v>617</v>
      </c>
      <c r="O70" t="s">
        <v>765</v>
      </c>
      <c r="P70" t="s">
        <v>860</v>
      </c>
      <c r="Q70" s="116" t="s">
        <v>861</v>
      </c>
      <c r="R70">
        <v>444252695</v>
      </c>
      <c r="S70" t="s">
        <v>862</v>
      </c>
      <c r="T70" s="115">
        <v>45711.306469907409</v>
      </c>
      <c r="W70" t="s">
        <v>537</v>
      </c>
      <c r="X70" t="s">
        <v>538</v>
      </c>
      <c r="Y70" t="s">
        <v>539</v>
      </c>
      <c r="AA70">
        <v>69</v>
      </c>
    </row>
    <row r="71" spans="1:27" hidden="1" x14ac:dyDescent="0.35">
      <c r="A71" s="115">
        <v>45711.431750891214</v>
      </c>
      <c r="B71" s="115">
        <v>45711.432723634258</v>
      </c>
      <c r="C71" s="115">
        <v>45705</v>
      </c>
      <c r="D71" t="s">
        <v>530</v>
      </c>
      <c r="E71" t="s">
        <v>244</v>
      </c>
      <c r="I71" t="s">
        <v>245</v>
      </c>
      <c r="J71" t="s">
        <v>790</v>
      </c>
      <c r="K71">
        <v>1</v>
      </c>
      <c r="L71">
        <v>15000</v>
      </c>
      <c r="M71">
        <v>15000</v>
      </c>
      <c r="N71" t="s">
        <v>617</v>
      </c>
      <c r="O71" t="s">
        <v>778</v>
      </c>
      <c r="P71" t="s">
        <v>863</v>
      </c>
      <c r="Q71" s="116" t="s">
        <v>864</v>
      </c>
      <c r="R71">
        <v>444253112</v>
      </c>
      <c r="S71" t="s">
        <v>865</v>
      </c>
      <c r="T71" s="115">
        <v>45711.307824074072</v>
      </c>
      <c r="W71" t="s">
        <v>537</v>
      </c>
      <c r="X71" t="s">
        <v>538</v>
      </c>
      <c r="Y71" t="s">
        <v>539</v>
      </c>
      <c r="AA71">
        <v>70</v>
      </c>
    </row>
    <row r="72" spans="1:27" x14ac:dyDescent="0.35">
      <c r="A72" s="115">
        <v>45711.775559189817</v>
      </c>
      <c r="B72" s="115">
        <v>45711.777218460651</v>
      </c>
      <c r="C72" s="115">
        <v>45711</v>
      </c>
      <c r="D72" t="s">
        <v>580</v>
      </c>
      <c r="E72" t="s">
        <v>249</v>
      </c>
      <c r="H72" t="s">
        <v>251</v>
      </c>
      <c r="J72" t="s">
        <v>866</v>
      </c>
      <c r="K72">
        <v>1</v>
      </c>
      <c r="L72">
        <v>24000</v>
      </c>
      <c r="M72">
        <v>24000</v>
      </c>
      <c r="N72" t="s">
        <v>867</v>
      </c>
      <c r="O72" t="s">
        <v>868</v>
      </c>
      <c r="P72" t="s">
        <v>869</v>
      </c>
      <c r="Q72" s="116" t="s">
        <v>870</v>
      </c>
      <c r="R72">
        <v>444369587</v>
      </c>
      <c r="S72" t="s">
        <v>871</v>
      </c>
      <c r="T72" s="115">
        <v>45711.652361111112</v>
      </c>
      <c r="W72" t="s">
        <v>537</v>
      </c>
      <c r="X72" t="s">
        <v>538</v>
      </c>
      <c r="Y72" t="s">
        <v>539</v>
      </c>
      <c r="AA72">
        <v>71</v>
      </c>
    </row>
    <row r="73" spans="1:27" x14ac:dyDescent="0.35">
      <c r="A73" s="115">
        <v>45711.777606875003</v>
      </c>
      <c r="B73" s="115">
        <v>45711.780099189818</v>
      </c>
      <c r="C73" s="115">
        <v>45711</v>
      </c>
      <c r="D73" t="s">
        <v>597</v>
      </c>
      <c r="E73" t="s">
        <v>581</v>
      </c>
      <c r="F73" t="s">
        <v>582</v>
      </c>
      <c r="J73" t="s">
        <v>872</v>
      </c>
      <c r="K73">
        <v>6</v>
      </c>
      <c r="L73">
        <v>18000</v>
      </c>
      <c r="M73">
        <v>108000</v>
      </c>
      <c r="N73" s="118" t="s">
        <v>873</v>
      </c>
      <c r="O73" t="s">
        <v>868</v>
      </c>
      <c r="P73" t="s">
        <v>874</v>
      </c>
      <c r="Q73" s="116" t="s">
        <v>875</v>
      </c>
      <c r="R73">
        <v>444370630</v>
      </c>
      <c r="S73" t="s">
        <v>876</v>
      </c>
      <c r="T73" s="115">
        <v>45711.65520833333</v>
      </c>
      <c r="W73" t="s">
        <v>537</v>
      </c>
      <c r="X73" t="s">
        <v>538</v>
      </c>
      <c r="Y73" t="s">
        <v>539</v>
      </c>
      <c r="AA73">
        <v>72</v>
      </c>
    </row>
    <row r="74" spans="1:27" x14ac:dyDescent="0.35">
      <c r="A74" s="115">
        <v>45711.780542453707</v>
      </c>
      <c r="B74" s="115">
        <v>45711.78212196759</v>
      </c>
      <c r="C74" s="115">
        <v>45711</v>
      </c>
      <c r="D74" t="s">
        <v>580</v>
      </c>
      <c r="E74" t="s">
        <v>581</v>
      </c>
      <c r="F74" t="s">
        <v>582</v>
      </c>
      <c r="J74" t="s">
        <v>877</v>
      </c>
      <c r="K74">
        <v>10</v>
      </c>
      <c r="L74">
        <v>5000</v>
      </c>
      <c r="M74">
        <v>50000</v>
      </c>
      <c r="N74" s="118" t="s">
        <v>878</v>
      </c>
      <c r="O74" t="s">
        <v>868</v>
      </c>
      <c r="P74" t="s">
        <v>879</v>
      </c>
      <c r="Q74" s="116" t="s">
        <v>880</v>
      </c>
      <c r="R74">
        <v>444371235</v>
      </c>
      <c r="S74" t="s">
        <v>881</v>
      </c>
      <c r="T74" s="115">
        <v>45711.657210648147</v>
      </c>
      <c r="W74" t="s">
        <v>537</v>
      </c>
      <c r="X74" t="s">
        <v>538</v>
      </c>
      <c r="Y74" t="s">
        <v>539</v>
      </c>
      <c r="AA74">
        <v>73</v>
      </c>
    </row>
    <row r="75" spans="1:27" x14ac:dyDescent="0.35">
      <c r="A75" s="115">
        <v>45711.782296423611</v>
      </c>
      <c r="B75" s="115">
        <v>45711.78399556713</v>
      </c>
      <c r="C75" s="115">
        <v>45711</v>
      </c>
      <c r="D75" t="s">
        <v>597</v>
      </c>
      <c r="E75" t="s">
        <v>581</v>
      </c>
      <c r="F75" t="s">
        <v>882</v>
      </c>
      <c r="J75" t="s">
        <v>883</v>
      </c>
      <c r="K75">
        <v>1</v>
      </c>
      <c r="L75">
        <v>24000</v>
      </c>
      <c r="M75">
        <v>24000</v>
      </c>
      <c r="N75" t="s">
        <v>867</v>
      </c>
      <c r="O75" t="s">
        <v>618</v>
      </c>
      <c r="P75" t="s">
        <v>884</v>
      </c>
      <c r="Q75" s="116" t="s">
        <v>885</v>
      </c>
      <c r="R75">
        <v>444372172</v>
      </c>
      <c r="S75" t="s">
        <v>886</v>
      </c>
      <c r="T75" s="115">
        <v>45711.659108796302</v>
      </c>
      <c r="W75" t="s">
        <v>537</v>
      </c>
      <c r="X75" t="s">
        <v>538</v>
      </c>
      <c r="Y75" t="s">
        <v>539</v>
      </c>
      <c r="AA75">
        <v>74</v>
      </c>
    </row>
    <row r="76" spans="1:27" x14ac:dyDescent="0.35">
      <c r="A76" s="115">
        <v>45711.784269895827</v>
      </c>
      <c r="B76" s="115">
        <v>45711.786112939822</v>
      </c>
      <c r="C76" s="115">
        <v>45711</v>
      </c>
      <c r="D76" t="s">
        <v>597</v>
      </c>
      <c r="E76" t="s">
        <v>558</v>
      </c>
      <c r="G76" t="s">
        <v>262</v>
      </c>
      <c r="J76" t="s">
        <v>887</v>
      </c>
      <c r="K76">
        <v>1</v>
      </c>
      <c r="L76">
        <v>4000</v>
      </c>
      <c r="M76" s="118">
        <v>4000</v>
      </c>
      <c r="N76" s="118" t="s">
        <v>748</v>
      </c>
      <c r="O76" t="s">
        <v>868</v>
      </c>
      <c r="P76" t="s">
        <v>888</v>
      </c>
      <c r="Q76" s="116" t="s">
        <v>889</v>
      </c>
      <c r="R76">
        <v>444373193</v>
      </c>
      <c r="S76" t="s">
        <v>890</v>
      </c>
      <c r="T76" s="115">
        <v>45711.661226851851</v>
      </c>
      <c r="W76" t="s">
        <v>537</v>
      </c>
      <c r="X76" t="s">
        <v>538</v>
      </c>
      <c r="Y76" t="s">
        <v>539</v>
      </c>
      <c r="AA76">
        <v>75</v>
      </c>
    </row>
    <row r="77" spans="1:27" x14ac:dyDescent="0.35">
      <c r="A77" s="115">
        <v>45712.789468946758</v>
      </c>
      <c r="B77" s="115">
        <v>45712.791194999998</v>
      </c>
      <c r="C77" s="115">
        <v>45712</v>
      </c>
      <c r="D77" t="s">
        <v>580</v>
      </c>
      <c r="E77" t="s">
        <v>581</v>
      </c>
      <c r="F77" t="s">
        <v>882</v>
      </c>
      <c r="J77" t="s">
        <v>36</v>
      </c>
      <c r="K77">
        <v>1</v>
      </c>
      <c r="L77">
        <v>300000</v>
      </c>
      <c r="M77">
        <v>300000</v>
      </c>
      <c r="N77" s="118" t="s">
        <v>891</v>
      </c>
      <c r="O77" t="s">
        <v>868</v>
      </c>
      <c r="P77" t="s">
        <v>892</v>
      </c>
      <c r="Q77" s="116" t="s">
        <v>893</v>
      </c>
      <c r="R77">
        <v>444810189</v>
      </c>
      <c r="S77" t="s">
        <v>894</v>
      </c>
      <c r="T77" s="115">
        <v>45712.66679398148</v>
      </c>
      <c r="W77" t="s">
        <v>537</v>
      </c>
      <c r="X77" t="s">
        <v>538</v>
      </c>
      <c r="Y77" t="s">
        <v>539</v>
      </c>
      <c r="AA77">
        <v>76</v>
      </c>
    </row>
    <row r="78" spans="1:27" x14ac:dyDescent="0.35">
      <c r="A78" s="115">
        <v>45712.791878634263</v>
      </c>
      <c r="B78" s="115">
        <v>45712.793321736113</v>
      </c>
      <c r="C78" s="115">
        <v>45712</v>
      </c>
      <c r="D78" t="s">
        <v>580</v>
      </c>
      <c r="E78" t="s">
        <v>581</v>
      </c>
      <c r="F78" t="s">
        <v>882</v>
      </c>
      <c r="J78" t="s">
        <v>895</v>
      </c>
      <c r="K78">
        <v>1</v>
      </c>
      <c r="L78">
        <v>20000</v>
      </c>
      <c r="M78">
        <v>20000</v>
      </c>
      <c r="N78" s="118" t="s">
        <v>758</v>
      </c>
      <c r="O78" t="s">
        <v>868</v>
      </c>
      <c r="P78" t="s">
        <v>896</v>
      </c>
      <c r="Q78" s="116" t="s">
        <v>897</v>
      </c>
      <c r="R78">
        <v>444811294</v>
      </c>
      <c r="S78" t="s">
        <v>898</v>
      </c>
      <c r="T78" s="115">
        <v>45712.668483796297</v>
      </c>
      <c r="W78" t="s">
        <v>537</v>
      </c>
      <c r="X78" t="s">
        <v>538</v>
      </c>
      <c r="Y78" t="s">
        <v>539</v>
      </c>
      <c r="AA78">
        <v>77</v>
      </c>
    </row>
    <row r="79" spans="1:27" x14ac:dyDescent="0.35">
      <c r="A79" s="115">
        <v>45712.807039178238</v>
      </c>
      <c r="B79" s="115">
        <v>45712.808069293977</v>
      </c>
      <c r="C79" s="115">
        <v>45712</v>
      </c>
      <c r="D79" t="s">
        <v>597</v>
      </c>
      <c r="E79" t="s">
        <v>249</v>
      </c>
      <c r="H79" t="s">
        <v>250</v>
      </c>
      <c r="J79" t="s">
        <v>571</v>
      </c>
      <c r="K79">
        <v>50</v>
      </c>
      <c r="L79">
        <v>4300</v>
      </c>
      <c r="M79" s="118">
        <v>215000</v>
      </c>
      <c r="N79" t="s">
        <v>572</v>
      </c>
      <c r="O79" t="s">
        <v>868</v>
      </c>
      <c r="P79" t="s">
        <v>899</v>
      </c>
      <c r="Q79" s="116" t="s">
        <v>900</v>
      </c>
      <c r="R79">
        <v>444820874</v>
      </c>
      <c r="S79" t="s">
        <v>901</v>
      </c>
      <c r="T79" s="115">
        <v>45712.683194444442</v>
      </c>
      <c r="W79" t="s">
        <v>537</v>
      </c>
      <c r="X79" t="s">
        <v>538</v>
      </c>
      <c r="Y79" t="s">
        <v>539</v>
      </c>
      <c r="AA79">
        <v>78</v>
      </c>
    </row>
    <row r="80" spans="1:27" x14ac:dyDescent="0.35">
      <c r="A80" s="115">
        <v>45712.808328252308</v>
      </c>
      <c r="B80" s="115">
        <v>45712.809485775462</v>
      </c>
      <c r="C80" s="115">
        <v>45712</v>
      </c>
      <c r="D80" t="s">
        <v>597</v>
      </c>
      <c r="E80" t="s">
        <v>249</v>
      </c>
      <c r="H80" t="s">
        <v>250</v>
      </c>
      <c r="J80" t="s">
        <v>634</v>
      </c>
      <c r="K80">
        <v>120</v>
      </c>
      <c r="L80">
        <v>1300</v>
      </c>
      <c r="M80" s="118">
        <v>156000</v>
      </c>
      <c r="N80" t="s">
        <v>718</v>
      </c>
      <c r="O80" t="s">
        <v>868</v>
      </c>
      <c r="P80" t="s">
        <v>902</v>
      </c>
      <c r="Q80" s="116" t="s">
        <v>903</v>
      </c>
      <c r="R80">
        <v>444821901</v>
      </c>
      <c r="S80" t="s">
        <v>904</v>
      </c>
      <c r="T80" s="115">
        <v>45712.684571759259</v>
      </c>
      <c r="W80" t="s">
        <v>537</v>
      </c>
      <c r="X80" t="s">
        <v>538</v>
      </c>
      <c r="Y80" t="s">
        <v>539</v>
      </c>
      <c r="AA80">
        <v>79</v>
      </c>
    </row>
    <row r="81" spans="1:27" hidden="1" x14ac:dyDescent="0.35">
      <c r="A81" s="115">
        <v>45712.81150236111</v>
      </c>
      <c r="B81" s="115">
        <v>45712.813021087961</v>
      </c>
      <c r="C81" s="115">
        <v>45712</v>
      </c>
      <c r="D81" t="s">
        <v>905</v>
      </c>
      <c r="E81" t="s">
        <v>249</v>
      </c>
      <c r="H81" t="s">
        <v>253</v>
      </c>
      <c r="J81" t="s">
        <v>906</v>
      </c>
      <c r="K81">
        <v>350</v>
      </c>
      <c r="L81">
        <v>3200</v>
      </c>
      <c r="M81" s="118">
        <v>1120000</v>
      </c>
      <c r="N81" t="s">
        <v>599</v>
      </c>
      <c r="O81" t="s">
        <v>868</v>
      </c>
      <c r="P81" t="s">
        <v>907</v>
      </c>
      <c r="Q81" s="116" t="s">
        <v>908</v>
      </c>
      <c r="R81">
        <v>444824027</v>
      </c>
      <c r="S81" t="s">
        <v>909</v>
      </c>
      <c r="T81" s="115">
        <v>45712.688159722216</v>
      </c>
      <c r="W81" t="s">
        <v>537</v>
      </c>
      <c r="X81" t="s">
        <v>538</v>
      </c>
      <c r="Y81" t="s">
        <v>539</v>
      </c>
      <c r="AA81">
        <v>80</v>
      </c>
    </row>
    <row r="82" spans="1:27" x14ac:dyDescent="0.35">
      <c r="A82" s="115">
        <v>45712.813272071762</v>
      </c>
      <c r="B82" s="115">
        <v>45712.815712453703</v>
      </c>
      <c r="C82" s="115">
        <v>45712</v>
      </c>
      <c r="D82" t="s">
        <v>597</v>
      </c>
      <c r="E82" t="s">
        <v>558</v>
      </c>
      <c r="G82" t="s">
        <v>262</v>
      </c>
      <c r="J82" t="s">
        <v>910</v>
      </c>
      <c r="K82">
        <v>1</v>
      </c>
      <c r="L82">
        <v>8000</v>
      </c>
      <c r="M82" s="118">
        <v>8000</v>
      </c>
      <c r="N82" t="s">
        <v>726</v>
      </c>
      <c r="O82" t="s">
        <v>868</v>
      </c>
      <c r="P82" t="s">
        <v>911</v>
      </c>
      <c r="Q82" s="116" t="s">
        <v>912</v>
      </c>
      <c r="R82">
        <v>444825572</v>
      </c>
      <c r="S82" t="s">
        <v>913</v>
      </c>
      <c r="T82" s="115">
        <v>45712.690868055557</v>
      </c>
      <c r="W82" t="s">
        <v>537</v>
      </c>
      <c r="X82" t="s">
        <v>538</v>
      </c>
      <c r="Y82" t="s">
        <v>539</v>
      </c>
      <c r="AA82">
        <v>81</v>
      </c>
    </row>
    <row r="83" spans="1:27" hidden="1" x14ac:dyDescent="0.35">
      <c r="A83" s="115">
        <v>45712.816419814822</v>
      </c>
      <c r="B83" s="115">
        <v>45712.817745231478</v>
      </c>
      <c r="C83" s="115">
        <v>45712</v>
      </c>
      <c r="D83" t="s">
        <v>540</v>
      </c>
      <c r="E83" t="s">
        <v>249</v>
      </c>
      <c r="H83" t="s">
        <v>251</v>
      </c>
      <c r="J83" t="s">
        <v>607</v>
      </c>
      <c r="K83">
        <v>1000</v>
      </c>
      <c r="L83">
        <v>15</v>
      </c>
      <c r="M83">
        <v>15000</v>
      </c>
      <c r="N83" s="118" t="s">
        <v>617</v>
      </c>
      <c r="O83" t="s">
        <v>868</v>
      </c>
      <c r="P83" t="s">
        <v>914</v>
      </c>
      <c r="Q83" s="116" t="s">
        <v>915</v>
      </c>
      <c r="R83">
        <v>444826907</v>
      </c>
      <c r="S83" t="s">
        <v>916</v>
      </c>
      <c r="T83" s="115">
        <v>45712.692835648151</v>
      </c>
      <c r="W83" t="s">
        <v>537</v>
      </c>
      <c r="X83" t="s">
        <v>538</v>
      </c>
      <c r="Y83" t="s">
        <v>539</v>
      </c>
      <c r="AA83">
        <v>82</v>
      </c>
    </row>
    <row r="84" spans="1:27" x14ac:dyDescent="0.35">
      <c r="A84" s="115">
        <v>45712.822009247677</v>
      </c>
      <c r="B84" s="115">
        <v>45712.823632488427</v>
      </c>
      <c r="C84" s="115">
        <v>45712</v>
      </c>
      <c r="D84" t="s">
        <v>597</v>
      </c>
      <c r="E84" t="s">
        <v>558</v>
      </c>
      <c r="G84" t="s">
        <v>268</v>
      </c>
      <c r="J84" t="s">
        <v>917</v>
      </c>
      <c r="K84">
        <v>2</v>
      </c>
      <c r="L84">
        <v>250</v>
      </c>
      <c r="M84" s="118">
        <v>500</v>
      </c>
      <c r="N84" t="s">
        <v>918</v>
      </c>
      <c r="O84" t="s">
        <v>868</v>
      </c>
      <c r="P84" t="s">
        <v>919</v>
      </c>
      <c r="Q84" s="116" t="s">
        <v>920</v>
      </c>
      <c r="R84">
        <v>444830372</v>
      </c>
      <c r="S84" t="s">
        <v>921</v>
      </c>
      <c r="T84" s="115">
        <v>45712.698761574073</v>
      </c>
      <c r="W84" t="s">
        <v>537</v>
      </c>
      <c r="X84" t="s">
        <v>538</v>
      </c>
      <c r="Y84" t="s">
        <v>539</v>
      </c>
      <c r="AA84">
        <v>83</v>
      </c>
    </row>
    <row r="85" spans="1:27" x14ac:dyDescent="0.35">
      <c r="A85" s="115">
        <v>45712.843319409723</v>
      </c>
      <c r="B85" s="115">
        <v>45712.844759814812</v>
      </c>
      <c r="C85" s="115">
        <v>45709</v>
      </c>
      <c r="D85" t="s">
        <v>597</v>
      </c>
      <c r="E85" t="s">
        <v>558</v>
      </c>
      <c r="G85" t="s">
        <v>262</v>
      </c>
      <c r="J85" t="s">
        <v>670</v>
      </c>
      <c r="K85">
        <v>1</v>
      </c>
      <c r="L85">
        <v>4000</v>
      </c>
      <c r="M85" s="118">
        <v>4000</v>
      </c>
      <c r="N85" t="s">
        <v>748</v>
      </c>
      <c r="O85" t="s">
        <v>868</v>
      </c>
      <c r="P85" t="s">
        <v>922</v>
      </c>
      <c r="Q85" s="116" t="s">
        <v>923</v>
      </c>
      <c r="R85">
        <v>444843377</v>
      </c>
      <c r="S85" t="s">
        <v>924</v>
      </c>
      <c r="T85" s="115">
        <v>45712.719942129632</v>
      </c>
      <c r="W85" t="s">
        <v>537</v>
      </c>
      <c r="X85" t="s">
        <v>538</v>
      </c>
      <c r="Y85" t="s">
        <v>539</v>
      </c>
      <c r="AA85">
        <v>84</v>
      </c>
    </row>
    <row r="86" spans="1:27" x14ac:dyDescent="0.35">
      <c r="A86" s="115">
        <v>45713.740438877307</v>
      </c>
      <c r="B86" s="115">
        <v>45713.743473483803</v>
      </c>
      <c r="C86" s="115">
        <v>45713</v>
      </c>
      <c r="D86" t="s">
        <v>597</v>
      </c>
      <c r="E86" t="s">
        <v>558</v>
      </c>
      <c r="G86" t="s">
        <v>268</v>
      </c>
      <c r="J86" t="s">
        <v>925</v>
      </c>
      <c r="K86">
        <v>10</v>
      </c>
      <c r="L86">
        <v>500</v>
      </c>
      <c r="M86">
        <v>5000</v>
      </c>
      <c r="N86" t="s">
        <v>926</v>
      </c>
      <c r="O86" t="s">
        <v>927</v>
      </c>
      <c r="P86" t="s">
        <v>928</v>
      </c>
      <c r="Q86" s="116" t="s">
        <v>929</v>
      </c>
      <c r="R86">
        <v>445386984</v>
      </c>
      <c r="S86" t="s">
        <v>930</v>
      </c>
      <c r="T86" s="115">
        <v>45713.618622685193</v>
      </c>
      <c r="W86" t="s">
        <v>537</v>
      </c>
      <c r="X86" t="s">
        <v>538</v>
      </c>
      <c r="Y86" t="s">
        <v>539</v>
      </c>
      <c r="AA86">
        <v>85</v>
      </c>
    </row>
    <row r="87" spans="1:27" hidden="1" x14ac:dyDescent="0.35">
      <c r="A87" s="115">
        <v>45714.427690486111</v>
      </c>
      <c r="B87" s="115">
        <v>45714.429613912027</v>
      </c>
      <c r="C87" s="115">
        <v>45714</v>
      </c>
      <c r="D87" t="s">
        <v>540</v>
      </c>
      <c r="E87" t="s">
        <v>249</v>
      </c>
      <c r="H87" t="s">
        <v>250</v>
      </c>
      <c r="J87" t="s">
        <v>634</v>
      </c>
      <c r="K87">
        <v>140</v>
      </c>
      <c r="L87">
        <v>1300</v>
      </c>
      <c r="M87">
        <v>182000</v>
      </c>
      <c r="N87" s="118" t="s">
        <v>931</v>
      </c>
      <c r="O87" t="s">
        <v>868</v>
      </c>
      <c r="P87" t="s">
        <v>932</v>
      </c>
      <c r="Q87" s="116" t="s">
        <v>933</v>
      </c>
      <c r="R87">
        <v>445632467</v>
      </c>
      <c r="S87" t="s">
        <v>934</v>
      </c>
      <c r="T87" s="115">
        <v>45714.322442129633</v>
      </c>
      <c r="W87" t="s">
        <v>537</v>
      </c>
      <c r="X87" t="s">
        <v>538</v>
      </c>
      <c r="Y87" t="s">
        <v>539</v>
      </c>
      <c r="AA87">
        <v>86</v>
      </c>
    </row>
    <row r="88" spans="1:27" hidden="1" x14ac:dyDescent="0.35">
      <c r="A88" s="115">
        <v>45714.447567233787</v>
      </c>
      <c r="B88" s="115">
        <v>45714.448765231478</v>
      </c>
      <c r="C88" s="115">
        <v>45714</v>
      </c>
      <c r="D88" t="s">
        <v>540</v>
      </c>
      <c r="E88" t="s">
        <v>249</v>
      </c>
      <c r="H88" t="s">
        <v>250</v>
      </c>
      <c r="J88" t="s">
        <v>571</v>
      </c>
      <c r="K88">
        <v>50</v>
      </c>
      <c r="L88">
        <v>4300</v>
      </c>
      <c r="M88">
        <v>215000</v>
      </c>
      <c r="N88" s="118" t="s">
        <v>572</v>
      </c>
      <c r="O88" t="s">
        <v>868</v>
      </c>
      <c r="P88" t="s">
        <v>935</v>
      </c>
      <c r="Q88" s="116" t="s">
        <v>936</v>
      </c>
      <c r="R88">
        <v>445633252</v>
      </c>
      <c r="S88" t="s">
        <v>937</v>
      </c>
      <c r="T88" s="115">
        <v>45714.323900462958</v>
      </c>
      <c r="W88" t="s">
        <v>537</v>
      </c>
      <c r="X88" t="s">
        <v>538</v>
      </c>
      <c r="Y88" t="s">
        <v>539</v>
      </c>
      <c r="AA88">
        <v>87</v>
      </c>
    </row>
    <row r="89" spans="1:27" hidden="1" x14ac:dyDescent="0.35">
      <c r="A89" s="115">
        <v>45714.449072662042</v>
      </c>
      <c r="B89" s="115">
        <v>45714.45098721065</v>
      </c>
      <c r="C89" s="115">
        <v>45714</v>
      </c>
      <c r="D89" t="s">
        <v>540</v>
      </c>
      <c r="E89" t="s">
        <v>249</v>
      </c>
      <c r="H89" t="s">
        <v>250</v>
      </c>
      <c r="J89" t="s">
        <v>938</v>
      </c>
      <c r="K89">
        <v>50</v>
      </c>
      <c r="L89">
        <v>2800</v>
      </c>
      <c r="M89">
        <v>140000</v>
      </c>
      <c r="N89" s="118" t="s">
        <v>939</v>
      </c>
      <c r="O89" t="s">
        <v>868</v>
      </c>
      <c r="P89" t="s">
        <v>940</v>
      </c>
      <c r="Q89" s="116" t="s">
        <v>941</v>
      </c>
      <c r="R89">
        <v>445634379</v>
      </c>
      <c r="S89" t="s">
        <v>942</v>
      </c>
      <c r="T89" s="115">
        <v>45714.326111111113</v>
      </c>
      <c r="W89" t="s">
        <v>537</v>
      </c>
      <c r="X89" t="s">
        <v>538</v>
      </c>
      <c r="Y89" t="s">
        <v>539</v>
      </c>
      <c r="AA89">
        <v>88</v>
      </c>
    </row>
    <row r="90" spans="1:27" x14ac:dyDescent="0.35">
      <c r="A90" s="115">
        <v>45714.451217303242</v>
      </c>
      <c r="B90" s="115">
        <v>45714.452476273153</v>
      </c>
      <c r="C90" s="115">
        <v>45714</v>
      </c>
      <c r="D90" t="s">
        <v>580</v>
      </c>
      <c r="E90" t="s">
        <v>249</v>
      </c>
      <c r="H90" t="s">
        <v>250</v>
      </c>
      <c r="J90" t="s">
        <v>634</v>
      </c>
      <c r="K90">
        <v>120</v>
      </c>
      <c r="L90">
        <v>1300</v>
      </c>
      <c r="M90">
        <v>156000</v>
      </c>
      <c r="N90" s="118" t="s">
        <v>718</v>
      </c>
      <c r="O90" t="s">
        <v>868</v>
      </c>
      <c r="P90" t="s">
        <v>943</v>
      </c>
      <c r="Q90" s="116" t="s">
        <v>944</v>
      </c>
      <c r="R90">
        <v>445635166</v>
      </c>
      <c r="S90" t="s">
        <v>945</v>
      </c>
      <c r="T90" s="115">
        <v>45714.327592592592</v>
      </c>
      <c r="W90" t="s">
        <v>537</v>
      </c>
      <c r="X90" t="s">
        <v>538</v>
      </c>
      <c r="Y90" t="s">
        <v>539</v>
      </c>
      <c r="AA90">
        <v>89</v>
      </c>
    </row>
    <row r="91" spans="1:27" x14ac:dyDescent="0.35">
      <c r="A91" s="115">
        <v>45714.452705081021</v>
      </c>
      <c r="B91" s="115">
        <v>45714.45365103009</v>
      </c>
      <c r="C91" s="115">
        <v>45714</v>
      </c>
      <c r="D91" t="s">
        <v>580</v>
      </c>
      <c r="E91" t="s">
        <v>249</v>
      </c>
      <c r="H91" t="s">
        <v>250</v>
      </c>
      <c r="J91" t="s">
        <v>571</v>
      </c>
      <c r="K91">
        <v>50</v>
      </c>
      <c r="L91">
        <v>4300</v>
      </c>
      <c r="M91">
        <v>215000</v>
      </c>
      <c r="N91" s="118" t="s">
        <v>572</v>
      </c>
      <c r="O91" t="s">
        <v>868</v>
      </c>
      <c r="P91" t="s">
        <v>946</v>
      </c>
      <c r="Q91" s="116" t="s">
        <v>947</v>
      </c>
      <c r="R91">
        <v>445635933</v>
      </c>
      <c r="S91" t="s">
        <v>948</v>
      </c>
      <c r="T91" s="115">
        <v>45714.328912037039</v>
      </c>
      <c r="W91" t="s">
        <v>537</v>
      </c>
      <c r="X91" t="s">
        <v>538</v>
      </c>
      <c r="Y91" t="s">
        <v>539</v>
      </c>
      <c r="AA91">
        <v>90</v>
      </c>
    </row>
    <row r="92" spans="1:27" hidden="1" x14ac:dyDescent="0.35">
      <c r="A92" s="115">
        <v>45714.454384641213</v>
      </c>
      <c r="B92" s="115">
        <v>45714.455888159719</v>
      </c>
      <c r="C92" s="115">
        <v>45714</v>
      </c>
      <c r="D92" t="s">
        <v>540</v>
      </c>
      <c r="E92" t="s">
        <v>558</v>
      </c>
      <c r="G92" t="s">
        <v>262</v>
      </c>
      <c r="J92" t="s">
        <v>949</v>
      </c>
      <c r="K92">
        <v>1</v>
      </c>
      <c r="L92">
        <v>8000</v>
      </c>
      <c r="M92">
        <v>8000</v>
      </c>
      <c r="N92" s="118" t="s">
        <v>726</v>
      </c>
      <c r="O92" t="s">
        <v>868</v>
      </c>
      <c r="P92" t="s">
        <v>950</v>
      </c>
      <c r="Q92" s="116" t="s">
        <v>951</v>
      </c>
      <c r="R92">
        <v>445637484</v>
      </c>
      <c r="S92" t="s">
        <v>952</v>
      </c>
      <c r="T92" s="115">
        <v>45714.331006944441</v>
      </c>
      <c r="W92" t="s">
        <v>537</v>
      </c>
      <c r="X92" t="s">
        <v>538</v>
      </c>
      <c r="Y92" t="s">
        <v>539</v>
      </c>
      <c r="AA92">
        <v>91</v>
      </c>
    </row>
    <row r="93" spans="1:27" x14ac:dyDescent="0.35">
      <c r="A93" s="115">
        <v>45714.456086365739</v>
      </c>
      <c r="B93" s="115">
        <v>45714.457369467593</v>
      </c>
      <c r="C93" s="115">
        <v>45714</v>
      </c>
      <c r="D93" t="s">
        <v>580</v>
      </c>
      <c r="E93" t="s">
        <v>558</v>
      </c>
      <c r="G93" t="s">
        <v>262</v>
      </c>
      <c r="J93" t="s">
        <v>949</v>
      </c>
      <c r="K93">
        <v>1</v>
      </c>
      <c r="L93">
        <v>8000</v>
      </c>
      <c r="M93">
        <v>8000</v>
      </c>
      <c r="N93" s="118" t="s">
        <v>726</v>
      </c>
      <c r="O93" t="s">
        <v>868</v>
      </c>
      <c r="P93" t="s">
        <v>953</v>
      </c>
      <c r="Q93" s="116" t="s">
        <v>954</v>
      </c>
      <c r="R93">
        <v>445638450</v>
      </c>
      <c r="S93" t="s">
        <v>955</v>
      </c>
      <c r="T93" s="115">
        <v>45714.332800925928</v>
      </c>
      <c r="W93" t="s">
        <v>537</v>
      </c>
      <c r="X93" t="s">
        <v>538</v>
      </c>
      <c r="Y93" t="s">
        <v>539</v>
      </c>
      <c r="AA93">
        <v>92</v>
      </c>
    </row>
    <row r="94" spans="1:27" hidden="1" x14ac:dyDescent="0.35">
      <c r="A94" s="115">
        <v>45716.325525277767</v>
      </c>
      <c r="B94" s="115">
        <v>45716.327353229157</v>
      </c>
      <c r="C94" s="115">
        <v>45716</v>
      </c>
      <c r="D94" t="s">
        <v>905</v>
      </c>
      <c r="E94" t="s">
        <v>558</v>
      </c>
      <c r="G94" t="s">
        <v>268</v>
      </c>
      <c r="J94" t="s">
        <v>651</v>
      </c>
      <c r="K94">
        <v>10</v>
      </c>
      <c r="L94">
        <v>5000</v>
      </c>
      <c r="M94" s="118">
        <v>50000</v>
      </c>
      <c r="N94" t="s">
        <v>878</v>
      </c>
      <c r="O94" t="s">
        <v>868</v>
      </c>
      <c r="P94" t="s">
        <v>956</v>
      </c>
      <c r="Q94" s="116" t="s">
        <v>957</v>
      </c>
      <c r="R94">
        <v>446496652</v>
      </c>
      <c r="S94" t="s">
        <v>958</v>
      </c>
      <c r="T94" s="115">
        <v>45716.202476851853</v>
      </c>
      <c r="W94" t="s">
        <v>537</v>
      </c>
      <c r="X94" t="s">
        <v>538</v>
      </c>
      <c r="Y94" t="s">
        <v>539</v>
      </c>
      <c r="AA94">
        <v>93</v>
      </c>
    </row>
    <row r="95" spans="1:27" hidden="1" x14ac:dyDescent="0.35">
      <c r="A95" s="115">
        <v>45716.327937800917</v>
      </c>
      <c r="B95" s="115">
        <v>45716.329589560177</v>
      </c>
      <c r="C95" s="115">
        <v>45716</v>
      </c>
      <c r="D95" t="s">
        <v>905</v>
      </c>
      <c r="E95" t="s">
        <v>558</v>
      </c>
      <c r="G95" t="s">
        <v>262</v>
      </c>
      <c r="J95" t="s">
        <v>959</v>
      </c>
      <c r="K95">
        <v>1</v>
      </c>
      <c r="L95">
        <v>10000</v>
      </c>
      <c r="M95" s="118">
        <v>10000</v>
      </c>
      <c r="N95" t="s">
        <v>548</v>
      </c>
      <c r="O95" t="s">
        <v>868</v>
      </c>
      <c r="P95" t="s">
        <v>960</v>
      </c>
      <c r="Q95" s="116" t="s">
        <v>961</v>
      </c>
      <c r="R95">
        <v>446497269</v>
      </c>
      <c r="S95" t="s">
        <v>962</v>
      </c>
      <c r="T95" s="115">
        <v>45716.204791666663</v>
      </c>
      <c r="W95" t="s">
        <v>537</v>
      </c>
      <c r="X95" t="s">
        <v>538</v>
      </c>
      <c r="Y95" t="s">
        <v>539</v>
      </c>
      <c r="AA95">
        <v>94</v>
      </c>
    </row>
    <row r="96" spans="1:27" hidden="1" x14ac:dyDescent="0.35">
      <c r="A96" s="115">
        <v>45716.457422858803</v>
      </c>
      <c r="B96" s="115">
        <v>45716.458648159722</v>
      </c>
      <c r="C96" s="115">
        <v>45716</v>
      </c>
      <c r="D96" t="s">
        <v>530</v>
      </c>
      <c r="E96" t="s">
        <v>558</v>
      </c>
      <c r="G96" t="s">
        <v>258</v>
      </c>
      <c r="J96" t="s">
        <v>963</v>
      </c>
      <c r="K96">
        <v>1</v>
      </c>
      <c r="L96">
        <v>235000</v>
      </c>
      <c r="M96">
        <v>235000</v>
      </c>
      <c r="N96" t="s">
        <v>964</v>
      </c>
      <c r="O96" t="s">
        <v>965</v>
      </c>
      <c r="P96" t="s">
        <v>966</v>
      </c>
      <c r="Q96" s="116" t="s">
        <v>967</v>
      </c>
      <c r="R96">
        <v>446544130</v>
      </c>
      <c r="S96" t="s">
        <v>968</v>
      </c>
      <c r="T96" s="115">
        <v>45716.333692129629</v>
      </c>
      <c r="W96" t="s">
        <v>537</v>
      </c>
      <c r="X96" t="s">
        <v>538</v>
      </c>
      <c r="Y96" t="s">
        <v>539</v>
      </c>
      <c r="AA96">
        <v>95</v>
      </c>
    </row>
    <row r="97" spans="1:27" hidden="1" x14ac:dyDescent="0.35">
      <c r="A97" s="115">
        <v>45716.458958136573</v>
      </c>
      <c r="B97" s="115">
        <v>45716.459899131944</v>
      </c>
      <c r="C97" s="115">
        <v>45716</v>
      </c>
      <c r="D97" t="s">
        <v>540</v>
      </c>
      <c r="E97" t="s">
        <v>558</v>
      </c>
      <c r="G97" t="s">
        <v>258</v>
      </c>
      <c r="J97" t="s">
        <v>969</v>
      </c>
      <c r="K97">
        <v>1</v>
      </c>
      <c r="L97">
        <v>235000</v>
      </c>
      <c r="M97">
        <v>235000</v>
      </c>
      <c r="N97" t="s">
        <v>964</v>
      </c>
      <c r="O97" t="s">
        <v>970</v>
      </c>
      <c r="P97" t="s">
        <v>971</v>
      </c>
      <c r="Q97" s="116" t="s">
        <v>972</v>
      </c>
      <c r="R97">
        <v>446544819</v>
      </c>
      <c r="S97" t="s">
        <v>973</v>
      </c>
      <c r="T97" s="115">
        <v>45716.334930555553</v>
      </c>
      <c r="W97" t="s">
        <v>537</v>
      </c>
      <c r="X97" t="s">
        <v>538</v>
      </c>
      <c r="Y97" t="s">
        <v>539</v>
      </c>
      <c r="AA97">
        <v>96</v>
      </c>
    </row>
    <row r="98" spans="1:27" hidden="1" x14ac:dyDescent="0.35">
      <c r="A98" s="115">
        <v>45718.381775717593</v>
      </c>
      <c r="B98" s="115">
        <v>45718.384997650457</v>
      </c>
      <c r="C98" s="115">
        <v>45685</v>
      </c>
      <c r="D98" t="s">
        <v>540</v>
      </c>
      <c r="E98" t="s">
        <v>249</v>
      </c>
      <c r="H98" t="s">
        <v>250</v>
      </c>
      <c r="J98" t="s">
        <v>230</v>
      </c>
      <c r="K98">
        <v>100</v>
      </c>
      <c r="L98">
        <v>2800</v>
      </c>
      <c r="M98">
        <v>280000</v>
      </c>
      <c r="N98" t="s">
        <v>660</v>
      </c>
      <c r="O98" t="s">
        <v>974</v>
      </c>
      <c r="P98" t="s">
        <v>975</v>
      </c>
      <c r="Q98" s="116" t="s">
        <v>976</v>
      </c>
      <c r="R98">
        <v>447160402</v>
      </c>
      <c r="S98" t="s">
        <v>977</v>
      </c>
      <c r="T98" s="115">
        <v>45718.260034722232</v>
      </c>
      <c r="W98" t="s">
        <v>537</v>
      </c>
      <c r="X98" t="s">
        <v>538</v>
      </c>
      <c r="Y98" t="s">
        <v>539</v>
      </c>
      <c r="AA98">
        <v>97</v>
      </c>
    </row>
    <row r="99" spans="1:27" hidden="1" x14ac:dyDescent="0.35">
      <c r="A99" s="115">
        <v>45718.392072858798</v>
      </c>
      <c r="B99" s="115">
        <v>45718.39465292824</v>
      </c>
      <c r="C99" s="115">
        <v>45683</v>
      </c>
      <c r="D99" t="s">
        <v>540</v>
      </c>
      <c r="E99" t="s">
        <v>558</v>
      </c>
      <c r="G99" t="s">
        <v>258</v>
      </c>
      <c r="J99" t="s">
        <v>978</v>
      </c>
      <c r="K99">
        <v>1</v>
      </c>
      <c r="L99">
        <v>112500</v>
      </c>
      <c r="M99">
        <v>112500</v>
      </c>
      <c r="N99" t="s">
        <v>979</v>
      </c>
      <c r="O99" t="s">
        <v>980</v>
      </c>
      <c r="P99" t="s">
        <v>981</v>
      </c>
      <c r="Q99" s="116" t="s">
        <v>982</v>
      </c>
      <c r="R99">
        <v>447162310</v>
      </c>
      <c r="S99" t="s">
        <v>983</v>
      </c>
      <c r="T99" s="115">
        <v>45718.26971064815</v>
      </c>
      <c r="W99" t="s">
        <v>537</v>
      </c>
      <c r="X99" t="s">
        <v>538</v>
      </c>
      <c r="Y99" t="s">
        <v>539</v>
      </c>
      <c r="AA99">
        <v>98</v>
      </c>
    </row>
    <row r="100" spans="1:27" hidden="1" x14ac:dyDescent="0.35">
      <c r="A100" s="115">
        <v>45718.400379618062</v>
      </c>
      <c r="B100" s="115">
        <v>45718.401809733798</v>
      </c>
      <c r="C100" s="115">
        <v>45685</v>
      </c>
      <c r="D100" t="s">
        <v>540</v>
      </c>
      <c r="E100" t="s">
        <v>558</v>
      </c>
      <c r="G100" t="s">
        <v>262</v>
      </c>
      <c r="J100" t="s">
        <v>984</v>
      </c>
      <c r="K100">
        <v>1</v>
      </c>
      <c r="L100">
        <v>20000</v>
      </c>
      <c r="M100">
        <v>20000</v>
      </c>
      <c r="N100" t="s">
        <v>758</v>
      </c>
      <c r="O100" t="s">
        <v>985</v>
      </c>
      <c r="P100" t="s">
        <v>986</v>
      </c>
      <c r="Q100" s="116" t="s">
        <v>987</v>
      </c>
      <c r="R100">
        <v>447164236</v>
      </c>
      <c r="S100" t="s">
        <v>988</v>
      </c>
      <c r="T100" s="115">
        <v>45718.27685185185</v>
      </c>
      <c r="W100" t="s">
        <v>537</v>
      </c>
      <c r="X100" t="s">
        <v>538</v>
      </c>
      <c r="Y100" t="s">
        <v>539</v>
      </c>
      <c r="AA100">
        <v>99</v>
      </c>
    </row>
  </sheetData>
  <autoFilter ref="A1:AA100" xr:uid="{189D4F6E-2EE4-4FE8-B42D-B0461BD88D4F}">
    <filterColumn colId="3">
      <filters>
        <filter val="Batch 5"/>
        <filter val="Batch 6"/>
      </filters>
    </filterColumn>
  </autoFilter>
  <hyperlinks>
    <hyperlink ref="Q2" r:id="rId1" xr:uid="{72702869-B894-4A88-A867-2473295FCF20}"/>
    <hyperlink ref="Q3" r:id="rId2" xr:uid="{25ADD915-38FF-4BCE-B4B2-5E25ADC624E9}"/>
    <hyperlink ref="Q4" r:id="rId3" xr:uid="{855DAA51-97C3-4566-B76E-A7FA5E5A3CC1}"/>
    <hyperlink ref="Q5" r:id="rId4" xr:uid="{1802A34A-08AE-467E-9AC0-C3E490E683E1}"/>
    <hyperlink ref="Q6" r:id="rId5" xr:uid="{78088142-7A7E-488A-B928-9F7AFF040F37}"/>
    <hyperlink ref="Q7" r:id="rId6" xr:uid="{E876FB92-A33C-4D57-B9D3-40519117D4A6}"/>
    <hyperlink ref="Q8" r:id="rId7" xr:uid="{25A001E6-7F3F-4DDB-83B8-3E93FCABEAF2}"/>
    <hyperlink ref="Q9" r:id="rId8" xr:uid="{1A5B8258-19BF-48B7-80CF-1D72161030CA}"/>
    <hyperlink ref="Q10" r:id="rId9" xr:uid="{10C7ACDD-2E5D-4D43-8CCB-82FB1E2E2C35}"/>
    <hyperlink ref="Q11" r:id="rId10" xr:uid="{703C5C76-95F5-43DC-9953-24B14173918F}"/>
    <hyperlink ref="Q12" r:id="rId11" xr:uid="{0AE2C0D7-AFE3-456A-98A1-7063155BA62F}"/>
    <hyperlink ref="Q13" r:id="rId12" xr:uid="{EEEE8B79-EA54-4063-8EEE-C7C50AF0B6B9}"/>
    <hyperlink ref="Q14" r:id="rId13" xr:uid="{B9834F65-3C30-4AC6-86FA-DCE0A9BC1C74}"/>
    <hyperlink ref="Q15" r:id="rId14" xr:uid="{0AD19022-9FC8-4810-B3E6-1323A1962567}"/>
    <hyperlink ref="Q16" r:id="rId15" xr:uid="{9C96E152-4E86-4276-BCA5-C36919DE6D60}"/>
    <hyperlink ref="Q17" r:id="rId16" xr:uid="{9DA4D60B-7EAC-42B6-800E-4A2E331BFAC2}"/>
    <hyperlink ref="Q18" r:id="rId17" xr:uid="{335B6646-4FC8-4D60-89AB-BD12C6C8F073}"/>
    <hyperlink ref="Q19" r:id="rId18" xr:uid="{8F8E2B23-BEBE-4E93-849E-9739AB7B3B3E}"/>
    <hyperlink ref="Q20" r:id="rId19" xr:uid="{2E7067BD-E8C1-4763-BB8D-3C507D7CF402}"/>
    <hyperlink ref="Q21" r:id="rId20" xr:uid="{81486A4B-F222-4D21-AED8-838A51B05915}"/>
    <hyperlink ref="Q22" r:id="rId21" xr:uid="{2A5995B3-9E70-47A5-8B30-A66B97EA3104}"/>
    <hyperlink ref="Q23" r:id="rId22" xr:uid="{2DE0BD85-78C7-4B2C-9FC3-49B6BABD17B0}"/>
    <hyperlink ref="Q24" r:id="rId23" xr:uid="{506C203E-250C-416D-A414-5A8F3FC8236F}"/>
    <hyperlink ref="Q25" r:id="rId24" xr:uid="{5CCA73C3-0812-4354-8C8E-D0AFDB541FC5}"/>
    <hyperlink ref="Q26" r:id="rId25" xr:uid="{0DFEE4F1-52F7-46E4-8056-A9436A76A938}"/>
    <hyperlink ref="Q27" r:id="rId26" xr:uid="{AF8F1915-67DB-41C8-AF8B-3FB3A699487E}"/>
    <hyperlink ref="Q28" r:id="rId27" xr:uid="{FFCB2837-B649-4D76-A141-DCF5AAC8C8A5}"/>
    <hyperlink ref="Q29" r:id="rId28" xr:uid="{F50BAA1D-A9AD-4D4D-A3AA-40AD87C4A1DE}"/>
    <hyperlink ref="Q30" r:id="rId29" xr:uid="{41EE352D-3D2C-4199-9792-39A06C022731}"/>
    <hyperlink ref="Q31" r:id="rId30" xr:uid="{38656108-C477-43C7-8375-BD6B85FA3D07}"/>
    <hyperlink ref="Q32" r:id="rId31" xr:uid="{FEE2661A-C6FD-4C49-B3BB-45140643D581}"/>
    <hyperlink ref="Q33" r:id="rId32" xr:uid="{C15FBD82-44BD-4839-9852-BA68E7C71115}"/>
    <hyperlink ref="Q34" r:id="rId33" xr:uid="{88323243-291A-4D71-BF4B-872F03F480E4}"/>
    <hyperlink ref="Q35" r:id="rId34" xr:uid="{9C2E494E-E653-42F6-A4F7-4913E0FD7644}"/>
    <hyperlink ref="Q36" r:id="rId35" xr:uid="{C4284A97-4E75-4D68-AC3A-574D10FD503F}"/>
    <hyperlink ref="Q37" r:id="rId36" xr:uid="{965D8467-7866-479C-9F80-7712289576B8}"/>
    <hyperlink ref="Q38" r:id="rId37" xr:uid="{37DCCDF3-4AC9-4816-8339-D7B40476B061}"/>
    <hyperlink ref="Q39" r:id="rId38" xr:uid="{F3D5D39F-1309-4583-A137-834606977945}"/>
    <hyperlink ref="Q40" r:id="rId39" xr:uid="{1FD845AD-DA1B-4CD6-8342-7F02939C8CDE}"/>
    <hyperlink ref="Q41" r:id="rId40" xr:uid="{D85ADFA1-86F6-4C74-9D9B-7A26AE0EB974}"/>
    <hyperlink ref="Q42" r:id="rId41" xr:uid="{E9DA367B-33CC-4AF5-A43B-4A196EAF9610}"/>
    <hyperlink ref="Q43" r:id="rId42" xr:uid="{4D52E735-D6F2-4204-944E-9CCBB587A1E8}"/>
    <hyperlink ref="Q44" r:id="rId43" xr:uid="{0616EBA6-0572-4B19-97A6-03088B8C5D9A}"/>
    <hyperlink ref="Q45" r:id="rId44" xr:uid="{32E495F9-9362-4299-ABFE-9A2C7779DB69}"/>
    <hyperlink ref="Q46" r:id="rId45" xr:uid="{55C78880-2961-4C88-A2D2-B101EC4A56BC}"/>
    <hyperlink ref="Q47" r:id="rId46" xr:uid="{2C7BE268-A984-47A9-87D0-473BEC020235}"/>
    <hyperlink ref="Q48" r:id="rId47" xr:uid="{6FED21AE-11B8-4662-9D51-113CBA15019F}"/>
    <hyperlink ref="Q49" r:id="rId48" xr:uid="{7FCB6E7A-4103-4C52-9B2C-0F1FEA234A10}"/>
    <hyperlink ref="Q50" r:id="rId49" xr:uid="{71FB693C-2613-4F50-B63C-2DB8E3EF6A05}"/>
    <hyperlink ref="Q51" r:id="rId50" xr:uid="{6BBCDB8E-22F2-4AA6-9AD6-8ECF73987355}"/>
    <hyperlink ref="Q52" r:id="rId51" xr:uid="{3034BBEE-DEB1-4C9D-9F61-01A66E2321EC}"/>
    <hyperlink ref="Q53" r:id="rId52" xr:uid="{DAEAD3EA-0EC3-430D-894C-D1231ED5A2D5}"/>
    <hyperlink ref="Q54" r:id="rId53" xr:uid="{08128246-A468-41DC-B33B-D3CCC519F884}"/>
    <hyperlink ref="Q55" r:id="rId54" xr:uid="{7391E031-F4FD-4F12-9314-86B6C1D0E653}"/>
    <hyperlink ref="Q56" r:id="rId55" xr:uid="{FC395062-C5DA-41E9-B6A5-74E5B5BC9709}"/>
    <hyperlink ref="Q57" r:id="rId56" xr:uid="{5EC17994-BCDC-4A01-AC4C-26D9A8DAC5CA}"/>
    <hyperlink ref="Q58" r:id="rId57" xr:uid="{FE06C951-C5B2-422B-B293-24E4DCB7B1B1}"/>
    <hyperlink ref="Q59" r:id="rId58" xr:uid="{B01DFC62-613A-491F-A08D-D585E9CABA8E}"/>
    <hyperlink ref="Q60" r:id="rId59" xr:uid="{27067B56-D81D-4859-8C76-1827C5856E2A}"/>
    <hyperlink ref="Q61" r:id="rId60" xr:uid="{D711AD31-0A63-4937-955C-A15251EFEACF}"/>
    <hyperlink ref="Q62" r:id="rId61" xr:uid="{C5ECCEDA-E72F-41BD-A5FC-022E1A7A3961}"/>
    <hyperlink ref="Q63" r:id="rId62" xr:uid="{AC776BF3-0166-4482-83D3-E79791D2F15D}"/>
    <hyperlink ref="Q64" r:id="rId63" xr:uid="{03F1467F-D931-4025-AFB9-DCD8E45C732F}"/>
    <hyperlink ref="Q65" r:id="rId64" xr:uid="{B88567D2-9C74-4CF5-8A9C-D072BB99115A}"/>
    <hyperlink ref="Q66" r:id="rId65" xr:uid="{B07A1EBF-02A7-4D6A-BF69-AD45E99CFD20}"/>
    <hyperlink ref="Q67" r:id="rId66" xr:uid="{AC6A86CF-70AE-47F8-B798-D17C22C5C864}"/>
    <hyperlink ref="Q68" r:id="rId67" xr:uid="{C2C6513D-2E4C-4365-9F6F-443BF48AC702}"/>
    <hyperlink ref="Q69" r:id="rId68" xr:uid="{1D35C2F5-EDBA-43F0-8EF3-4415688C49C7}"/>
    <hyperlink ref="Q70" r:id="rId69" xr:uid="{B2966585-865C-4CC5-ADA4-32168B238024}"/>
    <hyperlink ref="Q71" r:id="rId70" xr:uid="{F453DE53-4454-4CE3-9D78-BF586324D0E7}"/>
    <hyperlink ref="Q72" r:id="rId71" xr:uid="{A364E9D6-AA35-44F1-9B8B-7CE34B2E2D15}"/>
    <hyperlink ref="Q73" r:id="rId72" xr:uid="{665319A6-E82E-4A62-BBBC-74D0857B9BFD}"/>
    <hyperlink ref="Q74" r:id="rId73" xr:uid="{266315B0-2089-4B86-9893-DE43AD263A5D}"/>
    <hyperlink ref="Q75" r:id="rId74" xr:uid="{A2BF886B-86C0-4A14-9EBE-FCE8028C2F23}"/>
    <hyperlink ref="Q76" r:id="rId75" xr:uid="{AE362AF2-A050-4A0A-8A75-5C35FC91ABC8}"/>
    <hyperlink ref="Q77" r:id="rId76" xr:uid="{3C7354A7-E573-4989-A8DC-716412E95641}"/>
    <hyperlink ref="Q78" r:id="rId77" xr:uid="{D0CCB0C2-C79A-4257-9D81-F9BE80AFDCBA}"/>
    <hyperlink ref="Q79" r:id="rId78" xr:uid="{79064E2C-C879-4953-9625-A878CBD51151}"/>
    <hyperlink ref="Q80" r:id="rId79" xr:uid="{285D37E8-0A85-4BC3-9ED8-C52F659EE282}"/>
    <hyperlink ref="Q81" r:id="rId80" xr:uid="{36A3252B-A796-40F1-B3DD-8EF75F008383}"/>
    <hyperlink ref="Q82" r:id="rId81" xr:uid="{9BBDD3FE-BFB1-42D2-9026-7D3585DF6A92}"/>
    <hyperlink ref="Q83" r:id="rId82" xr:uid="{E3DDB9BF-D829-4ABE-81EB-EE9165CDBFCC}"/>
    <hyperlink ref="Q84" r:id="rId83" xr:uid="{5D4A2DD0-E27E-496A-A4EA-84C2DBC69D54}"/>
    <hyperlink ref="Q85" r:id="rId84" xr:uid="{B244306E-D1C6-48DF-AAD2-32646AFF347A}"/>
    <hyperlink ref="Q86" r:id="rId85" xr:uid="{17ACA4AA-9AD0-48DC-94C8-CEB125ED4BD7}"/>
    <hyperlink ref="Q87" r:id="rId86" xr:uid="{E28F2411-167A-46CB-99E6-9F8A26FF8D9F}"/>
    <hyperlink ref="Q88" r:id="rId87" xr:uid="{06696015-DEC9-4889-8521-FABF5A17F75D}"/>
    <hyperlink ref="Q89" r:id="rId88" xr:uid="{97C814C1-2109-4B85-A7DE-9060F35E05C0}"/>
    <hyperlink ref="Q90" r:id="rId89" xr:uid="{0D6BBD06-B607-4F8E-B91D-DF2240F1B3DF}"/>
    <hyperlink ref="Q91" r:id="rId90" xr:uid="{C7EE5325-7415-449E-9C61-3B0466FF44AD}"/>
    <hyperlink ref="Q92" r:id="rId91" xr:uid="{7AA7C99A-07D6-4AEC-8E4E-B663A7B33CB7}"/>
    <hyperlink ref="Q93" r:id="rId92" xr:uid="{9940E058-4A33-489E-96A5-C27EBDF881F8}"/>
    <hyperlink ref="Q94" r:id="rId93" xr:uid="{76F9732E-24C8-4884-905C-DB25E33F60EA}"/>
    <hyperlink ref="Q95" r:id="rId94" xr:uid="{A23AC485-CA62-405C-AB83-FDCA568B92B8}"/>
    <hyperlink ref="Q96" r:id="rId95" xr:uid="{15F3799A-0B6F-4DEB-B974-0E8D9AF79F65}"/>
    <hyperlink ref="Q97" r:id="rId96" xr:uid="{453E7153-9506-46D7-88DB-14FEAD8D87BC}"/>
    <hyperlink ref="Q98" r:id="rId97" xr:uid="{D9D93F21-5A38-45C9-BDAF-6B94832581D7}"/>
    <hyperlink ref="Q99" r:id="rId98" xr:uid="{9C9A393E-0091-4AF4-8D6D-F31AE5B4C98D}"/>
    <hyperlink ref="Q100" r:id="rId99" xr:uid="{35B76D30-BCAE-4419-A415-46A60A08B0B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4B4A-F435-4C23-8485-E4A123A3D7FA}">
  <sheetPr>
    <tabColor rgb="FFFFFF00"/>
  </sheetPr>
  <dimension ref="A1:AA130"/>
  <sheetViews>
    <sheetView topLeftCell="A121" workbookViewId="0">
      <selection activeCell="J117" sqref="J117"/>
    </sheetView>
  </sheetViews>
  <sheetFormatPr defaultRowHeight="14.5" x14ac:dyDescent="0.35"/>
  <cols>
    <col min="3" max="3" width="19.5429687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x14ac:dyDescent="0.35">
      <c r="A7" s="115">
        <v>45694.720309814817</v>
      </c>
      <c r="B7" s="115">
        <v>45694.723375590278</v>
      </c>
      <c r="C7" s="115">
        <v>45694</v>
      </c>
      <c r="D7" t="s">
        <v>530</v>
      </c>
      <c r="E7" t="s">
        <v>249</v>
      </c>
      <c r="H7" t="s">
        <v>250</v>
      </c>
      <c r="J7" t="s">
        <v>565</v>
      </c>
      <c r="K7">
        <v>140</v>
      </c>
      <c r="L7">
        <v>1100</v>
      </c>
      <c r="M7">
        <v>154000</v>
      </c>
      <c r="N7" t="s">
        <v>566</v>
      </c>
      <c r="O7" t="s">
        <v>567</v>
      </c>
      <c r="P7" t="s">
        <v>568</v>
      </c>
      <c r="Q7" s="125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x14ac:dyDescent="0.35">
      <c r="A8" s="115">
        <v>45694.724902395843</v>
      </c>
      <c r="B8" s="115">
        <v>45694.726659525462</v>
      </c>
      <c r="C8" s="115">
        <v>45694</v>
      </c>
      <c r="D8" t="s">
        <v>530</v>
      </c>
      <c r="E8" t="s">
        <v>249</v>
      </c>
      <c r="H8" t="s">
        <v>250</v>
      </c>
      <c r="J8" t="s">
        <v>571</v>
      </c>
      <c r="K8">
        <v>50</v>
      </c>
      <c r="L8">
        <v>4300</v>
      </c>
      <c r="M8">
        <v>215000</v>
      </c>
      <c r="N8" t="s">
        <v>572</v>
      </c>
      <c r="O8" t="s">
        <v>567</v>
      </c>
      <c r="P8" t="s">
        <v>573</v>
      </c>
      <c r="Q8" s="125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x14ac:dyDescent="0.35">
      <c r="A9" s="115">
        <v>45694.727173819447</v>
      </c>
      <c r="B9" s="115">
        <v>45694.729303761567</v>
      </c>
      <c r="C9" s="115">
        <v>45694</v>
      </c>
      <c r="D9" t="s">
        <v>540</v>
      </c>
      <c r="E9" t="s">
        <v>558</v>
      </c>
      <c r="G9" t="s">
        <v>268</v>
      </c>
      <c r="J9" t="s">
        <v>576</v>
      </c>
      <c r="K9">
        <v>1</v>
      </c>
      <c r="L9">
        <v>20000</v>
      </c>
      <c r="M9">
        <v>20000</v>
      </c>
      <c r="N9">
        <v>20000</v>
      </c>
      <c r="O9" t="s">
        <v>567</v>
      </c>
      <c r="P9" t="s">
        <v>577</v>
      </c>
      <c r="Q9" s="125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5">
        <v>45694.729554675927</v>
      </c>
      <c r="B10" s="115">
        <v>45694.730947835647</v>
      </c>
      <c r="C10" s="115">
        <v>45694</v>
      </c>
      <c r="D10" t="s">
        <v>580</v>
      </c>
      <c r="E10" t="s">
        <v>581</v>
      </c>
      <c r="F10" t="s">
        <v>582</v>
      </c>
      <c r="J10" t="s">
        <v>583</v>
      </c>
      <c r="K10">
        <v>6</v>
      </c>
      <c r="L10">
        <v>7000</v>
      </c>
      <c r="M10">
        <v>42000</v>
      </c>
      <c r="N10" t="s">
        <v>584</v>
      </c>
      <c r="O10" t="s">
        <v>567</v>
      </c>
      <c r="P10" t="s">
        <v>585</v>
      </c>
      <c r="Q10" s="125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x14ac:dyDescent="0.35">
      <c r="A11" s="115">
        <v>45694.731241724527</v>
      </c>
      <c r="B11" s="115">
        <v>45694.73413261574</v>
      </c>
      <c r="C11" s="115">
        <v>45694</v>
      </c>
      <c r="D11" t="s">
        <v>530</v>
      </c>
      <c r="E11" t="s">
        <v>558</v>
      </c>
      <c r="G11" t="s">
        <v>262</v>
      </c>
      <c r="J11" t="s">
        <v>588</v>
      </c>
      <c r="K11">
        <v>1</v>
      </c>
      <c r="L11">
        <v>10000</v>
      </c>
      <c r="M11">
        <v>10000</v>
      </c>
      <c r="N11">
        <v>10000</v>
      </c>
      <c r="O11" t="s">
        <v>567</v>
      </c>
      <c r="P11" t="s">
        <v>589</v>
      </c>
      <c r="Q11" s="125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x14ac:dyDescent="0.35">
      <c r="A12" s="115">
        <v>45695.49593675926</v>
      </c>
      <c r="B12" s="115">
        <v>45695.497728576389</v>
      </c>
      <c r="C12" s="115">
        <v>45695</v>
      </c>
      <c r="D12" t="s">
        <v>540</v>
      </c>
      <c r="E12" t="s">
        <v>249</v>
      </c>
      <c r="H12" t="s">
        <v>251</v>
      </c>
      <c r="J12" t="s">
        <v>592</v>
      </c>
      <c r="K12">
        <v>1</v>
      </c>
      <c r="L12">
        <v>47000</v>
      </c>
      <c r="M12">
        <v>47000</v>
      </c>
      <c r="N12" t="s">
        <v>593</v>
      </c>
      <c r="O12" t="s">
        <v>567</v>
      </c>
      <c r="P12" t="s">
        <v>594</v>
      </c>
      <c r="Q12" s="125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5">
        <v>45695</v>
      </c>
      <c r="D13" t="s">
        <v>597</v>
      </c>
      <c r="E13" t="s">
        <v>249</v>
      </c>
      <c r="H13" t="s">
        <v>253</v>
      </c>
      <c r="J13" t="s">
        <v>598</v>
      </c>
      <c r="K13">
        <v>350</v>
      </c>
      <c r="L13">
        <v>3200</v>
      </c>
      <c r="M13">
        <v>1120000</v>
      </c>
      <c r="N13" t="s">
        <v>599</v>
      </c>
      <c r="O13" t="s">
        <v>567</v>
      </c>
      <c r="P13" t="s">
        <v>600</v>
      </c>
      <c r="Q13" s="125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5">
        <v>45695.520305243059</v>
      </c>
      <c r="C14" s="115">
        <v>45695</v>
      </c>
      <c r="D14" t="s">
        <v>597</v>
      </c>
      <c r="E14" t="s">
        <v>558</v>
      </c>
      <c r="G14" t="s">
        <v>262</v>
      </c>
      <c r="J14" t="s">
        <v>603</v>
      </c>
      <c r="K14">
        <v>1</v>
      </c>
      <c r="L14">
        <v>5000</v>
      </c>
      <c r="M14">
        <v>5000</v>
      </c>
      <c r="N14">
        <v>5000</v>
      </c>
      <c r="O14" t="s">
        <v>567</v>
      </c>
      <c r="P14" t="s">
        <v>604</v>
      </c>
      <c r="Q14" s="125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x14ac:dyDescent="0.35">
      <c r="A15" s="115">
        <v>45698.538656053242</v>
      </c>
      <c r="B15" s="115">
        <v>45698.541725405092</v>
      </c>
      <c r="C15" s="115">
        <v>45698</v>
      </c>
      <c r="D15" t="s">
        <v>540</v>
      </c>
      <c r="E15" t="s">
        <v>249</v>
      </c>
      <c r="H15" t="s">
        <v>251</v>
      </c>
      <c r="J15" t="s">
        <v>607</v>
      </c>
      <c r="K15">
        <v>1000</v>
      </c>
      <c r="L15">
        <v>13</v>
      </c>
      <c r="M15">
        <v>13000</v>
      </c>
      <c r="N15" t="s">
        <v>608</v>
      </c>
      <c r="O15" t="s">
        <v>567</v>
      </c>
      <c r="P15" t="s">
        <v>609</v>
      </c>
      <c r="Q15" s="125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x14ac:dyDescent="0.35">
      <c r="A16" s="115">
        <v>45698.542527164347</v>
      </c>
      <c r="B16" s="115">
        <v>45698.546941516201</v>
      </c>
      <c r="C16" s="115">
        <v>45698</v>
      </c>
      <c r="D16" t="s">
        <v>540</v>
      </c>
      <c r="E16" t="s">
        <v>558</v>
      </c>
      <c r="G16" t="s">
        <v>262</v>
      </c>
      <c r="J16" t="s">
        <v>612</v>
      </c>
      <c r="K16">
        <v>1</v>
      </c>
      <c r="L16">
        <v>5000</v>
      </c>
      <c r="M16">
        <v>5000</v>
      </c>
      <c r="N16">
        <v>5000</v>
      </c>
      <c r="O16" t="s">
        <v>567</v>
      </c>
      <c r="P16" t="s">
        <v>613</v>
      </c>
      <c r="Q16" s="125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x14ac:dyDescent="0.35">
      <c r="A17" s="115">
        <v>45698.83681306713</v>
      </c>
      <c r="B17" s="115">
        <v>45698.838489131937</v>
      </c>
      <c r="C17" s="115">
        <v>45698</v>
      </c>
      <c r="D17" t="s">
        <v>540</v>
      </c>
      <c r="E17" t="s">
        <v>581</v>
      </c>
      <c r="F17" t="s">
        <v>582</v>
      </c>
      <c r="J17" t="s">
        <v>616</v>
      </c>
      <c r="K17">
        <v>1</v>
      </c>
      <c r="L17">
        <v>15000</v>
      </c>
      <c r="M17">
        <v>15000</v>
      </c>
      <c r="N17" t="s">
        <v>617</v>
      </c>
      <c r="O17" t="s">
        <v>618</v>
      </c>
      <c r="P17" t="s">
        <v>619</v>
      </c>
      <c r="Q17" s="125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x14ac:dyDescent="0.35">
      <c r="A18" s="115">
        <v>45698.840186412039</v>
      </c>
      <c r="B18" s="115">
        <v>45698.841499837959</v>
      </c>
      <c r="C18" s="115">
        <v>45698</v>
      </c>
      <c r="D18" t="s">
        <v>540</v>
      </c>
      <c r="E18" t="s">
        <v>558</v>
      </c>
      <c r="G18" t="s">
        <v>262</v>
      </c>
      <c r="J18" t="s">
        <v>622</v>
      </c>
      <c r="K18">
        <v>1</v>
      </c>
      <c r="L18">
        <v>2000</v>
      </c>
      <c r="M18">
        <v>2000</v>
      </c>
      <c r="N18">
        <v>2000</v>
      </c>
      <c r="O18" t="s">
        <v>618</v>
      </c>
      <c r="P18" t="s">
        <v>623</v>
      </c>
      <c r="Q18" s="125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5">
        <v>45698.843943541673</v>
      </c>
      <c r="B19" s="115">
        <v>45698.846898321761</v>
      </c>
      <c r="C19" s="115">
        <v>45698</v>
      </c>
      <c r="D19" t="s">
        <v>597</v>
      </c>
      <c r="E19" t="s">
        <v>558</v>
      </c>
      <c r="G19" t="s">
        <v>268</v>
      </c>
      <c r="J19" t="s">
        <v>626</v>
      </c>
      <c r="K19">
        <v>5</v>
      </c>
      <c r="L19">
        <v>5000</v>
      </c>
      <c r="M19">
        <v>25000</v>
      </c>
      <c r="N19" t="s">
        <v>627</v>
      </c>
      <c r="O19" t="s">
        <v>567</v>
      </c>
      <c r="P19" t="s">
        <v>628</v>
      </c>
      <c r="Q19" s="125" t="s">
        <v>629</v>
      </c>
      <c r="R19">
        <v>439153307</v>
      </c>
      <c r="S19" t="s">
        <v>630</v>
      </c>
      <c r="T19" s="115">
        <v>45698.722083333327</v>
      </c>
      <c r="W19" t="s">
        <v>537</v>
      </c>
      <c r="X19" t="s">
        <v>538</v>
      </c>
      <c r="Y19" t="s">
        <v>539</v>
      </c>
      <c r="AA19">
        <v>18</v>
      </c>
    </row>
    <row r="20" spans="1:27" x14ac:dyDescent="0.35">
      <c r="A20" s="115">
        <v>45700.353759733793</v>
      </c>
      <c r="B20" s="115">
        <v>45700.35491587963</v>
      </c>
      <c r="C20" s="115">
        <v>45699</v>
      </c>
      <c r="D20" t="s">
        <v>540</v>
      </c>
      <c r="E20" t="s">
        <v>249</v>
      </c>
      <c r="H20" t="s">
        <v>250</v>
      </c>
      <c r="J20" t="s">
        <v>571</v>
      </c>
      <c r="K20">
        <v>50</v>
      </c>
      <c r="L20">
        <v>4300</v>
      </c>
      <c r="M20">
        <v>215000</v>
      </c>
      <c r="N20" t="s">
        <v>572</v>
      </c>
      <c r="O20" t="s">
        <v>567</v>
      </c>
      <c r="P20" t="s">
        <v>631</v>
      </c>
      <c r="Q20" s="125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x14ac:dyDescent="0.35">
      <c r="A21" s="115">
        <v>45700.355282581018</v>
      </c>
      <c r="B21" s="115">
        <v>45700.356221168979</v>
      </c>
      <c r="C21" s="115">
        <v>45699</v>
      </c>
      <c r="D21" t="s">
        <v>540</v>
      </c>
      <c r="E21" t="s">
        <v>249</v>
      </c>
      <c r="H21" t="s">
        <v>250</v>
      </c>
      <c r="J21" t="s">
        <v>634</v>
      </c>
      <c r="K21">
        <v>120</v>
      </c>
      <c r="L21">
        <v>1200</v>
      </c>
      <c r="M21">
        <v>144000</v>
      </c>
      <c r="N21" t="s">
        <v>635</v>
      </c>
      <c r="O21" t="s">
        <v>567</v>
      </c>
      <c r="P21" t="s">
        <v>636</v>
      </c>
      <c r="Q21" s="125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x14ac:dyDescent="0.35">
      <c r="A22" s="115">
        <v>45700.3565796412</v>
      </c>
      <c r="B22" s="115">
        <v>45700.35783119213</v>
      </c>
      <c r="C22" s="115">
        <v>45699</v>
      </c>
      <c r="D22" t="s">
        <v>530</v>
      </c>
      <c r="E22" t="s">
        <v>581</v>
      </c>
      <c r="F22" t="s">
        <v>582</v>
      </c>
      <c r="J22" t="s">
        <v>616</v>
      </c>
      <c r="K22">
        <v>1</v>
      </c>
      <c r="L22">
        <v>15000</v>
      </c>
      <c r="M22">
        <v>15000</v>
      </c>
      <c r="N22" t="s">
        <v>617</v>
      </c>
      <c r="O22" t="s">
        <v>567</v>
      </c>
      <c r="P22" t="s">
        <v>639</v>
      </c>
      <c r="Q22" s="125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5">
        <v>45700.358197349538</v>
      </c>
      <c r="B23" s="115">
        <v>45700.360226053243</v>
      </c>
      <c r="C23" s="115">
        <v>45700</v>
      </c>
      <c r="D23" t="s">
        <v>597</v>
      </c>
      <c r="E23" t="s">
        <v>249</v>
      </c>
      <c r="H23" t="s">
        <v>250</v>
      </c>
      <c r="J23" t="s">
        <v>642</v>
      </c>
      <c r="K23">
        <v>50</v>
      </c>
      <c r="L23">
        <v>2900</v>
      </c>
      <c r="M23">
        <v>145000</v>
      </c>
      <c r="N23" t="s">
        <v>643</v>
      </c>
      <c r="O23" t="s">
        <v>567</v>
      </c>
      <c r="P23" t="s">
        <v>644</v>
      </c>
      <c r="Q23" s="125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x14ac:dyDescent="0.35">
      <c r="A24" s="115">
        <v>45700.361130694437</v>
      </c>
      <c r="B24" s="115">
        <v>45700.363356469898</v>
      </c>
      <c r="C24" s="115">
        <v>45699</v>
      </c>
      <c r="D24" t="s">
        <v>540</v>
      </c>
      <c r="E24" t="s">
        <v>558</v>
      </c>
      <c r="G24" t="s">
        <v>262</v>
      </c>
      <c r="J24" t="s">
        <v>647</v>
      </c>
      <c r="K24">
        <v>1</v>
      </c>
      <c r="L24">
        <v>10000</v>
      </c>
      <c r="M24">
        <v>10000</v>
      </c>
      <c r="N24">
        <v>10000</v>
      </c>
      <c r="O24" t="s">
        <v>567</v>
      </c>
      <c r="P24" t="s">
        <v>648</v>
      </c>
      <c r="Q24" s="125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5">
        <v>45700.364387407397</v>
      </c>
      <c r="B25" s="115">
        <v>45700.36604108796</v>
      </c>
      <c r="C25" s="115">
        <v>45699</v>
      </c>
      <c r="D25" t="s">
        <v>597</v>
      </c>
      <c r="E25" t="s">
        <v>558</v>
      </c>
      <c r="G25" t="s">
        <v>268</v>
      </c>
      <c r="J25" t="s">
        <v>651</v>
      </c>
      <c r="K25">
        <v>5</v>
      </c>
      <c r="L25">
        <v>5000</v>
      </c>
      <c r="M25">
        <v>25000</v>
      </c>
      <c r="N25" t="s">
        <v>627</v>
      </c>
      <c r="O25" t="s">
        <v>567</v>
      </c>
      <c r="P25" t="s">
        <v>652</v>
      </c>
      <c r="Q25" s="125" t="s">
        <v>653</v>
      </c>
      <c r="R25">
        <v>439729018</v>
      </c>
      <c r="S25" t="s">
        <v>654</v>
      </c>
      <c r="T25" s="115">
        <v>45700.241909722223</v>
      </c>
      <c r="W25" t="s">
        <v>537</v>
      </c>
      <c r="X25" t="s">
        <v>538</v>
      </c>
      <c r="Y25" t="s">
        <v>539</v>
      </c>
      <c r="AA25">
        <v>24</v>
      </c>
    </row>
    <row r="26" spans="1:27" x14ac:dyDescent="0.35">
      <c r="A26" s="115">
        <v>45700.366991689807</v>
      </c>
      <c r="B26" s="115">
        <v>45700.368779432873</v>
      </c>
      <c r="C26" s="115">
        <v>45699</v>
      </c>
      <c r="D26" t="s">
        <v>597</v>
      </c>
      <c r="E26" t="s">
        <v>558</v>
      </c>
      <c r="G26" t="s">
        <v>262</v>
      </c>
      <c r="J26" t="s">
        <v>655</v>
      </c>
      <c r="K26">
        <v>1</v>
      </c>
      <c r="L26">
        <v>10000</v>
      </c>
      <c r="M26">
        <v>10000</v>
      </c>
      <c r="N26">
        <v>10000</v>
      </c>
      <c r="O26" t="s">
        <v>567</v>
      </c>
      <c r="P26" t="s">
        <v>656</v>
      </c>
      <c r="Q26" s="125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5">
        <v>45701.539069178238</v>
      </c>
      <c r="B27" s="115">
        <v>45701.540588495373</v>
      </c>
      <c r="C27" s="115">
        <v>45701</v>
      </c>
      <c r="D27" t="s">
        <v>580</v>
      </c>
      <c r="E27" t="s">
        <v>249</v>
      </c>
      <c r="H27" t="s">
        <v>250</v>
      </c>
      <c r="J27" t="s">
        <v>659</v>
      </c>
      <c r="K27">
        <v>100</v>
      </c>
      <c r="L27">
        <v>2800</v>
      </c>
      <c r="M27">
        <v>280000</v>
      </c>
      <c r="N27" t="s">
        <v>660</v>
      </c>
      <c r="O27" t="s">
        <v>661</v>
      </c>
      <c r="P27" t="s">
        <v>662</v>
      </c>
      <c r="Q27" s="125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5">
        <v>45701.724033287042</v>
      </c>
      <c r="B28" s="115">
        <v>45701.725693136577</v>
      </c>
      <c r="C28" s="115">
        <v>45701</v>
      </c>
      <c r="D28" t="s">
        <v>597</v>
      </c>
      <c r="E28" t="s">
        <v>249</v>
      </c>
      <c r="H28" t="s">
        <v>250</v>
      </c>
      <c r="J28" t="s">
        <v>665</v>
      </c>
      <c r="K28">
        <v>100</v>
      </c>
      <c r="L28">
        <v>2940</v>
      </c>
      <c r="M28">
        <v>294000</v>
      </c>
      <c r="N28" t="s">
        <v>666</v>
      </c>
      <c r="O28" t="s">
        <v>567</v>
      </c>
      <c r="P28" t="s">
        <v>667</v>
      </c>
      <c r="Q28" s="125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5">
        <v>45701.726004606477</v>
      </c>
      <c r="B29" s="115">
        <v>45701.731112696762</v>
      </c>
      <c r="C29" s="115">
        <v>45701</v>
      </c>
      <c r="D29" t="s">
        <v>597</v>
      </c>
      <c r="E29" t="s">
        <v>558</v>
      </c>
      <c r="G29" t="s">
        <v>262</v>
      </c>
      <c r="J29" t="s">
        <v>670</v>
      </c>
      <c r="K29">
        <v>1</v>
      </c>
      <c r="L29">
        <v>4000</v>
      </c>
      <c r="M29">
        <v>4000</v>
      </c>
      <c r="N29">
        <v>4000</v>
      </c>
      <c r="O29" t="s">
        <v>567</v>
      </c>
      <c r="P29" t="s">
        <v>671</v>
      </c>
      <c r="Q29" s="125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5">
        <v>45701.73214925926</v>
      </c>
      <c r="B30" s="115">
        <v>45701.738831932867</v>
      </c>
      <c r="C30" s="115">
        <v>45701</v>
      </c>
      <c r="D30" t="s">
        <v>597</v>
      </c>
      <c r="E30" t="s">
        <v>558</v>
      </c>
      <c r="G30" t="s">
        <v>268</v>
      </c>
      <c r="J30" t="s">
        <v>674</v>
      </c>
      <c r="K30">
        <v>1</v>
      </c>
      <c r="L30">
        <v>75000</v>
      </c>
      <c r="M30">
        <v>75000</v>
      </c>
      <c r="N30" t="s">
        <v>675</v>
      </c>
      <c r="O30" t="s">
        <v>567</v>
      </c>
      <c r="P30" t="s">
        <v>676</v>
      </c>
      <c r="Q30" s="125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5">
        <v>45701.740111724539</v>
      </c>
      <c r="B31" s="115">
        <v>45701.742039236109</v>
      </c>
      <c r="C31" s="115">
        <v>45701</v>
      </c>
      <c r="D31" t="s">
        <v>597</v>
      </c>
      <c r="E31" t="s">
        <v>558</v>
      </c>
      <c r="G31" t="s">
        <v>262</v>
      </c>
      <c r="J31" t="s">
        <v>679</v>
      </c>
      <c r="K31">
        <v>1</v>
      </c>
      <c r="L31">
        <v>2000</v>
      </c>
      <c r="M31">
        <v>2000</v>
      </c>
      <c r="N31">
        <v>2000</v>
      </c>
      <c r="O31" t="s">
        <v>567</v>
      </c>
      <c r="P31" t="s">
        <v>680</v>
      </c>
      <c r="Q31" s="125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5">
        <v>45701.74233375</v>
      </c>
      <c r="B32" s="115">
        <v>45701.744392581022</v>
      </c>
      <c r="C32" s="115">
        <v>45701</v>
      </c>
      <c r="D32" t="s">
        <v>597</v>
      </c>
      <c r="E32" t="s">
        <v>581</v>
      </c>
      <c r="F32" t="s">
        <v>582</v>
      </c>
      <c r="J32" t="s">
        <v>683</v>
      </c>
      <c r="K32">
        <v>2</v>
      </c>
      <c r="L32">
        <v>1000</v>
      </c>
      <c r="M32">
        <v>2000</v>
      </c>
      <c r="N32" t="s">
        <v>684</v>
      </c>
      <c r="O32" t="s">
        <v>567</v>
      </c>
      <c r="P32" t="s">
        <v>685</v>
      </c>
      <c r="Q32" s="125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25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25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25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25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x14ac:dyDescent="0.35">
      <c r="A45" s="115">
        <v>45710.67008048611</v>
      </c>
      <c r="B45" s="115">
        <v>45710.698861087963</v>
      </c>
      <c r="C45" s="115">
        <v>45710</v>
      </c>
      <c r="D45" t="s">
        <v>530</v>
      </c>
      <c r="E45" t="s">
        <v>244</v>
      </c>
      <c r="I45" t="s">
        <v>245</v>
      </c>
      <c r="J45" t="s">
        <v>764</v>
      </c>
      <c r="K45">
        <v>2</v>
      </c>
      <c r="L45">
        <v>10000</v>
      </c>
      <c r="M45">
        <v>20000</v>
      </c>
      <c r="N45" t="s">
        <v>758</v>
      </c>
      <c r="O45" t="s">
        <v>765</v>
      </c>
      <c r="P45" t="s">
        <v>766</v>
      </c>
      <c r="Q45" s="116" t="s">
        <v>767</v>
      </c>
      <c r="R45">
        <v>444087184</v>
      </c>
      <c r="S45" t="s">
        <v>768</v>
      </c>
      <c r="T45" s="115">
        <v>45710.573993055557</v>
      </c>
      <c r="W45" t="s">
        <v>537</v>
      </c>
      <c r="X45" t="s">
        <v>538</v>
      </c>
      <c r="Y45" t="s">
        <v>539</v>
      </c>
      <c r="AA45">
        <v>44</v>
      </c>
    </row>
    <row r="46" spans="1:27" x14ac:dyDescent="0.35">
      <c r="A46" s="115">
        <v>45711.395216851852</v>
      </c>
      <c r="B46" s="115">
        <v>45711.3967128125</v>
      </c>
      <c r="C46" s="115">
        <v>45695</v>
      </c>
      <c r="D46" t="s">
        <v>530</v>
      </c>
      <c r="E46" t="s">
        <v>244</v>
      </c>
      <c r="I46" t="s">
        <v>245</v>
      </c>
      <c r="J46" t="s">
        <v>764</v>
      </c>
      <c r="K46">
        <v>15</v>
      </c>
      <c r="L46">
        <v>15000</v>
      </c>
      <c r="M46">
        <v>225000</v>
      </c>
      <c r="N46" t="s">
        <v>769</v>
      </c>
      <c r="O46" t="s">
        <v>770</v>
      </c>
      <c r="P46" t="s">
        <v>771</v>
      </c>
      <c r="Q46" s="116" t="s">
        <v>772</v>
      </c>
      <c r="R46">
        <v>444244338</v>
      </c>
      <c r="S46" t="s">
        <v>773</v>
      </c>
      <c r="T46" s="115">
        <v>45711.271840277783</v>
      </c>
      <c r="W46" t="s">
        <v>537</v>
      </c>
      <c r="X46" t="s">
        <v>538</v>
      </c>
      <c r="Y46" t="s">
        <v>539</v>
      </c>
      <c r="AA46">
        <v>45</v>
      </c>
    </row>
    <row r="47" spans="1:27" x14ac:dyDescent="0.35">
      <c r="A47" s="115">
        <v>45711.397721875001</v>
      </c>
      <c r="B47" s="115">
        <v>45711.399804502318</v>
      </c>
      <c r="C47" s="115">
        <v>45696</v>
      </c>
      <c r="D47" t="s">
        <v>530</v>
      </c>
      <c r="E47" t="s">
        <v>244</v>
      </c>
      <c r="I47" t="s">
        <v>245</v>
      </c>
      <c r="J47" t="s">
        <v>764</v>
      </c>
      <c r="K47">
        <v>16</v>
      </c>
      <c r="L47">
        <v>15000</v>
      </c>
      <c r="M47">
        <v>240000</v>
      </c>
      <c r="N47" t="s">
        <v>774</v>
      </c>
      <c r="O47" t="s">
        <v>770</v>
      </c>
      <c r="P47" t="s">
        <v>775</v>
      </c>
      <c r="Q47" s="116" t="s">
        <v>776</v>
      </c>
      <c r="R47">
        <v>444245221</v>
      </c>
      <c r="S47" t="s">
        <v>777</v>
      </c>
      <c r="T47" s="115">
        <v>45711.274907407409</v>
      </c>
      <c r="W47" t="s">
        <v>537</v>
      </c>
      <c r="X47" t="s">
        <v>538</v>
      </c>
      <c r="Y47" t="s">
        <v>539</v>
      </c>
      <c r="AA47">
        <v>46</v>
      </c>
    </row>
    <row r="48" spans="1:27" x14ac:dyDescent="0.35">
      <c r="A48" s="115">
        <v>45711.400382083331</v>
      </c>
      <c r="B48" s="115">
        <v>45711.401578414348</v>
      </c>
      <c r="C48" s="115">
        <v>45696</v>
      </c>
      <c r="D48" t="s">
        <v>530</v>
      </c>
      <c r="E48" t="s">
        <v>244</v>
      </c>
      <c r="I48" t="s">
        <v>245</v>
      </c>
      <c r="J48" t="s">
        <v>764</v>
      </c>
      <c r="K48">
        <v>1</v>
      </c>
      <c r="L48">
        <v>15000</v>
      </c>
      <c r="M48">
        <v>15000</v>
      </c>
      <c r="N48" t="s">
        <v>617</v>
      </c>
      <c r="O48" t="s">
        <v>778</v>
      </c>
      <c r="P48" t="s">
        <v>779</v>
      </c>
      <c r="Q48" s="116" t="s">
        <v>780</v>
      </c>
      <c r="R48">
        <v>444245689</v>
      </c>
      <c r="S48" t="s">
        <v>781</v>
      </c>
      <c r="T48" s="115">
        <v>45711.276689814818</v>
      </c>
      <c r="W48" t="s">
        <v>537</v>
      </c>
      <c r="X48" t="s">
        <v>538</v>
      </c>
      <c r="Y48" t="s">
        <v>539</v>
      </c>
      <c r="AA48">
        <v>47</v>
      </c>
    </row>
    <row r="49" spans="1:27" x14ac:dyDescent="0.35">
      <c r="A49" s="115">
        <v>45711.402085856484</v>
      </c>
      <c r="B49" s="115">
        <v>45711.404091226847</v>
      </c>
      <c r="C49" s="115">
        <v>45697</v>
      </c>
      <c r="D49" t="s">
        <v>530</v>
      </c>
      <c r="E49" t="s">
        <v>244</v>
      </c>
      <c r="I49" t="s">
        <v>245</v>
      </c>
      <c r="J49" t="s">
        <v>764</v>
      </c>
      <c r="K49">
        <v>12</v>
      </c>
      <c r="L49">
        <v>15000</v>
      </c>
      <c r="M49">
        <v>180000</v>
      </c>
      <c r="N49" t="s">
        <v>782</v>
      </c>
      <c r="O49" t="s">
        <v>770</v>
      </c>
      <c r="P49" t="s">
        <v>783</v>
      </c>
      <c r="Q49" s="116" t="s">
        <v>784</v>
      </c>
      <c r="R49">
        <v>444246224</v>
      </c>
      <c r="S49" t="s">
        <v>785</v>
      </c>
      <c r="T49" s="115">
        <v>45711.27921296296</v>
      </c>
      <c r="W49" t="s">
        <v>537</v>
      </c>
      <c r="X49" t="s">
        <v>538</v>
      </c>
      <c r="Y49" t="s">
        <v>539</v>
      </c>
      <c r="AA49">
        <v>48</v>
      </c>
    </row>
    <row r="50" spans="1:27" x14ac:dyDescent="0.35">
      <c r="A50" s="115">
        <v>45711.404395405087</v>
      </c>
      <c r="B50" s="115">
        <v>45711.405861157407</v>
      </c>
      <c r="C50" s="115">
        <v>45697</v>
      </c>
      <c r="D50" t="s">
        <v>530</v>
      </c>
      <c r="E50" t="s">
        <v>244</v>
      </c>
      <c r="I50" t="s">
        <v>245</v>
      </c>
      <c r="J50" t="s">
        <v>764</v>
      </c>
      <c r="K50">
        <v>13</v>
      </c>
      <c r="L50">
        <v>15000</v>
      </c>
      <c r="M50">
        <v>195000</v>
      </c>
      <c r="N50" t="s">
        <v>786</v>
      </c>
      <c r="O50" t="s">
        <v>770</v>
      </c>
      <c r="P50" t="s">
        <v>787</v>
      </c>
      <c r="Q50" s="116" t="s">
        <v>788</v>
      </c>
      <c r="R50">
        <v>444246635</v>
      </c>
      <c r="S50" t="s">
        <v>789</v>
      </c>
      <c r="T50" s="115">
        <v>45711.280949074076</v>
      </c>
      <c r="W50" t="s">
        <v>537</v>
      </c>
      <c r="X50" t="s">
        <v>538</v>
      </c>
      <c r="Y50" t="s">
        <v>539</v>
      </c>
      <c r="AA50">
        <v>49</v>
      </c>
    </row>
    <row r="51" spans="1:27" x14ac:dyDescent="0.35">
      <c r="A51" s="115">
        <v>45711.406136157413</v>
      </c>
      <c r="B51" s="115">
        <v>45711.40738138889</v>
      </c>
      <c r="C51" s="115">
        <v>45698</v>
      </c>
      <c r="D51" t="s">
        <v>530</v>
      </c>
      <c r="E51" t="s">
        <v>244</v>
      </c>
      <c r="I51" t="s">
        <v>245</v>
      </c>
      <c r="J51" t="s">
        <v>790</v>
      </c>
      <c r="K51">
        <v>10</v>
      </c>
      <c r="L51">
        <v>15000</v>
      </c>
      <c r="M51">
        <v>150000</v>
      </c>
      <c r="N51" t="s">
        <v>791</v>
      </c>
      <c r="O51" t="s">
        <v>770</v>
      </c>
      <c r="P51" t="s">
        <v>792</v>
      </c>
      <c r="Q51" s="116" t="s">
        <v>793</v>
      </c>
      <c r="R51">
        <v>444247059</v>
      </c>
      <c r="S51" t="s">
        <v>794</v>
      </c>
      <c r="T51" s="115">
        <v>45711.282476851848</v>
      </c>
      <c r="W51" t="s">
        <v>537</v>
      </c>
      <c r="X51" t="s">
        <v>538</v>
      </c>
      <c r="Y51" t="s">
        <v>539</v>
      </c>
      <c r="AA51">
        <v>50</v>
      </c>
    </row>
    <row r="52" spans="1:27" x14ac:dyDescent="0.35">
      <c r="A52" s="115">
        <v>45711.407546296286</v>
      </c>
      <c r="B52" s="115">
        <v>45711.408728437498</v>
      </c>
      <c r="C52" s="115">
        <v>45698</v>
      </c>
      <c r="D52" t="s">
        <v>530</v>
      </c>
      <c r="E52" t="s">
        <v>244</v>
      </c>
      <c r="I52" t="s">
        <v>245</v>
      </c>
      <c r="J52" t="s">
        <v>790</v>
      </c>
      <c r="K52">
        <v>3</v>
      </c>
      <c r="L52">
        <v>15000</v>
      </c>
      <c r="M52">
        <v>45000</v>
      </c>
      <c r="N52" t="s">
        <v>795</v>
      </c>
      <c r="O52" t="s">
        <v>765</v>
      </c>
      <c r="P52" t="s">
        <v>796</v>
      </c>
      <c r="Q52" s="116" t="s">
        <v>797</v>
      </c>
      <c r="R52">
        <v>444247338</v>
      </c>
      <c r="S52" t="s">
        <v>798</v>
      </c>
      <c r="T52" s="115">
        <v>45711.283819444441</v>
      </c>
      <c r="W52" t="s">
        <v>537</v>
      </c>
      <c r="X52" t="s">
        <v>538</v>
      </c>
      <c r="Y52" t="s">
        <v>539</v>
      </c>
      <c r="AA52">
        <v>51</v>
      </c>
    </row>
    <row r="53" spans="1:27" x14ac:dyDescent="0.35">
      <c r="A53" s="115">
        <v>45711.409209942132</v>
      </c>
      <c r="B53" s="115">
        <v>45711.410177372687</v>
      </c>
      <c r="C53" s="115">
        <v>45697</v>
      </c>
      <c r="D53" t="s">
        <v>530</v>
      </c>
      <c r="E53" t="s">
        <v>244</v>
      </c>
      <c r="I53" t="s">
        <v>245</v>
      </c>
      <c r="J53" t="s">
        <v>790</v>
      </c>
      <c r="K53">
        <v>1</v>
      </c>
      <c r="L53">
        <v>15000</v>
      </c>
      <c r="M53">
        <v>15000</v>
      </c>
      <c r="N53" t="s">
        <v>617</v>
      </c>
      <c r="O53" t="s">
        <v>799</v>
      </c>
      <c r="P53" t="s">
        <v>800</v>
      </c>
      <c r="Q53" s="116" t="s">
        <v>801</v>
      </c>
      <c r="R53">
        <v>444247716</v>
      </c>
      <c r="S53" t="s">
        <v>802</v>
      </c>
      <c r="T53" s="115">
        <v>45711.285266203697</v>
      </c>
      <c r="W53" t="s">
        <v>537</v>
      </c>
      <c r="X53" t="s">
        <v>538</v>
      </c>
      <c r="Y53" t="s">
        <v>539</v>
      </c>
      <c r="AA53">
        <v>52</v>
      </c>
    </row>
    <row r="54" spans="1:27" x14ac:dyDescent="0.35">
      <c r="A54" s="115">
        <v>45711.410376585649</v>
      </c>
      <c r="B54" s="115">
        <v>45711.411163275458</v>
      </c>
      <c r="C54" s="115">
        <v>45699</v>
      </c>
      <c r="D54" t="s">
        <v>530</v>
      </c>
      <c r="E54" t="s">
        <v>244</v>
      </c>
      <c r="I54" t="s">
        <v>245</v>
      </c>
      <c r="J54" t="s">
        <v>790</v>
      </c>
      <c r="K54">
        <v>3</v>
      </c>
      <c r="L54">
        <v>15000</v>
      </c>
      <c r="M54">
        <v>45000</v>
      </c>
      <c r="N54" t="s">
        <v>795</v>
      </c>
      <c r="O54" t="s">
        <v>765</v>
      </c>
      <c r="P54" t="s">
        <v>803</v>
      </c>
      <c r="Q54" s="116" t="s">
        <v>804</v>
      </c>
      <c r="R54">
        <v>444247911</v>
      </c>
      <c r="S54" t="s">
        <v>805</v>
      </c>
      <c r="T54" s="115">
        <v>45711.286238425928</v>
      </c>
      <c r="W54" t="s">
        <v>537</v>
      </c>
      <c r="X54" t="s">
        <v>538</v>
      </c>
      <c r="Y54" t="s">
        <v>539</v>
      </c>
      <c r="AA54">
        <v>53</v>
      </c>
    </row>
    <row r="55" spans="1:27" x14ac:dyDescent="0.35">
      <c r="A55" s="115">
        <v>45711.411335960649</v>
      </c>
      <c r="B55" s="115">
        <v>45711.412738356477</v>
      </c>
      <c r="C55" s="115">
        <v>45700</v>
      </c>
      <c r="D55" t="s">
        <v>530</v>
      </c>
      <c r="E55" t="s">
        <v>244</v>
      </c>
      <c r="I55" t="s">
        <v>245</v>
      </c>
      <c r="J55" t="s">
        <v>790</v>
      </c>
      <c r="K55">
        <v>10</v>
      </c>
      <c r="L55">
        <v>15000</v>
      </c>
      <c r="M55">
        <v>150000</v>
      </c>
      <c r="N55" t="s">
        <v>791</v>
      </c>
      <c r="O55" t="s">
        <v>806</v>
      </c>
      <c r="P55" t="s">
        <v>807</v>
      </c>
      <c r="Q55" s="116" t="s">
        <v>808</v>
      </c>
      <c r="R55">
        <v>444248226</v>
      </c>
      <c r="S55" t="s">
        <v>809</v>
      </c>
      <c r="T55" s="115">
        <v>45711.287824074083</v>
      </c>
      <c r="W55" t="s">
        <v>537</v>
      </c>
      <c r="X55" t="s">
        <v>538</v>
      </c>
      <c r="Y55" t="s">
        <v>539</v>
      </c>
      <c r="AA55">
        <v>54</v>
      </c>
    </row>
    <row r="56" spans="1:27" x14ac:dyDescent="0.35">
      <c r="A56" s="115">
        <v>45711.412894085654</v>
      </c>
      <c r="B56" s="115">
        <v>45711.413944907406</v>
      </c>
      <c r="C56" s="115">
        <v>45700</v>
      </c>
      <c r="D56" t="s">
        <v>530</v>
      </c>
      <c r="E56" t="s">
        <v>244</v>
      </c>
      <c r="I56" t="s">
        <v>245</v>
      </c>
      <c r="J56" t="s">
        <v>790</v>
      </c>
      <c r="K56">
        <v>9</v>
      </c>
      <c r="L56">
        <v>15000</v>
      </c>
      <c r="M56">
        <v>135000</v>
      </c>
      <c r="N56" t="s">
        <v>810</v>
      </c>
      <c r="O56" t="s">
        <v>770</v>
      </c>
      <c r="P56" t="s">
        <v>811</v>
      </c>
      <c r="Q56" s="116" t="s">
        <v>812</v>
      </c>
      <c r="R56">
        <v>444248481</v>
      </c>
      <c r="S56" t="s">
        <v>813</v>
      </c>
      <c r="T56" s="115">
        <v>45711.289027777777</v>
      </c>
      <c r="W56" t="s">
        <v>537</v>
      </c>
      <c r="X56" t="s">
        <v>538</v>
      </c>
      <c r="Y56" t="s">
        <v>539</v>
      </c>
      <c r="AA56">
        <v>55</v>
      </c>
    </row>
    <row r="57" spans="1:27" x14ac:dyDescent="0.35">
      <c r="A57" s="115">
        <v>45711.414147418982</v>
      </c>
      <c r="B57" s="115">
        <v>45711.415145335654</v>
      </c>
      <c r="C57" s="115">
        <v>45701</v>
      </c>
      <c r="D57" t="s">
        <v>530</v>
      </c>
      <c r="E57" t="s">
        <v>244</v>
      </c>
      <c r="I57" t="s">
        <v>245</v>
      </c>
      <c r="J57" t="s">
        <v>790</v>
      </c>
      <c r="K57">
        <v>16</v>
      </c>
      <c r="L57">
        <v>15000</v>
      </c>
      <c r="M57">
        <v>240000</v>
      </c>
      <c r="N57" t="s">
        <v>774</v>
      </c>
      <c r="O57" t="s">
        <v>770</v>
      </c>
      <c r="P57" t="s">
        <v>814</v>
      </c>
      <c r="Q57" s="116" t="s">
        <v>815</v>
      </c>
      <c r="R57">
        <v>444248725</v>
      </c>
      <c r="S57" t="s">
        <v>816</v>
      </c>
      <c r="T57" s="115">
        <v>45711.290231481478</v>
      </c>
      <c r="W57" t="s">
        <v>537</v>
      </c>
      <c r="X57" t="s">
        <v>538</v>
      </c>
      <c r="Y57" t="s">
        <v>539</v>
      </c>
      <c r="AA57">
        <v>56</v>
      </c>
    </row>
    <row r="58" spans="1:27" x14ac:dyDescent="0.35">
      <c r="A58" s="115">
        <v>45711.415391678238</v>
      </c>
      <c r="B58" s="115">
        <v>45711.416125983793</v>
      </c>
      <c r="C58" s="115">
        <v>45701</v>
      </c>
      <c r="D58" t="s">
        <v>530</v>
      </c>
      <c r="E58" t="s">
        <v>244</v>
      </c>
      <c r="I58" t="s">
        <v>245</v>
      </c>
      <c r="J58" t="s">
        <v>790</v>
      </c>
      <c r="K58">
        <v>3</v>
      </c>
      <c r="L58">
        <v>15000</v>
      </c>
      <c r="M58">
        <v>45000</v>
      </c>
      <c r="N58" t="s">
        <v>795</v>
      </c>
      <c r="O58" t="s">
        <v>765</v>
      </c>
      <c r="P58" t="s">
        <v>817</v>
      </c>
      <c r="Q58" s="116" t="s">
        <v>818</v>
      </c>
      <c r="R58">
        <v>444248952</v>
      </c>
      <c r="S58" t="s">
        <v>819</v>
      </c>
      <c r="T58" s="115">
        <v>45711.291215277779</v>
      </c>
      <c r="W58" t="s">
        <v>537</v>
      </c>
      <c r="X58" t="s">
        <v>538</v>
      </c>
      <c r="Y58" t="s">
        <v>539</v>
      </c>
      <c r="AA58">
        <v>57</v>
      </c>
    </row>
    <row r="59" spans="1:27" x14ac:dyDescent="0.35">
      <c r="A59" s="115">
        <v>45711.416297928241</v>
      </c>
      <c r="B59" s="115">
        <v>45711.41743548611</v>
      </c>
      <c r="C59" s="115">
        <v>45701</v>
      </c>
      <c r="D59" t="s">
        <v>530</v>
      </c>
      <c r="E59" t="s">
        <v>244</v>
      </c>
      <c r="I59" t="s">
        <v>245</v>
      </c>
      <c r="J59" t="s">
        <v>790</v>
      </c>
      <c r="K59">
        <v>1</v>
      </c>
      <c r="L59">
        <v>15000</v>
      </c>
      <c r="M59">
        <v>15000</v>
      </c>
      <c r="N59" t="s">
        <v>617</v>
      </c>
      <c r="O59" t="s">
        <v>778</v>
      </c>
      <c r="P59" t="s">
        <v>820</v>
      </c>
      <c r="Q59" s="116" t="s">
        <v>821</v>
      </c>
      <c r="R59">
        <v>444249281</v>
      </c>
      <c r="S59" t="s">
        <v>822</v>
      </c>
      <c r="T59" s="115">
        <v>45711.292523148149</v>
      </c>
      <c r="W59" t="s">
        <v>537</v>
      </c>
      <c r="X59" t="s">
        <v>538</v>
      </c>
      <c r="Y59" t="s">
        <v>539</v>
      </c>
      <c r="AA59">
        <v>58</v>
      </c>
    </row>
    <row r="60" spans="1:27" x14ac:dyDescent="0.35">
      <c r="A60" s="115">
        <v>45711.41759070602</v>
      </c>
      <c r="B60" s="115">
        <v>45711.418638796298</v>
      </c>
      <c r="C60" s="115">
        <v>45702</v>
      </c>
      <c r="D60" t="s">
        <v>530</v>
      </c>
      <c r="E60" t="s">
        <v>244</v>
      </c>
      <c r="I60" t="s">
        <v>245</v>
      </c>
      <c r="J60" t="s">
        <v>790</v>
      </c>
      <c r="K60">
        <v>11</v>
      </c>
      <c r="L60">
        <v>15000</v>
      </c>
      <c r="M60">
        <v>165000</v>
      </c>
      <c r="N60" t="s">
        <v>823</v>
      </c>
      <c r="O60" t="s">
        <v>824</v>
      </c>
      <c r="P60" t="s">
        <v>825</v>
      </c>
      <c r="Q60" s="116" t="s">
        <v>826</v>
      </c>
      <c r="R60">
        <v>444249587</v>
      </c>
      <c r="S60" t="s">
        <v>827</v>
      </c>
      <c r="T60" s="115">
        <v>45711.293726851851</v>
      </c>
      <c r="W60" t="s">
        <v>537</v>
      </c>
      <c r="X60" t="s">
        <v>538</v>
      </c>
      <c r="Y60" t="s">
        <v>539</v>
      </c>
      <c r="AA60">
        <v>59</v>
      </c>
    </row>
    <row r="61" spans="1:27" x14ac:dyDescent="0.35">
      <c r="A61" s="115">
        <v>45711.41905571759</v>
      </c>
      <c r="B61" s="115">
        <v>45711.419836064822</v>
      </c>
      <c r="C61" s="115">
        <v>45702</v>
      </c>
      <c r="D61" t="s">
        <v>530</v>
      </c>
      <c r="E61" t="s">
        <v>244</v>
      </c>
      <c r="I61" t="s">
        <v>245</v>
      </c>
      <c r="J61" t="s">
        <v>790</v>
      </c>
      <c r="K61">
        <v>2</v>
      </c>
      <c r="L61">
        <v>15000</v>
      </c>
      <c r="M61">
        <v>30000</v>
      </c>
      <c r="N61" t="s">
        <v>828</v>
      </c>
      <c r="O61" t="s">
        <v>829</v>
      </c>
      <c r="P61" t="s">
        <v>830</v>
      </c>
      <c r="Q61" s="116" t="s">
        <v>831</v>
      </c>
      <c r="R61">
        <v>444249852</v>
      </c>
      <c r="S61" t="s">
        <v>832</v>
      </c>
      <c r="T61" s="115">
        <v>45711.294918981483</v>
      </c>
      <c r="W61" t="s">
        <v>537</v>
      </c>
      <c r="X61" t="s">
        <v>538</v>
      </c>
      <c r="Y61" t="s">
        <v>539</v>
      </c>
      <c r="AA61">
        <v>60</v>
      </c>
    </row>
    <row r="62" spans="1:27" x14ac:dyDescent="0.35">
      <c r="A62" s="115">
        <v>45711.4199902662</v>
      </c>
      <c r="B62" s="115">
        <v>45711.420780925917</v>
      </c>
      <c r="C62" s="115">
        <v>45702</v>
      </c>
      <c r="D62" t="s">
        <v>530</v>
      </c>
      <c r="E62" t="s">
        <v>244</v>
      </c>
      <c r="I62" t="s">
        <v>245</v>
      </c>
      <c r="J62" t="s">
        <v>790</v>
      </c>
      <c r="K62">
        <v>3</v>
      </c>
      <c r="L62">
        <v>15000</v>
      </c>
      <c r="M62">
        <v>45000</v>
      </c>
      <c r="N62" t="s">
        <v>795</v>
      </c>
      <c r="O62" t="s">
        <v>765</v>
      </c>
      <c r="P62" t="s">
        <v>833</v>
      </c>
      <c r="Q62" s="116" t="s">
        <v>834</v>
      </c>
      <c r="R62">
        <v>444250112</v>
      </c>
      <c r="S62" t="s">
        <v>835</v>
      </c>
      <c r="T62" s="115">
        <v>45711.29587962963</v>
      </c>
      <c r="W62" t="s">
        <v>537</v>
      </c>
      <c r="X62" t="s">
        <v>538</v>
      </c>
      <c r="Y62" t="s">
        <v>539</v>
      </c>
      <c r="AA62">
        <v>61</v>
      </c>
    </row>
    <row r="63" spans="1:27" x14ac:dyDescent="0.35">
      <c r="A63" s="115">
        <v>45711.421162025457</v>
      </c>
      <c r="B63" s="115">
        <v>45711.422208368058</v>
      </c>
      <c r="C63" s="115">
        <v>45702</v>
      </c>
      <c r="D63" t="s">
        <v>530</v>
      </c>
      <c r="E63" t="s">
        <v>244</v>
      </c>
      <c r="I63" t="s">
        <v>245</v>
      </c>
      <c r="J63" t="s">
        <v>790</v>
      </c>
      <c r="K63">
        <v>1</v>
      </c>
      <c r="L63">
        <v>15000</v>
      </c>
      <c r="M63">
        <v>15000</v>
      </c>
      <c r="N63" t="s">
        <v>617</v>
      </c>
      <c r="O63" t="s">
        <v>765</v>
      </c>
      <c r="P63" t="s">
        <v>836</v>
      </c>
      <c r="Q63" s="116" t="s">
        <v>837</v>
      </c>
      <c r="R63">
        <v>444250467</v>
      </c>
      <c r="S63" t="s">
        <v>838</v>
      </c>
      <c r="T63" s="115">
        <v>45711.297303240739</v>
      </c>
      <c r="W63" t="s">
        <v>537</v>
      </c>
      <c r="X63" t="s">
        <v>538</v>
      </c>
      <c r="Y63" t="s">
        <v>539</v>
      </c>
      <c r="AA63">
        <v>62</v>
      </c>
    </row>
    <row r="64" spans="1:27" x14ac:dyDescent="0.35">
      <c r="A64" s="115">
        <v>45711.422404699071</v>
      </c>
      <c r="B64" s="115">
        <v>45711.423228842592</v>
      </c>
      <c r="C64" s="115">
        <v>45703</v>
      </c>
      <c r="D64" t="s">
        <v>530</v>
      </c>
      <c r="E64" t="s">
        <v>244</v>
      </c>
      <c r="I64" t="s">
        <v>245</v>
      </c>
      <c r="J64" t="s">
        <v>790</v>
      </c>
      <c r="K64">
        <v>12</v>
      </c>
      <c r="L64">
        <v>15000</v>
      </c>
      <c r="M64">
        <v>180000</v>
      </c>
      <c r="N64" t="s">
        <v>782</v>
      </c>
      <c r="O64" t="s">
        <v>770</v>
      </c>
      <c r="P64" t="s">
        <v>839</v>
      </c>
      <c r="Q64" s="116" t="s">
        <v>840</v>
      </c>
      <c r="R64">
        <v>444250724</v>
      </c>
      <c r="S64" t="s">
        <v>841</v>
      </c>
      <c r="T64" s="115">
        <v>45711.298321759263</v>
      </c>
      <c r="W64" t="s">
        <v>537</v>
      </c>
      <c r="X64" t="s">
        <v>538</v>
      </c>
      <c r="Y64" t="s">
        <v>539</v>
      </c>
      <c r="AA64">
        <v>63</v>
      </c>
    </row>
    <row r="65" spans="1:27" x14ac:dyDescent="0.35">
      <c r="A65" s="115">
        <v>45711.423412511584</v>
      </c>
      <c r="B65" s="115">
        <v>45711.424601990737</v>
      </c>
      <c r="C65" s="115">
        <v>45703</v>
      </c>
      <c r="D65" t="s">
        <v>530</v>
      </c>
      <c r="E65" t="s">
        <v>244</v>
      </c>
      <c r="I65" t="s">
        <v>245</v>
      </c>
      <c r="J65" t="s">
        <v>790</v>
      </c>
      <c r="K65">
        <v>12</v>
      </c>
      <c r="L65">
        <v>15000</v>
      </c>
      <c r="M65">
        <v>180000</v>
      </c>
      <c r="N65" t="s">
        <v>782</v>
      </c>
      <c r="O65" t="s">
        <v>770</v>
      </c>
      <c r="P65" t="s">
        <v>842</v>
      </c>
      <c r="Q65" s="116" t="s">
        <v>843</v>
      </c>
      <c r="R65">
        <v>444251034</v>
      </c>
      <c r="S65" t="s">
        <v>844</v>
      </c>
      <c r="T65" s="115">
        <v>45711.299710648149</v>
      </c>
      <c r="W65" t="s">
        <v>537</v>
      </c>
      <c r="X65" t="s">
        <v>538</v>
      </c>
      <c r="Y65" t="s">
        <v>539</v>
      </c>
      <c r="AA65">
        <v>64</v>
      </c>
    </row>
    <row r="66" spans="1:27" x14ac:dyDescent="0.35">
      <c r="A66" s="115">
        <v>45711.425098587963</v>
      </c>
      <c r="B66" s="115">
        <v>45711.42623459491</v>
      </c>
      <c r="C66" s="115">
        <v>45703</v>
      </c>
      <c r="D66" t="s">
        <v>530</v>
      </c>
      <c r="E66" t="s">
        <v>244</v>
      </c>
      <c r="I66" t="s">
        <v>245</v>
      </c>
      <c r="J66" t="s">
        <v>790</v>
      </c>
      <c r="K66">
        <v>4</v>
      </c>
      <c r="L66">
        <v>15000</v>
      </c>
      <c r="M66">
        <v>60000</v>
      </c>
      <c r="N66" t="s">
        <v>845</v>
      </c>
      <c r="O66" t="s">
        <v>846</v>
      </c>
      <c r="P66" t="s">
        <v>847</v>
      </c>
      <c r="Q66" s="116" t="s">
        <v>848</v>
      </c>
      <c r="R66">
        <v>444251370</v>
      </c>
      <c r="S66" t="s">
        <v>849</v>
      </c>
      <c r="T66" s="115">
        <v>45711.30133101852</v>
      </c>
      <c r="W66" t="s">
        <v>537</v>
      </c>
      <c r="X66" t="s">
        <v>538</v>
      </c>
      <c r="Y66" t="s">
        <v>539</v>
      </c>
      <c r="AA66">
        <v>65</v>
      </c>
    </row>
    <row r="67" spans="1:27" x14ac:dyDescent="0.35">
      <c r="A67" s="115">
        <v>45711.426657662043</v>
      </c>
      <c r="B67" s="115">
        <v>45711.427725104157</v>
      </c>
      <c r="C67" s="115">
        <v>45703</v>
      </c>
      <c r="D67" t="s">
        <v>530</v>
      </c>
      <c r="E67" t="s">
        <v>244</v>
      </c>
      <c r="I67" t="s">
        <v>245</v>
      </c>
      <c r="J67" t="s">
        <v>790</v>
      </c>
      <c r="K67">
        <v>25</v>
      </c>
      <c r="L67">
        <v>15000</v>
      </c>
      <c r="M67">
        <v>375000</v>
      </c>
      <c r="N67" t="s">
        <v>850</v>
      </c>
      <c r="O67" t="s">
        <v>765</v>
      </c>
      <c r="P67" t="s">
        <v>851</v>
      </c>
      <c r="Q67" s="116" t="s">
        <v>852</v>
      </c>
      <c r="R67">
        <v>444251709</v>
      </c>
      <c r="S67" t="s">
        <v>853</v>
      </c>
      <c r="T67" s="115">
        <v>45711.302812499998</v>
      </c>
      <c r="W67" t="s">
        <v>537</v>
      </c>
      <c r="X67" t="s">
        <v>538</v>
      </c>
      <c r="Y67" t="s">
        <v>539</v>
      </c>
      <c r="AA67">
        <v>66</v>
      </c>
    </row>
    <row r="68" spans="1:27" x14ac:dyDescent="0.35">
      <c r="A68" s="115">
        <v>45711.427988379633</v>
      </c>
      <c r="B68" s="115">
        <v>45711.4289115625</v>
      </c>
      <c r="C68" s="115">
        <v>45704</v>
      </c>
      <c r="D68" t="s">
        <v>530</v>
      </c>
      <c r="E68" t="s">
        <v>244</v>
      </c>
      <c r="I68" t="s">
        <v>245</v>
      </c>
      <c r="J68" t="s">
        <v>790</v>
      </c>
      <c r="K68">
        <v>1</v>
      </c>
      <c r="L68">
        <v>15000</v>
      </c>
      <c r="M68">
        <v>15000</v>
      </c>
      <c r="N68" t="s">
        <v>617</v>
      </c>
      <c r="O68" t="s">
        <v>765</v>
      </c>
      <c r="P68" t="s">
        <v>854</v>
      </c>
      <c r="Q68" s="116" t="s">
        <v>855</v>
      </c>
      <c r="R68">
        <v>444252054</v>
      </c>
      <c r="S68" t="s">
        <v>856</v>
      </c>
      <c r="T68" s="115">
        <v>45711.304016203707</v>
      </c>
      <c r="W68" t="s">
        <v>537</v>
      </c>
      <c r="X68" t="s">
        <v>538</v>
      </c>
      <c r="Y68" t="s">
        <v>539</v>
      </c>
      <c r="AA68">
        <v>67</v>
      </c>
    </row>
    <row r="69" spans="1:27" x14ac:dyDescent="0.35">
      <c r="A69" s="115">
        <v>45711.429178877312</v>
      </c>
      <c r="B69" s="115">
        <v>45711.430457812501</v>
      </c>
      <c r="C69" s="115">
        <v>45704</v>
      </c>
      <c r="D69" t="s">
        <v>530</v>
      </c>
      <c r="E69" t="s">
        <v>244</v>
      </c>
      <c r="I69" t="s">
        <v>245</v>
      </c>
      <c r="J69" t="s">
        <v>790</v>
      </c>
      <c r="K69">
        <v>3</v>
      </c>
      <c r="L69">
        <v>15000</v>
      </c>
      <c r="M69">
        <v>45000</v>
      </c>
      <c r="N69" t="s">
        <v>795</v>
      </c>
      <c r="O69" t="s">
        <v>765</v>
      </c>
      <c r="P69" t="s">
        <v>857</v>
      </c>
      <c r="Q69" s="116" t="s">
        <v>858</v>
      </c>
      <c r="R69">
        <v>444252457</v>
      </c>
      <c r="S69" t="s">
        <v>859</v>
      </c>
      <c r="T69" s="115">
        <v>45711.305555555547</v>
      </c>
      <c r="W69" t="s">
        <v>537</v>
      </c>
      <c r="X69" t="s">
        <v>538</v>
      </c>
      <c r="Y69" t="s">
        <v>539</v>
      </c>
      <c r="AA69">
        <v>68</v>
      </c>
    </row>
    <row r="70" spans="1:27" x14ac:dyDescent="0.35">
      <c r="A70" s="115">
        <v>45711.430665300933</v>
      </c>
      <c r="B70" s="115">
        <v>45711.431377800916</v>
      </c>
      <c r="C70" s="115">
        <v>45704</v>
      </c>
      <c r="D70" t="s">
        <v>530</v>
      </c>
      <c r="E70" t="s">
        <v>244</v>
      </c>
      <c r="I70" t="s">
        <v>245</v>
      </c>
      <c r="J70" t="s">
        <v>790</v>
      </c>
      <c r="K70">
        <v>1</v>
      </c>
      <c r="L70">
        <v>15000</v>
      </c>
      <c r="M70">
        <v>15000</v>
      </c>
      <c r="N70" t="s">
        <v>617</v>
      </c>
      <c r="O70" t="s">
        <v>765</v>
      </c>
      <c r="P70" t="s">
        <v>860</v>
      </c>
      <c r="Q70" s="116" t="s">
        <v>861</v>
      </c>
      <c r="R70">
        <v>444252695</v>
      </c>
      <c r="S70" t="s">
        <v>862</v>
      </c>
      <c r="T70" s="115">
        <v>45711.306469907409</v>
      </c>
      <c r="W70" t="s">
        <v>537</v>
      </c>
      <c r="X70" t="s">
        <v>538</v>
      </c>
      <c r="Y70" t="s">
        <v>539</v>
      </c>
      <c r="AA70">
        <v>69</v>
      </c>
    </row>
    <row r="71" spans="1:27" x14ac:dyDescent="0.35">
      <c r="A71" s="115">
        <v>45711.431750891214</v>
      </c>
      <c r="B71" s="115">
        <v>45711.432723634258</v>
      </c>
      <c r="C71" s="115">
        <v>45705</v>
      </c>
      <c r="D71" t="s">
        <v>530</v>
      </c>
      <c r="E71" t="s">
        <v>244</v>
      </c>
      <c r="I71" t="s">
        <v>245</v>
      </c>
      <c r="J71" t="s">
        <v>790</v>
      </c>
      <c r="K71">
        <v>1</v>
      </c>
      <c r="L71">
        <v>15000</v>
      </c>
      <c r="M71">
        <v>15000</v>
      </c>
      <c r="N71" t="s">
        <v>617</v>
      </c>
      <c r="O71" t="s">
        <v>778</v>
      </c>
      <c r="P71" t="s">
        <v>863</v>
      </c>
      <c r="Q71" s="116" t="s">
        <v>864</v>
      </c>
      <c r="R71">
        <v>444253112</v>
      </c>
      <c r="S71" t="s">
        <v>865</v>
      </c>
      <c r="T71" s="115">
        <v>45711.307824074072</v>
      </c>
      <c r="W71" t="s">
        <v>537</v>
      </c>
      <c r="X71" t="s">
        <v>538</v>
      </c>
      <c r="Y71" t="s">
        <v>539</v>
      </c>
      <c r="AA71">
        <v>70</v>
      </c>
    </row>
    <row r="72" spans="1:27" x14ac:dyDescent="0.35">
      <c r="A72" s="115">
        <v>45711.775559189817</v>
      </c>
      <c r="B72" s="115">
        <v>45711.777218460651</v>
      </c>
      <c r="C72" s="115">
        <v>45711</v>
      </c>
      <c r="D72" t="s">
        <v>580</v>
      </c>
      <c r="E72" t="s">
        <v>249</v>
      </c>
      <c r="H72" t="s">
        <v>251</v>
      </c>
      <c r="J72" t="s">
        <v>866</v>
      </c>
      <c r="K72">
        <v>1</v>
      </c>
      <c r="L72">
        <v>24000</v>
      </c>
      <c r="M72">
        <v>24000</v>
      </c>
      <c r="N72" t="s">
        <v>867</v>
      </c>
      <c r="O72" t="s">
        <v>868</v>
      </c>
      <c r="P72" t="s">
        <v>869</v>
      </c>
      <c r="Q72" s="116" t="s">
        <v>870</v>
      </c>
      <c r="R72">
        <v>444369587</v>
      </c>
      <c r="S72" t="s">
        <v>871</v>
      </c>
      <c r="T72" s="115">
        <v>45711.652361111112</v>
      </c>
      <c r="W72" t="s">
        <v>537</v>
      </c>
      <c r="X72" t="s">
        <v>538</v>
      </c>
      <c r="Y72" t="s">
        <v>539</v>
      </c>
      <c r="AA72">
        <v>71</v>
      </c>
    </row>
    <row r="73" spans="1:27" x14ac:dyDescent="0.35">
      <c r="A73" s="115">
        <v>45711.777606875003</v>
      </c>
      <c r="B73" s="115">
        <v>45711.780099189818</v>
      </c>
      <c r="C73" s="115">
        <v>45711</v>
      </c>
      <c r="D73" t="s">
        <v>597</v>
      </c>
      <c r="E73" t="s">
        <v>581</v>
      </c>
      <c r="F73" t="s">
        <v>582</v>
      </c>
      <c r="J73" t="s">
        <v>872</v>
      </c>
      <c r="K73">
        <v>6</v>
      </c>
      <c r="L73">
        <v>18000</v>
      </c>
      <c r="M73" s="134">
        <v>108000</v>
      </c>
      <c r="N73" t="s">
        <v>873</v>
      </c>
      <c r="O73" t="s">
        <v>868</v>
      </c>
      <c r="P73" t="s">
        <v>874</v>
      </c>
      <c r="Q73" s="116" t="s">
        <v>875</v>
      </c>
      <c r="R73">
        <v>444370630</v>
      </c>
      <c r="S73" t="s">
        <v>876</v>
      </c>
      <c r="T73" s="115">
        <v>45711.65520833333</v>
      </c>
      <c r="W73" t="s">
        <v>537</v>
      </c>
      <c r="X73" t="s">
        <v>538</v>
      </c>
      <c r="Y73" t="s">
        <v>539</v>
      </c>
      <c r="AA73">
        <v>72</v>
      </c>
    </row>
    <row r="74" spans="1:27" x14ac:dyDescent="0.35">
      <c r="A74" s="115">
        <v>45711.780542453707</v>
      </c>
      <c r="B74" s="115">
        <v>45711.78212196759</v>
      </c>
      <c r="C74" s="115">
        <v>45711</v>
      </c>
      <c r="D74" t="s">
        <v>580</v>
      </c>
      <c r="E74" t="s">
        <v>581</v>
      </c>
      <c r="F74" t="s">
        <v>582</v>
      </c>
      <c r="J74" t="s">
        <v>877</v>
      </c>
      <c r="K74">
        <v>10</v>
      </c>
      <c r="L74">
        <v>5000</v>
      </c>
      <c r="M74" s="134">
        <v>50000</v>
      </c>
      <c r="N74" t="s">
        <v>878</v>
      </c>
      <c r="O74" t="s">
        <v>868</v>
      </c>
      <c r="P74" t="s">
        <v>879</v>
      </c>
      <c r="Q74" s="116" t="s">
        <v>880</v>
      </c>
      <c r="R74">
        <v>444371235</v>
      </c>
      <c r="S74" t="s">
        <v>881</v>
      </c>
      <c r="T74" s="115">
        <v>45711.657210648147</v>
      </c>
      <c r="W74" t="s">
        <v>537</v>
      </c>
      <c r="X74" t="s">
        <v>538</v>
      </c>
      <c r="Y74" t="s">
        <v>539</v>
      </c>
      <c r="AA74">
        <v>73</v>
      </c>
    </row>
    <row r="75" spans="1:27" x14ac:dyDescent="0.35">
      <c r="A75" s="115">
        <v>45711.782296423611</v>
      </c>
      <c r="B75" s="115">
        <v>45711.78399556713</v>
      </c>
      <c r="C75" s="115">
        <v>45711</v>
      </c>
      <c r="D75" t="s">
        <v>597</v>
      </c>
      <c r="E75" t="s">
        <v>581</v>
      </c>
      <c r="F75" t="s">
        <v>882</v>
      </c>
      <c r="J75" t="s">
        <v>883</v>
      </c>
      <c r="K75">
        <v>1</v>
      </c>
      <c r="L75">
        <v>24000</v>
      </c>
      <c r="M75">
        <v>24000</v>
      </c>
      <c r="N75" t="s">
        <v>867</v>
      </c>
      <c r="O75" t="s">
        <v>618</v>
      </c>
      <c r="P75" t="s">
        <v>884</v>
      </c>
      <c r="Q75" s="116" t="s">
        <v>885</v>
      </c>
      <c r="R75">
        <v>444372172</v>
      </c>
      <c r="S75" t="s">
        <v>886</v>
      </c>
      <c r="T75" s="115">
        <v>45711.659108796302</v>
      </c>
      <c r="W75" t="s">
        <v>537</v>
      </c>
      <c r="X75" t="s">
        <v>538</v>
      </c>
      <c r="Y75" t="s">
        <v>539</v>
      </c>
      <c r="AA75">
        <v>74</v>
      </c>
    </row>
    <row r="76" spans="1:27" x14ac:dyDescent="0.35">
      <c r="A76" s="115">
        <v>45711.784269895827</v>
      </c>
      <c r="B76" s="115">
        <v>45711.786112939822</v>
      </c>
      <c r="C76" s="115">
        <v>45711</v>
      </c>
      <c r="D76" t="s">
        <v>597</v>
      </c>
      <c r="E76" t="s">
        <v>558</v>
      </c>
      <c r="G76" t="s">
        <v>262</v>
      </c>
      <c r="J76" t="s">
        <v>887</v>
      </c>
      <c r="K76">
        <v>1</v>
      </c>
      <c r="L76">
        <v>4000</v>
      </c>
      <c r="M76">
        <v>4000</v>
      </c>
      <c r="N76" t="s">
        <v>748</v>
      </c>
      <c r="O76" t="s">
        <v>868</v>
      </c>
      <c r="P76" t="s">
        <v>888</v>
      </c>
      <c r="Q76" s="116" t="s">
        <v>889</v>
      </c>
      <c r="R76">
        <v>444373193</v>
      </c>
      <c r="S76" t="s">
        <v>890</v>
      </c>
      <c r="T76" s="115">
        <v>45711.661226851851</v>
      </c>
      <c r="W76" t="s">
        <v>537</v>
      </c>
      <c r="X76" t="s">
        <v>538</v>
      </c>
      <c r="Y76" t="s">
        <v>539</v>
      </c>
      <c r="AA76">
        <v>75</v>
      </c>
    </row>
    <row r="77" spans="1:27" x14ac:dyDescent="0.35">
      <c r="A77" s="115">
        <v>45712.789468946758</v>
      </c>
      <c r="B77" s="115">
        <v>45712.791194999998</v>
      </c>
      <c r="C77" s="115">
        <v>45712</v>
      </c>
      <c r="D77" t="s">
        <v>580</v>
      </c>
      <c r="E77" t="s">
        <v>581</v>
      </c>
      <c r="F77" t="s">
        <v>882</v>
      </c>
      <c r="J77" t="s">
        <v>36</v>
      </c>
      <c r="K77">
        <v>1</v>
      </c>
      <c r="L77">
        <v>300000</v>
      </c>
      <c r="M77">
        <v>300000</v>
      </c>
      <c r="N77" t="s">
        <v>891</v>
      </c>
      <c r="O77" t="s">
        <v>868</v>
      </c>
      <c r="P77" t="s">
        <v>892</v>
      </c>
      <c r="Q77" s="116" t="s">
        <v>893</v>
      </c>
      <c r="R77">
        <v>444810189</v>
      </c>
      <c r="S77" t="s">
        <v>894</v>
      </c>
      <c r="T77" s="115">
        <v>45712.66679398148</v>
      </c>
      <c r="W77" t="s">
        <v>537</v>
      </c>
      <c r="X77" t="s">
        <v>538</v>
      </c>
      <c r="Y77" t="s">
        <v>539</v>
      </c>
      <c r="AA77">
        <v>76</v>
      </c>
    </row>
    <row r="78" spans="1:27" x14ac:dyDescent="0.35">
      <c r="A78" s="115">
        <v>45712.791878634263</v>
      </c>
      <c r="B78" s="115">
        <v>45712.793321736113</v>
      </c>
      <c r="C78" s="115">
        <v>45712</v>
      </c>
      <c r="D78" t="s">
        <v>580</v>
      </c>
      <c r="E78" t="s">
        <v>581</v>
      </c>
      <c r="F78" t="s">
        <v>882</v>
      </c>
      <c r="J78" t="s">
        <v>895</v>
      </c>
      <c r="K78">
        <v>1</v>
      </c>
      <c r="L78">
        <v>20000</v>
      </c>
      <c r="M78">
        <v>20000</v>
      </c>
      <c r="N78" t="s">
        <v>758</v>
      </c>
      <c r="O78" t="s">
        <v>868</v>
      </c>
      <c r="P78" t="s">
        <v>896</v>
      </c>
      <c r="Q78" s="116" t="s">
        <v>897</v>
      </c>
      <c r="R78">
        <v>444811294</v>
      </c>
      <c r="S78" t="s">
        <v>898</v>
      </c>
      <c r="T78" s="115">
        <v>45712.668483796297</v>
      </c>
      <c r="W78" t="s">
        <v>537</v>
      </c>
      <c r="X78" t="s">
        <v>538</v>
      </c>
      <c r="Y78" t="s">
        <v>539</v>
      </c>
      <c r="AA78">
        <v>77</v>
      </c>
    </row>
    <row r="79" spans="1:27" x14ac:dyDescent="0.35">
      <c r="A79" s="115">
        <v>45712.807039178238</v>
      </c>
      <c r="B79" s="115">
        <v>45712.808069293977</v>
      </c>
      <c r="C79" s="115">
        <v>45712</v>
      </c>
      <c r="D79" t="s">
        <v>597</v>
      </c>
      <c r="E79" t="s">
        <v>249</v>
      </c>
      <c r="H79" t="s">
        <v>250</v>
      </c>
      <c r="J79" t="s">
        <v>571</v>
      </c>
      <c r="K79">
        <v>50</v>
      </c>
      <c r="L79">
        <v>4300</v>
      </c>
      <c r="M79">
        <v>215000</v>
      </c>
      <c r="N79" t="s">
        <v>572</v>
      </c>
      <c r="O79" t="s">
        <v>868</v>
      </c>
      <c r="P79" t="s">
        <v>899</v>
      </c>
      <c r="Q79" s="116" t="s">
        <v>900</v>
      </c>
      <c r="R79">
        <v>444820874</v>
      </c>
      <c r="S79" t="s">
        <v>901</v>
      </c>
      <c r="T79" s="115">
        <v>45712.683194444442</v>
      </c>
      <c r="W79" t="s">
        <v>537</v>
      </c>
      <c r="X79" t="s">
        <v>538</v>
      </c>
      <c r="Y79" t="s">
        <v>539</v>
      </c>
      <c r="AA79">
        <v>78</v>
      </c>
    </row>
    <row r="80" spans="1:27" x14ac:dyDescent="0.35">
      <c r="A80" s="115">
        <v>45712.808328252308</v>
      </c>
      <c r="B80" s="115">
        <v>45712.809485775462</v>
      </c>
      <c r="C80" s="115">
        <v>45712</v>
      </c>
      <c r="D80" t="s">
        <v>597</v>
      </c>
      <c r="E80" t="s">
        <v>249</v>
      </c>
      <c r="H80" t="s">
        <v>250</v>
      </c>
      <c r="J80" t="s">
        <v>634</v>
      </c>
      <c r="K80">
        <v>120</v>
      </c>
      <c r="L80">
        <v>1300</v>
      </c>
      <c r="M80">
        <v>156000</v>
      </c>
      <c r="N80" t="s">
        <v>718</v>
      </c>
      <c r="O80" t="s">
        <v>868</v>
      </c>
      <c r="P80" t="s">
        <v>902</v>
      </c>
      <c r="Q80" s="116" t="s">
        <v>903</v>
      </c>
      <c r="R80">
        <v>444821901</v>
      </c>
      <c r="S80" t="s">
        <v>904</v>
      </c>
      <c r="T80" s="115">
        <v>45712.684571759259</v>
      </c>
      <c r="W80" t="s">
        <v>537</v>
      </c>
      <c r="X80" t="s">
        <v>538</v>
      </c>
      <c r="Y80" t="s">
        <v>539</v>
      </c>
      <c r="AA80">
        <v>79</v>
      </c>
    </row>
    <row r="81" spans="1:27" x14ac:dyDescent="0.35">
      <c r="A81" s="115">
        <v>45712.81150236111</v>
      </c>
      <c r="B81" s="115">
        <v>45712.813021087961</v>
      </c>
      <c r="C81" s="115">
        <v>45712</v>
      </c>
      <c r="D81" t="s">
        <v>905</v>
      </c>
      <c r="E81" t="s">
        <v>249</v>
      </c>
      <c r="H81" t="s">
        <v>253</v>
      </c>
      <c r="J81" t="s">
        <v>906</v>
      </c>
      <c r="K81">
        <v>350</v>
      </c>
      <c r="L81">
        <v>3200</v>
      </c>
      <c r="M81">
        <v>1120000</v>
      </c>
      <c r="N81" t="s">
        <v>599</v>
      </c>
      <c r="O81" t="s">
        <v>868</v>
      </c>
      <c r="P81" t="s">
        <v>907</v>
      </c>
      <c r="Q81" s="116" t="s">
        <v>908</v>
      </c>
      <c r="R81">
        <v>444824027</v>
      </c>
      <c r="S81" t="s">
        <v>909</v>
      </c>
      <c r="T81" s="115">
        <v>45712.688159722216</v>
      </c>
      <c r="W81" t="s">
        <v>537</v>
      </c>
      <c r="X81" t="s">
        <v>538</v>
      </c>
      <c r="Y81" t="s">
        <v>539</v>
      </c>
      <c r="AA81">
        <v>80</v>
      </c>
    </row>
    <row r="82" spans="1:27" x14ac:dyDescent="0.35">
      <c r="A82" s="115">
        <v>45712.813272071762</v>
      </c>
      <c r="B82" s="115">
        <v>45712.815712453703</v>
      </c>
      <c r="C82" s="115">
        <v>45712</v>
      </c>
      <c r="D82" t="s">
        <v>597</v>
      </c>
      <c r="E82" t="s">
        <v>558</v>
      </c>
      <c r="G82" t="s">
        <v>262</v>
      </c>
      <c r="J82" t="s">
        <v>910</v>
      </c>
      <c r="K82">
        <v>1</v>
      </c>
      <c r="L82">
        <v>8000</v>
      </c>
      <c r="M82">
        <v>8000</v>
      </c>
      <c r="N82" t="s">
        <v>726</v>
      </c>
      <c r="O82" t="s">
        <v>868</v>
      </c>
      <c r="P82" t="s">
        <v>911</v>
      </c>
      <c r="Q82" s="116" t="s">
        <v>912</v>
      </c>
      <c r="R82">
        <v>444825572</v>
      </c>
      <c r="S82" t="s">
        <v>913</v>
      </c>
      <c r="T82" s="115">
        <v>45712.690868055557</v>
      </c>
      <c r="W82" t="s">
        <v>537</v>
      </c>
      <c r="X82" t="s">
        <v>538</v>
      </c>
      <c r="Y82" t="s">
        <v>539</v>
      </c>
      <c r="AA82">
        <v>81</v>
      </c>
    </row>
    <row r="83" spans="1:27" x14ac:dyDescent="0.35">
      <c r="A83" s="115">
        <v>45712.816419814822</v>
      </c>
      <c r="B83" s="115">
        <v>45712.817745231478</v>
      </c>
      <c r="C83" s="115">
        <v>45712</v>
      </c>
      <c r="D83" t="s">
        <v>540</v>
      </c>
      <c r="E83" t="s">
        <v>249</v>
      </c>
      <c r="H83" t="s">
        <v>251</v>
      </c>
      <c r="J83" t="s">
        <v>607</v>
      </c>
      <c r="K83">
        <v>1000</v>
      </c>
      <c r="L83">
        <v>15</v>
      </c>
      <c r="M83">
        <v>15000</v>
      </c>
      <c r="N83" t="s">
        <v>617</v>
      </c>
      <c r="O83" t="s">
        <v>868</v>
      </c>
      <c r="P83" t="s">
        <v>914</v>
      </c>
      <c r="Q83" s="116" t="s">
        <v>915</v>
      </c>
      <c r="R83">
        <v>444826907</v>
      </c>
      <c r="S83" t="s">
        <v>916</v>
      </c>
      <c r="T83" s="115">
        <v>45712.692835648151</v>
      </c>
      <c r="W83" t="s">
        <v>537</v>
      </c>
      <c r="X83" t="s">
        <v>538</v>
      </c>
      <c r="Y83" t="s">
        <v>539</v>
      </c>
      <c r="AA83">
        <v>82</v>
      </c>
    </row>
    <row r="84" spans="1:27" x14ac:dyDescent="0.35">
      <c r="A84" s="115">
        <v>45712.822009247677</v>
      </c>
      <c r="B84" s="115">
        <v>45712.823632488427</v>
      </c>
      <c r="C84" s="115">
        <v>45712</v>
      </c>
      <c r="D84" t="s">
        <v>597</v>
      </c>
      <c r="E84" t="s">
        <v>558</v>
      </c>
      <c r="G84" t="s">
        <v>268</v>
      </c>
      <c r="J84" t="s">
        <v>917</v>
      </c>
      <c r="K84">
        <v>2</v>
      </c>
      <c r="L84">
        <v>250</v>
      </c>
      <c r="M84">
        <v>500</v>
      </c>
      <c r="N84" t="s">
        <v>918</v>
      </c>
      <c r="O84" t="s">
        <v>868</v>
      </c>
      <c r="P84" t="s">
        <v>919</v>
      </c>
      <c r="Q84" s="116" t="s">
        <v>920</v>
      </c>
      <c r="R84">
        <v>444830372</v>
      </c>
      <c r="S84" t="s">
        <v>921</v>
      </c>
      <c r="T84" s="115">
        <v>45712.698761574073</v>
      </c>
      <c r="W84" t="s">
        <v>537</v>
      </c>
      <c r="X84" t="s">
        <v>538</v>
      </c>
      <c r="Y84" t="s">
        <v>539</v>
      </c>
      <c r="AA84">
        <v>83</v>
      </c>
    </row>
    <row r="85" spans="1:27" x14ac:dyDescent="0.35">
      <c r="A85" s="115">
        <v>45712.843319409723</v>
      </c>
      <c r="B85" s="115">
        <v>45712.844759814812</v>
      </c>
      <c r="C85" s="115">
        <v>45709</v>
      </c>
      <c r="D85" t="s">
        <v>597</v>
      </c>
      <c r="E85" t="s">
        <v>558</v>
      </c>
      <c r="G85" t="s">
        <v>262</v>
      </c>
      <c r="J85" t="s">
        <v>670</v>
      </c>
      <c r="K85">
        <v>1</v>
      </c>
      <c r="L85">
        <v>4000</v>
      </c>
      <c r="M85">
        <v>4000</v>
      </c>
      <c r="N85" t="s">
        <v>748</v>
      </c>
      <c r="O85" t="s">
        <v>868</v>
      </c>
      <c r="P85" t="s">
        <v>922</v>
      </c>
      <c r="Q85" s="116" t="s">
        <v>923</v>
      </c>
      <c r="R85">
        <v>444843377</v>
      </c>
      <c r="S85" t="s">
        <v>924</v>
      </c>
      <c r="T85" s="115">
        <v>45712.719942129632</v>
      </c>
      <c r="W85" t="s">
        <v>537</v>
      </c>
      <c r="X85" t="s">
        <v>538</v>
      </c>
      <c r="Y85" t="s">
        <v>539</v>
      </c>
      <c r="AA85">
        <v>84</v>
      </c>
    </row>
    <row r="86" spans="1:27" x14ac:dyDescent="0.35">
      <c r="A86" s="115">
        <v>45713.740438877307</v>
      </c>
      <c r="B86" s="115">
        <v>45713.743473483803</v>
      </c>
      <c r="C86" s="115">
        <v>45713</v>
      </c>
      <c r="D86" t="s">
        <v>597</v>
      </c>
      <c r="E86" t="s">
        <v>558</v>
      </c>
      <c r="G86" t="s">
        <v>268</v>
      </c>
      <c r="J86" t="s">
        <v>925</v>
      </c>
      <c r="K86">
        <v>10</v>
      </c>
      <c r="L86">
        <v>500</v>
      </c>
      <c r="M86">
        <v>5000</v>
      </c>
      <c r="N86" t="s">
        <v>926</v>
      </c>
      <c r="O86" t="s">
        <v>927</v>
      </c>
      <c r="P86" t="s">
        <v>928</v>
      </c>
      <c r="Q86" s="116" t="s">
        <v>929</v>
      </c>
      <c r="R86">
        <v>445386984</v>
      </c>
      <c r="S86" t="s">
        <v>930</v>
      </c>
      <c r="T86" s="115">
        <v>45713.618622685193</v>
      </c>
      <c r="W86" t="s">
        <v>537</v>
      </c>
      <c r="X86" t="s">
        <v>538</v>
      </c>
      <c r="Y86" t="s">
        <v>539</v>
      </c>
      <c r="AA86">
        <v>85</v>
      </c>
    </row>
    <row r="87" spans="1:27" x14ac:dyDescent="0.35">
      <c r="A87" s="115">
        <v>45714.427690486111</v>
      </c>
      <c r="B87" s="115">
        <v>45714.429613912027</v>
      </c>
      <c r="C87" s="115">
        <v>45714</v>
      </c>
      <c r="D87" t="s">
        <v>540</v>
      </c>
      <c r="E87" t="s">
        <v>249</v>
      </c>
      <c r="H87" t="s">
        <v>250</v>
      </c>
      <c r="J87" t="s">
        <v>634</v>
      </c>
      <c r="K87">
        <v>140</v>
      </c>
      <c r="L87">
        <v>1300</v>
      </c>
      <c r="M87">
        <v>182000</v>
      </c>
      <c r="N87" t="s">
        <v>931</v>
      </c>
      <c r="O87" t="s">
        <v>868</v>
      </c>
      <c r="P87" t="s">
        <v>932</v>
      </c>
      <c r="Q87" s="116" t="s">
        <v>933</v>
      </c>
      <c r="R87">
        <v>445632467</v>
      </c>
      <c r="S87" t="s">
        <v>934</v>
      </c>
      <c r="T87" s="115">
        <v>45714.322442129633</v>
      </c>
      <c r="W87" t="s">
        <v>537</v>
      </c>
      <c r="X87" t="s">
        <v>538</v>
      </c>
      <c r="Y87" t="s">
        <v>539</v>
      </c>
      <c r="AA87">
        <v>86</v>
      </c>
    </row>
    <row r="88" spans="1:27" x14ac:dyDescent="0.35">
      <c r="A88" s="115">
        <v>45714.447567233787</v>
      </c>
      <c r="B88" s="115">
        <v>45714.448765231478</v>
      </c>
      <c r="C88" s="115">
        <v>45714</v>
      </c>
      <c r="D88" t="s">
        <v>540</v>
      </c>
      <c r="E88" t="s">
        <v>249</v>
      </c>
      <c r="H88" t="s">
        <v>250</v>
      </c>
      <c r="J88" t="s">
        <v>571</v>
      </c>
      <c r="K88">
        <v>50</v>
      </c>
      <c r="L88">
        <v>4300</v>
      </c>
      <c r="M88">
        <v>215000</v>
      </c>
      <c r="N88" t="s">
        <v>572</v>
      </c>
      <c r="O88" t="s">
        <v>868</v>
      </c>
      <c r="P88" t="s">
        <v>935</v>
      </c>
      <c r="Q88" s="116" t="s">
        <v>936</v>
      </c>
      <c r="R88">
        <v>445633252</v>
      </c>
      <c r="S88" t="s">
        <v>937</v>
      </c>
      <c r="T88" s="115">
        <v>45714.323900462958</v>
      </c>
      <c r="W88" t="s">
        <v>537</v>
      </c>
      <c r="X88" t="s">
        <v>538</v>
      </c>
      <c r="Y88" t="s">
        <v>539</v>
      </c>
      <c r="AA88">
        <v>87</v>
      </c>
    </row>
    <row r="89" spans="1:27" x14ac:dyDescent="0.35">
      <c r="A89" s="115">
        <v>45714.449072662042</v>
      </c>
      <c r="B89" s="115">
        <v>45714.45098721065</v>
      </c>
      <c r="C89" s="115">
        <v>45714</v>
      </c>
      <c r="D89" t="s">
        <v>540</v>
      </c>
      <c r="E89" t="s">
        <v>249</v>
      </c>
      <c r="H89" t="s">
        <v>250</v>
      </c>
      <c r="J89" t="s">
        <v>938</v>
      </c>
      <c r="K89">
        <v>50</v>
      </c>
      <c r="L89">
        <v>2800</v>
      </c>
      <c r="M89">
        <v>140000</v>
      </c>
      <c r="N89" t="s">
        <v>939</v>
      </c>
      <c r="O89" t="s">
        <v>868</v>
      </c>
      <c r="P89" t="s">
        <v>940</v>
      </c>
      <c r="Q89" s="116" t="s">
        <v>941</v>
      </c>
      <c r="R89">
        <v>445634379</v>
      </c>
      <c r="S89" t="s">
        <v>942</v>
      </c>
      <c r="T89" s="115">
        <v>45714.326111111113</v>
      </c>
      <c r="W89" t="s">
        <v>537</v>
      </c>
      <c r="X89" t="s">
        <v>538</v>
      </c>
      <c r="Y89" t="s">
        <v>539</v>
      </c>
      <c r="AA89">
        <v>88</v>
      </c>
    </row>
    <row r="90" spans="1:27" x14ac:dyDescent="0.35">
      <c r="A90" s="115">
        <v>45714.451217303242</v>
      </c>
      <c r="B90" s="115">
        <v>45714.452476273153</v>
      </c>
      <c r="C90" s="115">
        <v>45714</v>
      </c>
      <c r="D90" t="s">
        <v>580</v>
      </c>
      <c r="E90" t="s">
        <v>249</v>
      </c>
      <c r="H90" t="s">
        <v>250</v>
      </c>
      <c r="J90" t="s">
        <v>634</v>
      </c>
      <c r="K90">
        <v>120</v>
      </c>
      <c r="L90">
        <v>1300</v>
      </c>
      <c r="M90">
        <v>156000</v>
      </c>
      <c r="N90" t="s">
        <v>718</v>
      </c>
      <c r="O90" t="s">
        <v>868</v>
      </c>
      <c r="P90" t="s">
        <v>943</v>
      </c>
      <c r="Q90" s="116" t="s">
        <v>944</v>
      </c>
      <c r="R90">
        <v>445635166</v>
      </c>
      <c r="S90" t="s">
        <v>945</v>
      </c>
      <c r="T90" s="115">
        <v>45714.327592592592</v>
      </c>
      <c r="W90" t="s">
        <v>537</v>
      </c>
      <c r="X90" t="s">
        <v>538</v>
      </c>
      <c r="Y90" t="s">
        <v>539</v>
      </c>
      <c r="AA90">
        <v>89</v>
      </c>
    </row>
    <row r="91" spans="1:27" x14ac:dyDescent="0.35">
      <c r="A91" s="115">
        <v>45714.452705081021</v>
      </c>
      <c r="B91" s="115">
        <v>45714.45365103009</v>
      </c>
      <c r="C91" s="115">
        <v>45714</v>
      </c>
      <c r="D91" t="s">
        <v>580</v>
      </c>
      <c r="E91" t="s">
        <v>249</v>
      </c>
      <c r="H91" t="s">
        <v>250</v>
      </c>
      <c r="J91" t="s">
        <v>571</v>
      </c>
      <c r="K91">
        <v>50</v>
      </c>
      <c r="L91">
        <v>4300</v>
      </c>
      <c r="M91">
        <v>215000</v>
      </c>
      <c r="N91" t="s">
        <v>572</v>
      </c>
      <c r="O91" t="s">
        <v>868</v>
      </c>
      <c r="P91" t="s">
        <v>946</v>
      </c>
      <c r="Q91" s="116" t="s">
        <v>947</v>
      </c>
      <c r="R91">
        <v>445635933</v>
      </c>
      <c r="S91" t="s">
        <v>948</v>
      </c>
      <c r="T91" s="115">
        <v>45714.328912037039</v>
      </c>
      <c r="W91" t="s">
        <v>537</v>
      </c>
      <c r="X91" t="s">
        <v>538</v>
      </c>
      <c r="Y91" t="s">
        <v>539</v>
      </c>
      <c r="AA91">
        <v>90</v>
      </c>
    </row>
    <row r="92" spans="1:27" x14ac:dyDescent="0.35">
      <c r="A92" s="115">
        <v>45714.454384641213</v>
      </c>
      <c r="B92" s="115">
        <v>45714.455888159719</v>
      </c>
      <c r="C92" s="115">
        <v>45714</v>
      </c>
      <c r="D92" t="s">
        <v>540</v>
      </c>
      <c r="E92" t="s">
        <v>558</v>
      </c>
      <c r="G92" t="s">
        <v>262</v>
      </c>
      <c r="J92" t="s">
        <v>949</v>
      </c>
      <c r="K92">
        <v>1</v>
      </c>
      <c r="L92">
        <v>8000</v>
      </c>
      <c r="M92">
        <v>8000</v>
      </c>
      <c r="N92" t="s">
        <v>726</v>
      </c>
      <c r="O92" t="s">
        <v>868</v>
      </c>
      <c r="P92" t="s">
        <v>950</v>
      </c>
      <c r="Q92" s="116" t="s">
        <v>951</v>
      </c>
      <c r="R92">
        <v>445637484</v>
      </c>
      <c r="S92" t="s">
        <v>952</v>
      </c>
      <c r="T92" s="115">
        <v>45714.331006944441</v>
      </c>
      <c r="W92" t="s">
        <v>537</v>
      </c>
      <c r="X92" t="s">
        <v>538</v>
      </c>
      <c r="Y92" t="s">
        <v>539</v>
      </c>
      <c r="AA92">
        <v>91</v>
      </c>
    </row>
    <row r="93" spans="1:27" x14ac:dyDescent="0.35">
      <c r="A93" s="115">
        <v>45714.456086365739</v>
      </c>
      <c r="B93" s="115">
        <v>45714.457369467593</v>
      </c>
      <c r="C93" s="115">
        <v>45714</v>
      </c>
      <c r="D93" t="s">
        <v>580</v>
      </c>
      <c r="E93" t="s">
        <v>558</v>
      </c>
      <c r="G93" t="s">
        <v>262</v>
      </c>
      <c r="J93" t="s">
        <v>949</v>
      </c>
      <c r="K93">
        <v>1</v>
      </c>
      <c r="L93">
        <v>8000</v>
      </c>
      <c r="M93">
        <v>8000</v>
      </c>
      <c r="N93" t="s">
        <v>726</v>
      </c>
      <c r="O93" t="s">
        <v>868</v>
      </c>
      <c r="P93" t="s">
        <v>953</v>
      </c>
      <c r="Q93" s="116" t="s">
        <v>954</v>
      </c>
      <c r="R93">
        <v>445638450</v>
      </c>
      <c r="S93" t="s">
        <v>955</v>
      </c>
      <c r="T93" s="115">
        <v>45714.332800925928</v>
      </c>
      <c r="W93" t="s">
        <v>537</v>
      </c>
      <c r="X93" t="s">
        <v>538</v>
      </c>
      <c r="Y93" t="s">
        <v>539</v>
      </c>
      <c r="AA93">
        <v>92</v>
      </c>
    </row>
    <row r="94" spans="1:27" x14ac:dyDescent="0.35">
      <c r="A94" s="115">
        <v>45716.325525277767</v>
      </c>
      <c r="B94" s="115">
        <v>45716.327353229157</v>
      </c>
      <c r="C94" s="115">
        <v>45716</v>
      </c>
      <c r="D94" t="s">
        <v>905</v>
      </c>
      <c r="E94" t="s">
        <v>558</v>
      </c>
      <c r="G94" t="s">
        <v>268</v>
      </c>
      <c r="J94" t="s">
        <v>651</v>
      </c>
      <c r="K94">
        <v>10</v>
      </c>
      <c r="L94">
        <v>5000</v>
      </c>
      <c r="M94">
        <v>50000</v>
      </c>
      <c r="N94" t="s">
        <v>878</v>
      </c>
      <c r="O94" t="s">
        <v>868</v>
      </c>
      <c r="P94" t="s">
        <v>956</v>
      </c>
      <c r="Q94" s="116" t="s">
        <v>957</v>
      </c>
      <c r="R94">
        <v>446496652</v>
      </c>
      <c r="S94" t="s">
        <v>958</v>
      </c>
      <c r="T94" s="115">
        <v>45716.202476851853</v>
      </c>
      <c r="W94" t="s">
        <v>537</v>
      </c>
      <c r="X94" t="s">
        <v>538</v>
      </c>
      <c r="Y94" t="s">
        <v>539</v>
      </c>
      <c r="AA94">
        <v>93</v>
      </c>
    </row>
    <row r="95" spans="1:27" x14ac:dyDescent="0.35">
      <c r="A95" s="115">
        <v>45716.327937800917</v>
      </c>
      <c r="B95" s="115">
        <v>45716.329589560177</v>
      </c>
      <c r="C95" s="115">
        <v>45716</v>
      </c>
      <c r="D95" t="s">
        <v>905</v>
      </c>
      <c r="E95" t="s">
        <v>558</v>
      </c>
      <c r="G95" t="s">
        <v>262</v>
      </c>
      <c r="J95" t="s">
        <v>959</v>
      </c>
      <c r="K95">
        <v>1</v>
      </c>
      <c r="L95">
        <v>10000</v>
      </c>
      <c r="M95">
        <v>10000</v>
      </c>
      <c r="N95" t="s">
        <v>548</v>
      </c>
      <c r="O95" t="s">
        <v>868</v>
      </c>
      <c r="P95" t="s">
        <v>960</v>
      </c>
      <c r="Q95" s="116" t="s">
        <v>961</v>
      </c>
      <c r="R95">
        <v>446497269</v>
      </c>
      <c r="S95" t="s">
        <v>962</v>
      </c>
      <c r="T95" s="115">
        <v>45716.204791666663</v>
      </c>
      <c r="W95" t="s">
        <v>537</v>
      </c>
      <c r="X95" t="s">
        <v>538</v>
      </c>
      <c r="Y95" t="s">
        <v>539</v>
      </c>
      <c r="AA95">
        <v>94</v>
      </c>
    </row>
    <row r="96" spans="1:27" x14ac:dyDescent="0.35">
      <c r="A96" s="115">
        <v>45716.457422858803</v>
      </c>
      <c r="B96" s="115">
        <v>45716.458648159722</v>
      </c>
      <c r="C96" s="115">
        <v>45716</v>
      </c>
      <c r="D96" t="s">
        <v>530</v>
      </c>
      <c r="E96" t="s">
        <v>558</v>
      </c>
      <c r="G96" t="s">
        <v>258</v>
      </c>
      <c r="J96" t="s">
        <v>963</v>
      </c>
      <c r="K96">
        <v>1</v>
      </c>
      <c r="L96">
        <v>235000</v>
      </c>
      <c r="M96">
        <v>235000</v>
      </c>
      <c r="N96" t="s">
        <v>964</v>
      </c>
      <c r="O96" t="s">
        <v>965</v>
      </c>
      <c r="P96" t="s">
        <v>966</v>
      </c>
      <c r="Q96" s="116" t="s">
        <v>967</v>
      </c>
      <c r="R96">
        <v>446544130</v>
      </c>
      <c r="S96" t="s">
        <v>968</v>
      </c>
      <c r="T96" s="115">
        <v>45716.333692129629</v>
      </c>
      <c r="W96" t="s">
        <v>537</v>
      </c>
      <c r="X96" t="s">
        <v>538</v>
      </c>
      <c r="Y96" t="s">
        <v>539</v>
      </c>
      <c r="AA96">
        <v>95</v>
      </c>
    </row>
    <row r="97" spans="1:27" x14ac:dyDescent="0.35">
      <c r="A97" s="115">
        <v>45716.458958136573</v>
      </c>
      <c r="B97" s="115">
        <v>45716.459899131944</v>
      </c>
      <c r="C97" s="115">
        <v>45716</v>
      </c>
      <c r="D97" t="s">
        <v>540</v>
      </c>
      <c r="E97" t="s">
        <v>558</v>
      </c>
      <c r="G97" t="s">
        <v>258</v>
      </c>
      <c r="J97" t="s">
        <v>969</v>
      </c>
      <c r="K97">
        <v>1</v>
      </c>
      <c r="L97">
        <v>235000</v>
      </c>
      <c r="M97">
        <v>235000</v>
      </c>
      <c r="N97" t="s">
        <v>964</v>
      </c>
      <c r="O97" t="s">
        <v>970</v>
      </c>
      <c r="P97" t="s">
        <v>971</v>
      </c>
      <c r="Q97" s="116" t="s">
        <v>972</v>
      </c>
      <c r="R97">
        <v>446544819</v>
      </c>
      <c r="S97" t="s">
        <v>973</v>
      </c>
      <c r="T97" s="115">
        <v>45716.334930555553</v>
      </c>
      <c r="W97" t="s">
        <v>537</v>
      </c>
      <c r="X97" t="s">
        <v>538</v>
      </c>
      <c r="Y97" t="s">
        <v>539</v>
      </c>
      <c r="AA97">
        <v>96</v>
      </c>
    </row>
    <row r="98" spans="1:27" x14ac:dyDescent="0.35">
      <c r="A98" s="115">
        <v>45718.381775717593</v>
      </c>
      <c r="B98" s="115">
        <v>45718.384997650457</v>
      </c>
      <c r="C98" s="115">
        <v>45685</v>
      </c>
      <c r="D98" t="s">
        <v>540</v>
      </c>
      <c r="E98" t="s">
        <v>249</v>
      </c>
      <c r="H98" t="s">
        <v>250</v>
      </c>
      <c r="J98" t="s">
        <v>230</v>
      </c>
      <c r="K98">
        <v>100</v>
      </c>
      <c r="L98">
        <v>2800</v>
      </c>
      <c r="M98">
        <v>280000</v>
      </c>
      <c r="N98" t="s">
        <v>660</v>
      </c>
      <c r="O98" t="s">
        <v>974</v>
      </c>
      <c r="P98" t="s">
        <v>975</v>
      </c>
      <c r="Q98" s="116" t="s">
        <v>976</v>
      </c>
      <c r="R98">
        <v>447160402</v>
      </c>
      <c r="S98" t="s">
        <v>977</v>
      </c>
      <c r="T98" s="115">
        <v>45718.260034722232</v>
      </c>
      <c r="W98" t="s">
        <v>537</v>
      </c>
      <c r="X98" t="s">
        <v>538</v>
      </c>
      <c r="Y98" t="s">
        <v>539</v>
      </c>
      <c r="AA98">
        <v>97</v>
      </c>
    </row>
    <row r="99" spans="1:27" x14ac:dyDescent="0.35">
      <c r="A99" s="115">
        <v>45718.392072858798</v>
      </c>
      <c r="B99" s="115">
        <v>45718.39465292824</v>
      </c>
      <c r="C99" s="115">
        <v>45683</v>
      </c>
      <c r="D99" t="s">
        <v>540</v>
      </c>
      <c r="E99" t="s">
        <v>558</v>
      </c>
      <c r="G99" t="s">
        <v>258</v>
      </c>
      <c r="J99" t="s">
        <v>978</v>
      </c>
      <c r="K99">
        <v>1</v>
      </c>
      <c r="L99">
        <v>112500</v>
      </c>
      <c r="M99">
        <v>112500</v>
      </c>
      <c r="N99" t="s">
        <v>979</v>
      </c>
      <c r="O99" t="s">
        <v>980</v>
      </c>
      <c r="P99" t="s">
        <v>981</v>
      </c>
      <c r="Q99" s="116" t="s">
        <v>982</v>
      </c>
      <c r="R99">
        <v>447162310</v>
      </c>
      <c r="S99" t="s">
        <v>983</v>
      </c>
      <c r="T99" s="115">
        <v>45718.26971064815</v>
      </c>
      <c r="W99" t="s">
        <v>537</v>
      </c>
      <c r="X99" t="s">
        <v>538</v>
      </c>
      <c r="Y99" t="s">
        <v>539</v>
      </c>
      <c r="AA99">
        <v>98</v>
      </c>
    </row>
    <row r="100" spans="1:27" x14ac:dyDescent="0.35">
      <c r="A100" s="115">
        <v>45718.400379618062</v>
      </c>
      <c r="B100" s="115">
        <v>45718.401809733798</v>
      </c>
      <c r="C100" s="115">
        <v>45685</v>
      </c>
      <c r="D100" t="s">
        <v>540</v>
      </c>
      <c r="E100" t="s">
        <v>558</v>
      </c>
      <c r="G100" t="s">
        <v>262</v>
      </c>
      <c r="J100" t="s">
        <v>984</v>
      </c>
      <c r="K100">
        <v>1</v>
      </c>
      <c r="L100">
        <v>20000</v>
      </c>
      <c r="M100">
        <v>20000</v>
      </c>
      <c r="N100" t="s">
        <v>758</v>
      </c>
      <c r="O100" t="s">
        <v>985</v>
      </c>
      <c r="P100" t="s">
        <v>986</v>
      </c>
      <c r="Q100" s="116" t="s">
        <v>987</v>
      </c>
      <c r="R100">
        <v>447164236</v>
      </c>
      <c r="S100" t="s">
        <v>988</v>
      </c>
      <c r="T100" s="115">
        <v>45718.27685185185</v>
      </c>
      <c r="W100" t="s">
        <v>537</v>
      </c>
      <c r="X100" t="s">
        <v>538</v>
      </c>
      <c r="Y100" t="s">
        <v>539</v>
      </c>
      <c r="AA100">
        <v>99</v>
      </c>
    </row>
    <row r="101" spans="1:27" x14ac:dyDescent="0.35">
      <c r="A101" s="115">
        <v>45722.848162881943</v>
      </c>
      <c r="B101" s="115">
        <v>45722.849717928242</v>
      </c>
      <c r="C101" s="115">
        <v>45719</v>
      </c>
      <c r="D101" t="s">
        <v>597</v>
      </c>
      <c r="E101" t="s">
        <v>249</v>
      </c>
      <c r="H101" t="s">
        <v>250</v>
      </c>
      <c r="J101" t="s">
        <v>634</v>
      </c>
      <c r="K101">
        <v>120</v>
      </c>
      <c r="L101">
        <v>1350</v>
      </c>
      <c r="M101" s="128">
        <v>162000</v>
      </c>
      <c r="N101" t="s">
        <v>1004</v>
      </c>
      <c r="O101" t="s">
        <v>618</v>
      </c>
      <c r="P101" t="s">
        <v>1005</v>
      </c>
      <c r="Q101" s="116" t="s">
        <v>1006</v>
      </c>
      <c r="R101">
        <v>448924419</v>
      </c>
      <c r="S101" t="s">
        <v>1007</v>
      </c>
      <c r="T101" s="115">
        <v>45722.725011574083</v>
      </c>
      <c r="W101" t="s">
        <v>537</v>
      </c>
      <c r="X101" t="s">
        <v>538</v>
      </c>
      <c r="Y101" t="s">
        <v>539</v>
      </c>
      <c r="AA101">
        <v>100</v>
      </c>
    </row>
    <row r="102" spans="1:27" x14ac:dyDescent="0.35">
      <c r="A102" s="115">
        <v>45722.850107905091</v>
      </c>
      <c r="B102" s="115">
        <v>45722.851373564823</v>
      </c>
      <c r="C102" s="115">
        <v>45719</v>
      </c>
      <c r="D102" t="s">
        <v>597</v>
      </c>
      <c r="E102" t="s">
        <v>249</v>
      </c>
      <c r="H102" t="s">
        <v>250</v>
      </c>
      <c r="J102" t="s">
        <v>571</v>
      </c>
      <c r="K102">
        <v>100</v>
      </c>
      <c r="L102">
        <v>4300</v>
      </c>
      <c r="M102" s="128">
        <v>430000</v>
      </c>
      <c r="N102" t="s">
        <v>1008</v>
      </c>
      <c r="O102" t="s">
        <v>618</v>
      </c>
      <c r="P102" t="s">
        <v>1009</v>
      </c>
      <c r="Q102" s="116" t="s">
        <v>1010</v>
      </c>
      <c r="R102">
        <v>448925175</v>
      </c>
      <c r="S102" t="s">
        <v>1011</v>
      </c>
      <c r="T102" s="115">
        <v>45722.726539351846</v>
      </c>
      <c r="W102" t="s">
        <v>537</v>
      </c>
      <c r="X102" t="s">
        <v>538</v>
      </c>
      <c r="Y102" t="s">
        <v>539</v>
      </c>
      <c r="AA102">
        <v>101</v>
      </c>
    </row>
    <row r="103" spans="1:27" x14ac:dyDescent="0.35">
      <c r="A103" s="115">
        <v>45722.851694351863</v>
      </c>
      <c r="B103" s="115">
        <v>45722.85268866898</v>
      </c>
      <c r="C103" s="115">
        <v>45719</v>
      </c>
      <c r="D103" t="s">
        <v>597</v>
      </c>
      <c r="E103" t="s">
        <v>558</v>
      </c>
      <c r="G103" t="s">
        <v>262</v>
      </c>
      <c r="J103" t="s">
        <v>1012</v>
      </c>
      <c r="K103">
        <v>1</v>
      </c>
      <c r="L103">
        <v>8000</v>
      </c>
      <c r="M103" s="128">
        <v>8000</v>
      </c>
      <c r="N103" t="s">
        <v>726</v>
      </c>
      <c r="O103" t="s">
        <v>618</v>
      </c>
      <c r="P103" t="s">
        <v>1013</v>
      </c>
      <c r="Q103" s="116" t="s">
        <v>1014</v>
      </c>
      <c r="R103">
        <v>448925863</v>
      </c>
      <c r="S103" t="s">
        <v>1015</v>
      </c>
      <c r="T103" s="115">
        <v>45722.727881944447</v>
      </c>
      <c r="W103" t="s">
        <v>537</v>
      </c>
      <c r="X103" t="s">
        <v>538</v>
      </c>
      <c r="Y103" t="s">
        <v>539</v>
      </c>
      <c r="AA103">
        <v>102</v>
      </c>
    </row>
    <row r="104" spans="1:27" x14ac:dyDescent="0.35">
      <c r="A104" s="115">
        <v>45722.85323552083</v>
      </c>
      <c r="B104" s="115">
        <v>45722.855187928239</v>
      </c>
      <c r="C104" s="115">
        <v>45722</v>
      </c>
      <c r="D104" t="s">
        <v>540</v>
      </c>
      <c r="E104" t="s">
        <v>249</v>
      </c>
      <c r="H104" t="s">
        <v>250</v>
      </c>
      <c r="J104" t="s">
        <v>634</v>
      </c>
      <c r="K104">
        <v>100</v>
      </c>
      <c r="L104">
        <v>1400</v>
      </c>
      <c r="M104" s="128">
        <v>140000</v>
      </c>
      <c r="N104" t="s">
        <v>939</v>
      </c>
      <c r="O104" t="s">
        <v>618</v>
      </c>
      <c r="P104" t="s">
        <v>1016</v>
      </c>
      <c r="Q104" s="116" t="s">
        <v>1017</v>
      </c>
      <c r="R104">
        <v>448927114</v>
      </c>
      <c r="S104" t="s">
        <v>1018</v>
      </c>
      <c r="T104" s="115">
        <v>45722.730358796303</v>
      </c>
      <c r="W104" t="s">
        <v>537</v>
      </c>
      <c r="X104" t="s">
        <v>538</v>
      </c>
      <c r="Y104" t="s">
        <v>539</v>
      </c>
      <c r="AA104">
        <v>103</v>
      </c>
    </row>
    <row r="105" spans="1:27" x14ac:dyDescent="0.35">
      <c r="A105" s="115">
        <v>45722.855540925928</v>
      </c>
      <c r="B105" s="115">
        <v>45722.857368726851</v>
      </c>
      <c r="C105" s="115">
        <v>45722</v>
      </c>
      <c r="D105" t="s">
        <v>540</v>
      </c>
      <c r="E105" t="s">
        <v>249</v>
      </c>
      <c r="H105" t="s">
        <v>250</v>
      </c>
      <c r="J105" t="s">
        <v>571</v>
      </c>
      <c r="K105">
        <v>25</v>
      </c>
      <c r="L105">
        <v>4300</v>
      </c>
      <c r="M105" s="128">
        <v>107500</v>
      </c>
      <c r="N105" t="s">
        <v>1019</v>
      </c>
      <c r="O105" t="s">
        <v>618</v>
      </c>
      <c r="P105" t="s">
        <v>1020</v>
      </c>
      <c r="Q105" s="116" t="s">
        <v>1021</v>
      </c>
      <c r="R105">
        <v>448928182</v>
      </c>
      <c r="S105" t="s">
        <v>1022</v>
      </c>
      <c r="T105" s="115">
        <v>45722.732604166667</v>
      </c>
      <c r="W105" t="s">
        <v>537</v>
      </c>
      <c r="X105" t="s">
        <v>538</v>
      </c>
      <c r="Y105" t="s">
        <v>539</v>
      </c>
      <c r="AA105">
        <v>104</v>
      </c>
    </row>
    <row r="106" spans="1:27" x14ac:dyDescent="0.35">
      <c r="A106" s="115">
        <v>45722.857682997688</v>
      </c>
      <c r="B106" s="115">
        <v>45722.859614432869</v>
      </c>
      <c r="C106" s="115">
        <v>45722</v>
      </c>
      <c r="D106" t="s">
        <v>540</v>
      </c>
      <c r="E106" t="s">
        <v>558</v>
      </c>
      <c r="G106" t="s">
        <v>262</v>
      </c>
      <c r="J106" t="s">
        <v>1012</v>
      </c>
      <c r="K106">
        <v>1</v>
      </c>
      <c r="L106">
        <v>12000</v>
      </c>
      <c r="M106" s="128">
        <v>12000</v>
      </c>
      <c r="N106" t="s">
        <v>713</v>
      </c>
      <c r="O106" t="s">
        <v>618</v>
      </c>
      <c r="P106" t="s">
        <v>1023</v>
      </c>
      <c r="Q106" s="116" t="s">
        <v>1024</v>
      </c>
      <c r="R106">
        <v>448929376</v>
      </c>
      <c r="S106" t="s">
        <v>1025</v>
      </c>
      <c r="T106" s="115">
        <v>45722.734780092593</v>
      </c>
      <c r="W106" t="s">
        <v>537</v>
      </c>
      <c r="X106" t="s">
        <v>538</v>
      </c>
      <c r="Y106" t="s">
        <v>539</v>
      </c>
      <c r="AA106">
        <v>105</v>
      </c>
    </row>
    <row r="107" spans="1:27" x14ac:dyDescent="0.35">
      <c r="A107" s="115">
        <v>45722.859861226847</v>
      </c>
      <c r="B107" s="115">
        <v>45722.860833483799</v>
      </c>
      <c r="C107" s="115">
        <v>45722</v>
      </c>
      <c r="D107" t="s">
        <v>580</v>
      </c>
      <c r="E107" t="s">
        <v>249</v>
      </c>
      <c r="H107" t="s">
        <v>250</v>
      </c>
      <c r="J107" t="s">
        <v>634</v>
      </c>
      <c r="K107">
        <v>130</v>
      </c>
      <c r="L107">
        <v>1400</v>
      </c>
      <c r="M107" s="128">
        <v>182000</v>
      </c>
      <c r="N107" t="s">
        <v>931</v>
      </c>
      <c r="O107" t="s">
        <v>618</v>
      </c>
      <c r="P107" t="s">
        <v>1026</v>
      </c>
      <c r="Q107" s="116" t="s">
        <v>1027</v>
      </c>
      <c r="R107">
        <v>448929893</v>
      </c>
      <c r="S107" t="s">
        <v>1028</v>
      </c>
      <c r="T107" s="115">
        <v>45722.736041666663</v>
      </c>
      <c r="W107" t="s">
        <v>537</v>
      </c>
      <c r="X107" t="s">
        <v>538</v>
      </c>
      <c r="Y107" t="s">
        <v>539</v>
      </c>
      <c r="AA107">
        <v>106</v>
      </c>
    </row>
    <row r="108" spans="1:27" x14ac:dyDescent="0.35">
      <c r="A108" s="115">
        <v>45722.861117824083</v>
      </c>
      <c r="B108" s="115">
        <v>45722.862530937498</v>
      </c>
      <c r="C108" s="115">
        <v>45722</v>
      </c>
      <c r="D108" t="s">
        <v>580</v>
      </c>
      <c r="E108" t="s">
        <v>249</v>
      </c>
      <c r="H108" t="s">
        <v>250</v>
      </c>
      <c r="J108" t="s">
        <v>571</v>
      </c>
      <c r="K108">
        <v>50</v>
      </c>
      <c r="L108">
        <v>4300</v>
      </c>
      <c r="M108" s="128">
        <v>215000</v>
      </c>
      <c r="N108" t="s">
        <v>572</v>
      </c>
      <c r="O108" t="s">
        <v>618</v>
      </c>
      <c r="P108" t="s">
        <v>1029</v>
      </c>
      <c r="Q108" s="116" t="s">
        <v>1030</v>
      </c>
      <c r="R108">
        <v>448930601</v>
      </c>
      <c r="S108" t="s">
        <v>1031</v>
      </c>
      <c r="T108" s="115">
        <v>45722.737708333327</v>
      </c>
      <c r="W108" t="s">
        <v>537</v>
      </c>
      <c r="X108" t="s">
        <v>538</v>
      </c>
      <c r="Y108" t="s">
        <v>539</v>
      </c>
      <c r="AA108">
        <v>107</v>
      </c>
    </row>
    <row r="109" spans="1:27" x14ac:dyDescent="0.35">
      <c r="A109" s="115">
        <v>45722.864733414353</v>
      </c>
      <c r="B109" s="115">
        <v>45722.866540127317</v>
      </c>
      <c r="C109" s="115">
        <v>45720</v>
      </c>
      <c r="D109" t="s">
        <v>540</v>
      </c>
      <c r="E109" t="s">
        <v>244</v>
      </c>
      <c r="I109" t="s">
        <v>245</v>
      </c>
      <c r="J109" t="s">
        <v>790</v>
      </c>
      <c r="K109">
        <v>2</v>
      </c>
      <c r="L109">
        <v>15000</v>
      </c>
      <c r="M109" s="128">
        <v>30000</v>
      </c>
      <c r="N109" t="s">
        <v>828</v>
      </c>
      <c r="O109" t="s">
        <v>1032</v>
      </c>
      <c r="P109" t="s">
        <v>1033</v>
      </c>
      <c r="Q109" s="116" t="s">
        <v>1034</v>
      </c>
      <c r="R109">
        <v>448932399</v>
      </c>
      <c r="S109" t="s">
        <v>1035</v>
      </c>
      <c r="T109" s="115">
        <v>45722.741689814808</v>
      </c>
      <c r="W109" t="s">
        <v>537</v>
      </c>
      <c r="X109" t="s">
        <v>538</v>
      </c>
      <c r="Y109" t="s">
        <v>539</v>
      </c>
      <c r="AA109">
        <v>108</v>
      </c>
    </row>
    <row r="110" spans="1:27" x14ac:dyDescent="0.35">
      <c r="A110" s="115">
        <v>45722.866814479174</v>
      </c>
      <c r="B110" s="115">
        <v>45722.868044953713</v>
      </c>
      <c r="C110" s="115">
        <v>45720</v>
      </c>
      <c r="D110" t="s">
        <v>540</v>
      </c>
      <c r="E110" t="s">
        <v>244</v>
      </c>
      <c r="I110" t="s">
        <v>245</v>
      </c>
      <c r="J110" t="s">
        <v>790</v>
      </c>
      <c r="K110">
        <v>1</v>
      </c>
      <c r="L110">
        <v>15000</v>
      </c>
      <c r="M110" s="128">
        <v>15000</v>
      </c>
      <c r="N110" t="s">
        <v>617</v>
      </c>
      <c r="O110" t="s">
        <v>765</v>
      </c>
      <c r="P110" t="s">
        <v>1036</v>
      </c>
      <c r="Q110" s="116" t="s">
        <v>1037</v>
      </c>
      <c r="R110">
        <v>448933168</v>
      </c>
      <c r="S110" t="s">
        <v>1038</v>
      </c>
      <c r="T110" s="115">
        <v>45722.743252314824</v>
      </c>
      <c r="W110" t="s">
        <v>537</v>
      </c>
      <c r="X110" t="s">
        <v>538</v>
      </c>
      <c r="Y110" t="s">
        <v>539</v>
      </c>
      <c r="AA110">
        <v>109</v>
      </c>
    </row>
    <row r="111" spans="1:27" x14ac:dyDescent="0.35">
      <c r="A111" s="115">
        <v>45722.868351319441</v>
      </c>
      <c r="B111" s="115">
        <v>45722.869531261567</v>
      </c>
      <c r="C111" s="115">
        <v>45721</v>
      </c>
      <c r="D111" t="s">
        <v>540</v>
      </c>
      <c r="E111" t="s">
        <v>244</v>
      </c>
      <c r="I111" t="s">
        <v>245</v>
      </c>
      <c r="J111" t="s">
        <v>790</v>
      </c>
      <c r="K111">
        <v>1</v>
      </c>
      <c r="L111">
        <v>15000</v>
      </c>
      <c r="M111" s="128">
        <v>15000</v>
      </c>
      <c r="N111" t="s">
        <v>617</v>
      </c>
      <c r="O111" t="s">
        <v>778</v>
      </c>
      <c r="P111" t="s">
        <v>1039</v>
      </c>
      <c r="Q111" s="116" t="s">
        <v>1040</v>
      </c>
      <c r="R111">
        <v>448933927</v>
      </c>
      <c r="S111" t="s">
        <v>1041</v>
      </c>
      <c r="T111" s="115">
        <v>45722.744664351849</v>
      </c>
      <c r="W111" t="s">
        <v>537</v>
      </c>
      <c r="X111" t="s">
        <v>538</v>
      </c>
      <c r="Y111" t="s">
        <v>539</v>
      </c>
      <c r="AA111">
        <v>110</v>
      </c>
    </row>
    <row r="112" spans="1:27" x14ac:dyDescent="0.35">
      <c r="A112" s="115">
        <v>45722.869808333337</v>
      </c>
      <c r="B112" s="115">
        <v>45722.871290706018</v>
      </c>
      <c r="C112" s="115">
        <v>45721</v>
      </c>
      <c r="D112" t="s">
        <v>540</v>
      </c>
      <c r="E112" t="s">
        <v>244</v>
      </c>
      <c r="I112" t="s">
        <v>245</v>
      </c>
      <c r="J112" t="s">
        <v>790</v>
      </c>
      <c r="K112">
        <v>13</v>
      </c>
      <c r="L112">
        <v>14000</v>
      </c>
      <c r="M112" s="128">
        <v>182000</v>
      </c>
      <c r="N112" t="s">
        <v>931</v>
      </c>
      <c r="O112" t="s">
        <v>1042</v>
      </c>
      <c r="P112" t="s">
        <v>1043</v>
      </c>
      <c r="Q112" s="116" t="s">
        <v>1044</v>
      </c>
      <c r="R112">
        <v>448934798</v>
      </c>
      <c r="S112" t="s">
        <v>1045</v>
      </c>
      <c r="T112" s="115">
        <v>45722.746412037042</v>
      </c>
      <c r="W112" t="s">
        <v>537</v>
      </c>
      <c r="X112" t="s">
        <v>538</v>
      </c>
      <c r="Y112" t="s">
        <v>539</v>
      </c>
      <c r="AA112">
        <v>111</v>
      </c>
    </row>
    <row r="113" spans="1:27" x14ac:dyDescent="0.35">
      <c r="A113" s="115">
        <v>45722.87155546296</v>
      </c>
      <c r="B113" s="115">
        <v>45722.87255980324</v>
      </c>
      <c r="C113" s="115">
        <v>45722</v>
      </c>
      <c r="D113" t="s">
        <v>540</v>
      </c>
      <c r="E113" t="s">
        <v>244</v>
      </c>
      <c r="I113" t="s">
        <v>245</v>
      </c>
      <c r="J113" t="s">
        <v>790</v>
      </c>
      <c r="K113">
        <v>7</v>
      </c>
      <c r="L113">
        <v>14000</v>
      </c>
      <c r="M113" s="128">
        <v>98000</v>
      </c>
      <c r="N113" t="s">
        <v>1046</v>
      </c>
      <c r="O113" t="s">
        <v>1042</v>
      </c>
      <c r="P113" t="s">
        <v>1047</v>
      </c>
      <c r="Q113" s="116" t="s">
        <v>1048</v>
      </c>
      <c r="R113">
        <v>448935487</v>
      </c>
      <c r="S113" t="s">
        <v>1049</v>
      </c>
      <c r="T113" s="115">
        <v>45722.747708333343</v>
      </c>
      <c r="W113" t="s">
        <v>537</v>
      </c>
      <c r="X113" t="s">
        <v>538</v>
      </c>
      <c r="Y113" t="s">
        <v>539</v>
      </c>
      <c r="AA113">
        <v>112</v>
      </c>
    </row>
    <row r="114" spans="1:27" x14ac:dyDescent="0.35">
      <c r="A114" s="115">
        <v>45722.872812152767</v>
      </c>
      <c r="B114" s="115">
        <v>45722.873642708328</v>
      </c>
      <c r="C114" s="115">
        <v>45722</v>
      </c>
      <c r="D114" t="s">
        <v>540</v>
      </c>
      <c r="E114" t="s">
        <v>244</v>
      </c>
      <c r="I114" t="s">
        <v>245</v>
      </c>
      <c r="J114" t="s">
        <v>790</v>
      </c>
      <c r="K114">
        <v>3</v>
      </c>
      <c r="L114">
        <v>15000</v>
      </c>
      <c r="M114" s="128">
        <v>45000</v>
      </c>
      <c r="N114" t="s">
        <v>795</v>
      </c>
      <c r="O114" t="s">
        <v>765</v>
      </c>
      <c r="P114" t="s">
        <v>1050</v>
      </c>
      <c r="Q114" s="116" t="s">
        <v>1051</v>
      </c>
      <c r="R114">
        <v>448936040</v>
      </c>
      <c r="S114" t="s">
        <v>1052</v>
      </c>
      <c r="T114" s="115">
        <v>45722.748749999999</v>
      </c>
      <c r="W114" t="s">
        <v>537</v>
      </c>
      <c r="X114" t="s">
        <v>538</v>
      </c>
      <c r="Y114" t="s">
        <v>539</v>
      </c>
      <c r="AA114">
        <v>113</v>
      </c>
    </row>
    <row r="115" spans="1:27" x14ac:dyDescent="0.35">
      <c r="A115" s="115">
        <v>45723.932529282407</v>
      </c>
      <c r="B115" s="115">
        <v>45723.934075196761</v>
      </c>
      <c r="C115" s="115">
        <v>45723</v>
      </c>
      <c r="D115" t="s">
        <v>905</v>
      </c>
      <c r="E115" t="s">
        <v>249</v>
      </c>
      <c r="H115" t="s">
        <v>250</v>
      </c>
      <c r="J115" t="s">
        <v>665</v>
      </c>
      <c r="K115">
        <v>150</v>
      </c>
      <c r="L115">
        <v>2940</v>
      </c>
      <c r="M115" s="128">
        <v>441000</v>
      </c>
      <c r="N115" t="s">
        <v>1053</v>
      </c>
      <c r="O115" t="s">
        <v>868</v>
      </c>
      <c r="P115" t="s">
        <v>1054</v>
      </c>
      <c r="Q115" s="116" t="s">
        <v>1055</v>
      </c>
      <c r="R115">
        <v>449347409</v>
      </c>
      <c r="S115" t="s">
        <v>1056</v>
      </c>
      <c r="T115" s="115">
        <v>45723.809247685182</v>
      </c>
      <c r="W115" t="s">
        <v>537</v>
      </c>
      <c r="X115" t="s">
        <v>538</v>
      </c>
      <c r="Y115" t="s">
        <v>539</v>
      </c>
      <c r="AA115">
        <v>114</v>
      </c>
    </row>
    <row r="116" spans="1:27" x14ac:dyDescent="0.35">
      <c r="A116" s="115">
        <v>45723.934416064818</v>
      </c>
      <c r="B116" s="115">
        <v>45723.93626396991</v>
      </c>
      <c r="C116" s="115">
        <v>45723</v>
      </c>
      <c r="D116" t="s">
        <v>905</v>
      </c>
      <c r="E116" t="s">
        <v>558</v>
      </c>
      <c r="G116" t="s">
        <v>262</v>
      </c>
      <c r="J116" t="s">
        <v>670</v>
      </c>
      <c r="K116">
        <v>1</v>
      </c>
      <c r="L116">
        <v>9000</v>
      </c>
      <c r="M116" s="128">
        <v>9000</v>
      </c>
      <c r="N116" t="s">
        <v>1057</v>
      </c>
      <c r="O116" t="s">
        <v>868</v>
      </c>
      <c r="P116" t="s">
        <v>1058</v>
      </c>
      <c r="Q116" s="116" t="s">
        <v>1059</v>
      </c>
      <c r="R116">
        <v>449348411</v>
      </c>
      <c r="S116" t="s">
        <v>1060</v>
      </c>
      <c r="T116" s="115">
        <v>45723.811666666668</v>
      </c>
      <c r="W116" t="s">
        <v>537</v>
      </c>
      <c r="X116" t="s">
        <v>538</v>
      </c>
      <c r="Y116" t="s">
        <v>539</v>
      </c>
      <c r="AA116">
        <v>115</v>
      </c>
    </row>
    <row r="117" spans="1:27" x14ac:dyDescent="0.35">
      <c r="A117" s="115">
        <v>45723.947066956018</v>
      </c>
      <c r="B117" s="115">
        <v>45723.948002997677</v>
      </c>
      <c r="C117" s="115">
        <v>45723</v>
      </c>
      <c r="D117" t="s">
        <v>540</v>
      </c>
      <c r="E117" t="s">
        <v>244</v>
      </c>
      <c r="I117" t="s">
        <v>245</v>
      </c>
      <c r="J117" t="s">
        <v>790</v>
      </c>
      <c r="K117">
        <v>5</v>
      </c>
      <c r="L117">
        <v>14000</v>
      </c>
      <c r="M117" s="128">
        <v>70000</v>
      </c>
      <c r="N117" t="s">
        <v>1061</v>
      </c>
      <c r="O117" t="s">
        <v>770</v>
      </c>
      <c r="P117" t="s">
        <v>1062</v>
      </c>
      <c r="Q117" s="116" t="s">
        <v>1063</v>
      </c>
      <c r="R117">
        <v>449352644</v>
      </c>
      <c r="S117" t="s">
        <v>1064</v>
      </c>
      <c r="T117" s="115">
        <v>45723.823136574072</v>
      </c>
      <c r="W117" t="s">
        <v>537</v>
      </c>
      <c r="X117" t="s">
        <v>538</v>
      </c>
      <c r="Y117" t="s">
        <v>539</v>
      </c>
      <c r="AA117">
        <v>116</v>
      </c>
    </row>
    <row r="118" spans="1:27" x14ac:dyDescent="0.35">
      <c r="A118" s="115">
        <v>45723.948420520843</v>
      </c>
      <c r="B118" s="115">
        <v>45723.949151898138</v>
      </c>
      <c r="C118" s="115">
        <v>45723</v>
      </c>
      <c r="D118" t="s">
        <v>540</v>
      </c>
      <c r="E118" t="s">
        <v>244</v>
      </c>
      <c r="I118" t="s">
        <v>245</v>
      </c>
      <c r="J118" t="s">
        <v>790</v>
      </c>
      <c r="K118">
        <v>4</v>
      </c>
      <c r="L118">
        <v>14000</v>
      </c>
      <c r="M118" s="128">
        <v>56000</v>
      </c>
      <c r="N118" t="s">
        <v>1065</v>
      </c>
      <c r="O118" t="s">
        <v>765</v>
      </c>
      <c r="P118" t="s">
        <v>1066</v>
      </c>
      <c r="Q118" s="116" t="s">
        <v>1067</v>
      </c>
      <c r="R118">
        <v>449353009</v>
      </c>
      <c r="S118" t="s">
        <v>1068</v>
      </c>
      <c r="T118" s="115">
        <v>45723.824259259258</v>
      </c>
      <c r="W118" t="s">
        <v>537</v>
      </c>
      <c r="X118" t="s">
        <v>538</v>
      </c>
      <c r="Y118" t="s">
        <v>539</v>
      </c>
      <c r="AA118">
        <v>117</v>
      </c>
    </row>
    <row r="119" spans="1:27" x14ac:dyDescent="0.35">
      <c r="A119" s="115">
        <v>45724.823392511571</v>
      </c>
      <c r="B119" s="115">
        <v>45724.824393634262</v>
      </c>
      <c r="C119" s="115">
        <v>45724</v>
      </c>
      <c r="D119" t="s">
        <v>540</v>
      </c>
      <c r="E119" t="s">
        <v>244</v>
      </c>
      <c r="I119" t="s">
        <v>245</v>
      </c>
      <c r="J119" t="s">
        <v>790</v>
      </c>
      <c r="K119">
        <v>11</v>
      </c>
      <c r="L119">
        <v>14000</v>
      </c>
      <c r="M119" s="128">
        <v>154000</v>
      </c>
      <c r="N119" t="s">
        <v>566</v>
      </c>
      <c r="O119" t="s">
        <v>1042</v>
      </c>
      <c r="P119" t="s">
        <v>1069</v>
      </c>
      <c r="Q119" s="116" t="s">
        <v>1070</v>
      </c>
      <c r="R119">
        <v>449597927</v>
      </c>
      <c r="S119" t="s">
        <v>1071</v>
      </c>
      <c r="T119" s="115">
        <v>45724.699675925927</v>
      </c>
      <c r="W119" t="s">
        <v>537</v>
      </c>
      <c r="X119" t="s">
        <v>538</v>
      </c>
      <c r="Y119" t="s">
        <v>539</v>
      </c>
      <c r="AA119">
        <v>118</v>
      </c>
    </row>
    <row r="120" spans="1:27" x14ac:dyDescent="0.35">
      <c r="A120" s="115">
        <v>45724.825485185182</v>
      </c>
      <c r="B120" s="115">
        <v>45724.826533148153</v>
      </c>
      <c r="C120" s="115">
        <v>45724</v>
      </c>
      <c r="D120" t="s">
        <v>540</v>
      </c>
      <c r="E120" t="s">
        <v>244</v>
      </c>
      <c r="I120" t="s">
        <v>245</v>
      </c>
      <c r="J120" t="s">
        <v>790</v>
      </c>
      <c r="K120">
        <v>2</v>
      </c>
      <c r="L120">
        <v>15000</v>
      </c>
      <c r="M120" s="128">
        <v>30000</v>
      </c>
      <c r="N120" t="s">
        <v>828</v>
      </c>
      <c r="O120" t="s">
        <v>1072</v>
      </c>
      <c r="P120" t="s">
        <v>1073</v>
      </c>
      <c r="Q120" s="116" t="s">
        <v>1074</v>
      </c>
      <c r="R120">
        <v>449598544</v>
      </c>
      <c r="S120" t="s">
        <v>1075</v>
      </c>
      <c r="T120" s="115">
        <v>45724.701655092591</v>
      </c>
      <c r="W120" t="s">
        <v>537</v>
      </c>
      <c r="X120" t="s">
        <v>538</v>
      </c>
      <c r="Y120" t="s">
        <v>539</v>
      </c>
      <c r="AA120">
        <v>119</v>
      </c>
    </row>
    <row r="121" spans="1:27" x14ac:dyDescent="0.35">
      <c r="A121" s="115">
        <v>45724.826732557871</v>
      </c>
      <c r="B121" s="115">
        <v>45724.827616030103</v>
      </c>
      <c r="C121" s="115">
        <v>45724</v>
      </c>
      <c r="D121" t="s">
        <v>540</v>
      </c>
      <c r="E121" t="s">
        <v>244</v>
      </c>
      <c r="I121" t="s">
        <v>245</v>
      </c>
      <c r="J121" t="s">
        <v>790</v>
      </c>
      <c r="K121">
        <v>2</v>
      </c>
      <c r="L121">
        <v>14000</v>
      </c>
      <c r="M121" s="128">
        <v>28000</v>
      </c>
      <c r="N121" t="s">
        <v>1076</v>
      </c>
      <c r="O121" t="s">
        <v>765</v>
      </c>
      <c r="P121" t="s">
        <v>1077</v>
      </c>
      <c r="Q121" s="116" t="s">
        <v>1078</v>
      </c>
      <c r="R121">
        <v>449598979</v>
      </c>
      <c r="S121" t="s">
        <v>1079</v>
      </c>
      <c r="T121" s="115">
        <v>45724.702719907407</v>
      </c>
      <c r="W121" t="s">
        <v>537</v>
      </c>
      <c r="X121" t="s">
        <v>538</v>
      </c>
      <c r="Y121" t="s">
        <v>539</v>
      </c>
      <c r="AA121">
        <v>120</v>
      </c>
    </row>
    <row r="122" spans="1:27" x14ac:dyDescent="0.35">
      <c r="A122" s="115">
        <v>45724.827844398147</v>
      </c>
      <c r="B122" s="115">
        <v>45724.829903020844</v>
      </c>
      <c r="C122" s="115">
        <v>45724</v>
      </c>
      <c r="D122" t="s">
        <v>540</v>
      </c>
      <c r="E122" t="s">
        <v>244</v>
      </c>
      <c r="I122" t="s">
        <v>245</v>
      </c>
      <c r="J122" t="s">
        <v>790</v>
      </c>
      <c r="K122">
        <v>48</v>
      </c>
      <c r="L122">
        <v>14000</v>
      </c>
      <c r="M122" s="128">
        <v>672000</v>
      </c>
      <c r="N122" t="s">
        <v>1080</v>
      </c>
      <c r="O122" t="s">
        <v>1081</v>
      </c>
      <c r="P122" t="s">
        <v>1082</v>
      </c>
      <c r="Q122" s="116" t="s">
        <v>1083</v>
      </c>
      <c r="R122">
        <v>449599867</v>
      </c>
      <c r="S122" t="s">
        <v>1084</v>
      </c>
      <c r="T122" s="115">
        <v>45724.705057870371</v>
      </c>
      <c r="W122" t="s">
        <v>537</v>
      </c>
      <c r="X122" t="s">
        <v>538</v>
      </c>
      <c r="Y122" t="s">
        <v>539</v>
      </c>
      <c r="AA122">
        <v>121</v>
      </c>
    </row>
    <row r="123" spans="1:27" x14ac:dyDescent="0.35">
      <c r="A123" s="115">
        <v>45725.978046793978</v>
      </c>
      <c r="B123" s="115">
        <v>45725.979227013893</v>
      </c>
      <c r="C123" s="115">
        <v>45725</v>
      </c>
      <c r="D123" t="s">
        <v>540</v>
      </c>
      <c r="E123" t="s">
        <v>244</v>
      </c>
      <c r="I123" t="s">
        <v>245</v>
      </c>
      <c r="J123" t="s">
        <v>790</v>
      </c>
      <c r="K123">
        <v>71</v>
      </c>
      <c r="L123">
        <v>14000</v>
      </c>
      <c r="M123" s="128">
        <v>994000</v>
      </c>
      <c r="N123" t="s">
        <v>1085</v>
      </c>
      <c r="O123" t="s">
        <v>1086</v>
      </c>
      <c r="P123" t="s">
        <v>1087</v>
      </c>
      <c r="Q123" s="116" t="s">
        <v>1088</v>
      </c>
      <c r="R123">
        <v>449917999</v>
      </c>
      <c r="S123" t="s">
        <v>1089</v>
      </c>
      <c r="T123" s="115">
        <v>45725.854351851849</v>
      </c>
      <c r="W123" t="s">
        <v>537</v>
      </c>
      <c r="X123" t="s">
        <v>538</v>
      </c>
      <c r="Y123" t="s">
        <v>539</v>
      </c>
      <c r="AA123">
        <v>122</v>
      </c>
    </row>
    <row r="124" spans="1:27" x14ac:dyDescent="0.35">
      <c r="A124" s="115">
        <v>45725.979442164353</v>
      </c>
      <c r="B124" s="115">
        <v>45725.980309131941</v>
      </c>
      <c r="C124" s="115">
        <v>45725</v>
      </c>
      <c r="D124" t="s">
        <v>540</v>
      </c>
      <c r="E124" t="s">
        <v>244</v>
      </c>
      <c r="I124" t="s">
        <v>245</v>
      </c>
      <c r="J124" t="s">
        <v>790</v>
      </c>
      <c r="K124">
        <v>12</v>
      </c>
      <c r="L124">
        <v>14000</v>
      </c>
      <c r="M124" s="128">
        <v>168000</v>
      </c>
      <c r="N124" t="s">
        <v>1090</v>
      </c>
      <c r="O124" t="s">
        <v>1042</v>
      </c>
      <c r="P124" t="s">
        <v>1091</v>
      </c>
      <c r="Q124" s="116" t="s">
        <v>1092</v>
      </c>
      <c r="R124">
        <v>449918269</v>
      </c>
      <c r="S124" t="s">
        <v>1093</v>
      </c>
      <c r="T124" s="115">
        <v>45725.855451388888</v>
      </c>
      <c r="W124" t="s">
        <v>537</v>
      </c>
      <c r="X124" t="s">
        <v>538</v>
      </c>
      <c r="Y124" t="s">
        <v>539</v>
      </c>
      <c r="AA124">
        <v>123</v>
      </c>
    </row>
    <row r="125" spans="1:27" x14ac:dyDescent="0.35">
      <c r="A125" s="115">
        <v>45725.980546087972</v>
      </c>
      <c r="B125" s="115">
        <v>45725.981432025474</v>
      </c>
      <c r="C125" s="115">
        <v>45725</v>
      </c>
      <c r="D125" t="s">
        <v>540</v>
      </c>
      <c r="E125" t="s">
        <v>244</v>
      </c>
      <c r="I125" t="s">
        <v>245</v>
      </c>
      <c r="J125" t="s">
        <v>790</v>
      </c>
      <c r="K125">
        <v>2</v>
      </c>
      <c r="L125">
        <v>14000</v>
      </c>
      <c r="M125" s="128">
        <v>28000</v>
      </c>
      <c r="N125" t="s">
        <v>1076</v>
      </c>
      <c r="O125" t="s">
        <v>765</v>
      </c>
      <c r="P125" t="s">
        <v>1094</v>
      </c>
      <c r="Q125" s="116" t="s">
        <v>1095</v>
      </c>
      <c r="R125">
        <v>449918618</v>
      </c>
      <c r="S125" t="s">
        <v>1096</v>
      </c>
      <c r="T125" s="115">
        <v>45725.856539351851</v>
      </c>
      <c r="W125" t="s">
        <v>537</v>
      </c>
      <c r="X125" t="s">
        <v>538</v>
      </c>
      <c r="Y125" t="s">
        <v>539</v>
      </c>
      <c r="AA125">
        <v>124</v>
      </c>
    </row>
    <row r="126" spans="1:27" x14ac:dyDescent="0.35">
      <c r="A126" s="115">
        <v>45726.538944722219</v>
      </c>
      <c r="B126" s="115">
        <v>45726.540017291663</v>
      </c>
      <c r="C126" s="115">
        <v>45640</v>
      </c>
      <c r="D126" t="s">
        <v>580</v>
      </c>
      <c r="E126" t="s">
        <v>249</v>
      </c>
      <c r="H126" t="s">
        <v>253</v>
      </c>
      <c r="J126" t="s">
        <v>1097</v>
      </c>
      <c r="K126">
        <v>200</v>
      </c>
      <c r="L126">
        <v>2800</v>
      </c>
      <c r="M126" s="128">
        <v>560000</v>
      </c>
      <c r="N126" t="s">
        <v>1098</v>
      </c>
      <c r="O126" t="s">
        <v>1099</v>
      </c>
      <c r="P126" t="s">
        <v>1100</v>
      </c>
      <c r="Q126" s="116" t="s">
        <v>1101</v>
      </c>
      <c r="R126">
        <v>450092017</v>
      </c>
      <c r="S126" t="s">
        <v>1102</v>
      </c>
      <c r="T126" s="115">
        <v>45726.41542824074</v>
      </c>
      <c r="W126" t="s">
        <v>537</v>
      </c>
      <c r="X126" t="s">
        <v>538</v>
      </c>
      <c r="Y126" t="s">
        <v>539</v>
      </c>
      <c r="AA126">
        <v>125</v>
      </c>
    </row>
    <row r="127" spans="1:27" x14ac:dyDescent="0.35">
      <c r="A127" s="115">
        <v>45728.555412604168</v>
      </c>
      <c r="B127" s="115">
        <v>45728.55697247685</v>
      </c>
      <c r="C127" s="115">
        <v>45726</v>
      </c>
      <c r="D127" t="s">
        <v>540</v>
      </c>
      <c r="E127" t="s">
        <v>244</v>
      </c>
      <c r="I127" t="s">
        <v>245</v>
      </c>
      <c r="J127" t="s">
        <v>790</v>
      </c>
      <c r="K127">
        <v>1</v>
      </c>
      <c r="L127">
        <v>15000</v>
      </c>
      <c r="M127" s="128">
        <v>15000</v>
      </c>
      <c r="N127" t="s">
        <v>617</v>
      </c>
      <c r="O127" t="s">
        <v>778</v>
      </c>
      <c r="P127" t="s">
        <v>1103</v>
      </c>
      <c r="Q127" s="116" t="s">
        <v>1104</v>
      </c>
      <c r="R127">
        <v>451024700</v>
      </c>
      <c r="S127" t="s">
        <v>1105</v>
      </c>
      <c r="T127" s="115">
        <v>45728.434293981481</v>
      </c>
      <c r="W127" t="s">
        <v>537</v>
      </c>
      <c r="X127" t="s">
        <v>538</v>
      </c>
      <c r="Y127" t="s">
        <v>539</v>
      </c>
      <c r="AA127">
        <v>126</v>
      </c>
    </row>
    <row r="128" spans="1:27" x14ac:dyDescent="0.35">
      <c r="A128" s="115">
        <v>45728.557549988429</v>
      </c>
      <c r="B128" s="115">
        <v>45728.559061296299</v>
      </c>
      <c r="C128" s="115">
        <v>45727</v>
      </c>
      <c r="D128" t="s">
        <v>540</v>
      </c>
      <c r="E128" t="s">
        <v>244</v>
      </c>
      <c r="I128" t="s">
        <v>245</v>
      </c>
      <c r="J128" t="s">
        <v>790</v>
      </c>
      <c r="K128">
        <v>21</v>
      </c>
      <c r="L128">
        <v>14000</v>
      </c>
      <c r="M128" s="128">
        <v>294000</v>
      </c>
      <c r="N128" t="s">
        <v>666</v>
      </c>
      <c r="O128" t="s">
        <v>1086</v>
      </c>
      <c r="P128" t="s">
        <v>1106</v>
      </c>
      <c r="Q128" s="116" t="s">
        <v>1107</v>
      </c>
      <c r="R128">
        <v>451024720</v>
      </c>
      <c r="S128" t="s">
        <v>1108</v>
      </c>
      <c r="T128" s="115">
        <v>45728.434317129628</v>
      </c>
      <c r="W128" t="s">
        <v>537</v>
      </c>
      <c r="X128" t="s">
        <v>538</v>
      </c>
      <c r="Y128" t="s">
        <v>539</v>
      </c>
      <c r="AA128">
        <v>127</v>
      </c>
    </row>
    <row r="129" spans="1:27" x14ac:dyDescent="0.35">
      <c r="A129" s="115">
        <v>45728.562071053238</v>
      </c>
      <c r="B129" s="115">
        <v>45728.562987349527</v>
      </c>
      <c r="C129" s="115">
        <v>45728</v>
      </c>
      <c r="D129" t="s">
        <v>540</v>
      </c>
      <c r="E129" t="s">
        <v>244</v>
      </c>
      <c r="I129" t="s">
        <v>245</v>
      </c>
      <c r="J129" t="s">
        <v>790</v>
      </c>
      <c r="K129">
        <v>11</v>
      </c>
      <c r="L129">
        <v>14000</v>
      </c>
      <c r="M129" s="128">
        <v>154000</v>
      </c>
      <c r="N129" t="s">
        <v>566</v>
      </c>
      <c r="O129" t="s">
        <v>1109</v>
      </c>
      <c r="P129" t="s">
        <v>1110</v>
      </c>
      <c r="Q129" s="116" t="s">
        <v>1111</v>
      </c>
      <c r="R129">
        <v>451027230</v>
      </c>
      <c r="S129" t="s">
        <v>1112</v>
      </c>
      <c r="T129" s="115">
        <v>45728.438113425917</v>
      </c>
      <c r="W129" t="s">
        <v>537</v>
      </c>
      <c r="X129" t="s">
        <v>538</v>
      </c>
      <c r="Y129" t="s">
        <v>539</v>
      </c>
      <c r="AA129">
        <v>128</v>
      </c>
    </row>
    <row r="130" spans="1:27" x14ac:dyDescent="0.35">
      <c r="A130" s="115">
        <v>45728.563220011572</v>
      </c>
      <c r="B130" s="115">
        <v>45728.564229861113</v>
      </c>
      <c r="C130" s="115">
        <v>45728</v>
      </c>
      <c r="D130" t="s">
        <v>540</v>
      </c>
      <c r="E130" t="s">
        <v>244</v>
      </c>
      <c r="I130" t="s">
        <v>245</v>
      </c>
      <c r="J130" t="s">
        <v>790</v>
      </c>
      <c r="K130">
        <v>10</v>
      </c>
      <c r="L130">
        <v>14000</v>
      </c>
      <c r="M130" s="128">
        <v>140000</v>
      </c>
      <c r="N130" t="s">
        <v>939</v>
      </c>
      <c r="O130" t="s">
        <v>1109</v>
      </c>
      <c r="P130" t="s">
        <v>1113</v>
      </c>
      <c r="Q130" s="116" t="s">
        <v>1114</v>
      </c>
      <c r="R130">
        <v>451028228</v>
      </c>
      <c r="S130" t="s">
        <v>1115</v>
      </c>
      <c r="T130" s="115">
        <v>45728.439456018517</v>
      </c>
      <c r="W130" t="s">
        <v>537</v>
      </c>
      <c r="X130" t="s">
        <v>538</v>
      </c>
      <c r="Y130" t="s">
        <v>539</v>
      </c>
      <c r="AA130">
        <v>129</v>
      </c>
    </row>
  </sheetData>
  <autoFilter ref="A1:AA130" xr:uid="{189D4F6E-2EE4-4FE8-B42D-B0461BD88D4F}"/>
  <hyperlinks>
    <hyperlink ref="Q2" r:id="rId1" xr:uid="{34D5FFCC-8166-4E97-9511-1B3F5EC56D34}"/>
    <hyperlink ref="Q3" r:id="rId2" xr:uid="{EEDA7C0A-92EA-4717-B193-422F3B8F0D07}"/>
    <hyperlink ref="Q4" r:id="rId3" xr:uid="{CF944206-7C5A-4AC0-92F1-1F25593F1371}"/>
    <hyperlink ref="Q5" r:id="rId4" xr:uid="{91CEC081-57C4-4B8E-86AD-7E19094DEB5F}"/>
    <hyperlink ref="Q6" r:id="rId5" xr:uid="{1188663F-0AE9-4055-BAF9-5441EDE26266}"/>
    <hyperlink ref="Q7" r:id="rId6" xr:uid="{F3A8FEB7-F579-47C1-97B5-9C340B71B5DA}"/>
    <hyperlink ref="Q8" r:id="rId7" xr:uid="{FD6C468F-79D4-4768-B66F-6430E88707E4}"/>
    <hyperlink ref="Q9" r:id="rId8" xr:uid="{3AD46FD3-530E-4C3D-BF52-F02B8F4C2B76}"/>
    <hyperlink ref="Q10" r:id="rId9" xr:uid="{36A76310-F293-4121-B3D4-67601513DCD7}"/>
    <hyperlink ref="Q11" r:id="rId10" xr:uid="{8F64EB4B-6762-4784-AA4A-CBB880E5EC3F}"/>
    <hyperlink ref="Q12" r:id="rId11" xr:uid="{01BE98D3-3F06-4583-8368-AB068BC1D87E}"/>
    <hyperlink ref="Q13" r:id="rId12" xr:uid="{A38BD790-B08D-4389-A99C-56D5B8330575}"/>
    <hyperlink ref="Q14" r:id="rId13" xr:uid="{574F3AF5-AF7E-4813-A38D-3A9AE9331F6E}"/>
    <hyperlink ref="Q15" r:id="rId14" xr:uid="{4B5A2AE7-158E-452E-90A7-164D9720171A}"/>
    <hyperlink ref="Q16" r:id="rId15" xr:uid="{90765093-03A4-4E69-B3B9-6ECCCDAC4392}"/>
    <hyperlink ref="Q17" r:id="rId16" xr:uid="{64089157-5BDA-437F-8716-8BB3704FE835}"/>
    <hyperlink ref="Q18" r:id="rId17" xr:uid="{D7C6F10F-2E09-43F7-95B1-0C28568B0FC3}"/>
    <hyperlink ref="Q19" r:id="rId18" xr:uid="{84C29606-662E-433F-AB6A-7EB884AC1631}"/>
    <hyperlink ref="Q20" r:id="rId19" xr:uid="{B9BF3AB7-B4D8-4769-A071-751A3B44CD33}"/>
    <hyperlink ref="Q21" r:id="rId20" xr:uid="{1AA11C28-284D-45ED-A771-0DAF3CC51958}"/>
    <hyperlink ref="Q22" r:id="rId21" xr:uid="{5D623852-B3FC-4282-A9D9-4EE3228444A7}"/>
    <hyperlink ref="Q23" r:id="rId22" xr:uid="{566466EE-5383-4DBE-8F5A-CBC747E70957}"/>
    <hyperlink ref="Q24" r:id="rId23" xr:uid="{C8ADC2D8-E680-4A89-97BA-6773D61F65E1}"/>
    <hyperlink ref="Q25" r:id="rId24" xr:uid="{E40BBB90-AEDA-446A-8FA1-A7FB2C0E7C22}"/>
    <hyperlink ref="Q26" r:id="rId25" xr:uid="{3A16F8AC-07F4-4B34-AAD0-CB769B33E49B}"/>
    <hyperlink ref="Q27" r:id="rId26" xr:uid="{92D43C02-AB4B-4A9F-AAEB-60E75AD4F48B}"/>
    <hyperlink ref="Q28" r:id="rId27" xr:uid="{3D98C48D-E518-44DC-B814-D3F3292CFDCA}"/>
    <hyperlink ref="Q29" r:id="rId28" xr:uid="{F19D143E-6DBD-46FE-8318-A8014D1B4117}"/>
    <hyperlink ref="Q30" r:id="rId29" xr:uid="{F0A549DE-8986-4340-85C6-36E7CE658D15}"/>
    <hyperlink ref="Q31" r:id="rId30" xr:uid="{E8E34007-9D12-47C5-A2F7-28F3FB6AA26F}"/>
    <hyperlink ref="Q32" r:id="rId31" xr:uid="{8B292529-EEC4-40DC-BC3D-D731E4F8BCB8}"/>
    <hyperlink ref="Q33" r:id="rId32" xr:uid="{CB12C677-AD62-4F9B-BA9C-1101E2CB99B7}"/>
    <hyperlink ref="Q34" r:id="rId33" xr:uid="{D60EA6E3-FE4E-4E5B-8290-968C480DA1A2}"/>
    <hyperlink ref="Q35" r:id="rId34" xr:uid="{631062CD-2C95-45F4-B39B-91A15C40EB91}"/>
    <hyperlink ref="Q36" r:id="rId35" xr:uid="{FF2695CD-C17D-4366-A758-70A8BFB7D779}"/>
    <hyperlink ref="Q37" r:id="rId36" xr:uid="{9FACB8B1-5A65-44E1-AA7D-14978BD32118}"/>
    <hyperlink ref="Q38" r:id="rId37" xr:uid="{656CDAD7-57D4-4D4F-8A76-E54608953982}"/>
    <hyperlink ref="Q39" r:id="rId38" xr:uid="{C0118933-5867-458E-A3DD-4C62FEBB120E}"/>
    <hyperlink ref="Q40" r:id="rId39" xr:uid="{7067B876-D112-460E-845A-5DD7FA306EC5}"/>
    <hyperlink ref="Q41" r:id="rId40" xr:uid="{3299B12B-65B9-404A-BF3B-2CA16AEA7CD8}"/>
    <hyperlink ref="Q42" r:id="rId41" xr:uid="{C413AF9D-E94B-4F6A-B0BE-EA34C2861E41}"/>
    <hyperlink ref="Q43" r:id="rId42" xr:uid="{971AB419-D9B7-4D89-93FE-D71C4095F2E5}"/>
    <hyperlink ref="Q44" r:id="rId43" xr:uid="{486ACC28-953D-4918-8AD7-50EE1F3D2D46}"/>
    <hyperlink ref="Q45" r:id="rId44" xr:uid="{AB350481-608D-4AAB-8C79-40C88091A195}"/>
    <hyperlink ref="Q46" r:id="rId45" xr:uid="{055A8166-1603-4A6B-8A84-1583A79B2E57}"/>
    <hyperlink ref="Q47" r:id="rId46" xr:uid="{DA64EA2C-3A3C-4206-A61B-97179399A332}"/>
    <hyperlink ref="Q48" r:id="rId47" xr:uid="{613125B9-A19D-4DEB-A588-9E51EB9C4BEE}"/>
    <hyperlink ref="Q49" r:id="rId48" xr:uid="{D20BBA00-7880-41F8-937D-58E1501A4A95}"/>
    <hyperlink ref="Q50" r:id="rId49" xr:uid="{49A710A3-DFE3-4006-9453-3DCCB9C1EA22}"/>
    <hyperlink ref="Q51" r:id="rId50" xr:uid="{F8356EB9-5BBA-4FBC-A80F-BCECF5AD7E7B}"/>
    <hyperlink ref="Q52" r:id="rId51" xr:uid="{58767AAC-53C7-4508-9886-2308E0DBDAE6}"/>
    <hyperlink ref="Q53" r:id="rId52" xr:uid="{776F1F60-A4DB-48D3-80E8-EAFD8DFB7707}"/>
    <hyperlink ref="Q54" r:id="rId53" xr:uid="{DFFD098F-7193-4779-998F-D4A16A5F42C7}"/>
    <hyperlink ref="Q55" r:id="rId54" xr:uid="{8B30BD2D-1816-43DF-8BAF-BBC53DC56E11}"/>
    <hyperlink ref="Q56" r:id="rId55" xr:uid="{18C14937-3A50-479E-9561-FF1B0E1A292C}"/>
    <hyperlink ref="Q57" r:id="rId56" xr:uid="{0872435C-DEFC-41FE-AE3F-ADA3F7916F32}"/>
    <hyperlink ref="Q58" r:id="rId57" xr:uid="{E1ECC2D9-2C7A-4995-A117-00676F93421E}"/>
    <hyperlink ref="Q59" r:id="rId58" xr:uid="{072EBF2B-4C9E-4364-844D-2969639C7F3B}"/>
    <hyperlink ref="Q60" r:id="rId59" xr:uid="{ADF472F4-2833-437D-80B7-36DFAABDCAB8}"/>
    <hyperlink ref="Q61" r:id="rId60" xr:uid="{E611A866-25C6-4BF4-85EA-4AD19D87D6FA}"/>
    <hyperlink ref="Q62" r:id="rId61" xr:uid="{35D01931-ABF6-490E-A9F5-E76FC195B801}"/>
    <hyperlink ref="Q63" r:id="rId62" xr:uid="{21C75F9E-0557-4D20-A6A8-FA105940E645}"/>
    <hyperlink ref="Q64" r:id="rId63" xr:uid="{4C77C0CA-AD6B-4FC8-9A5F-C34C1EA7110B}"/>
    <hyperlink ref="Q65" r:id="rId64" xr:uid="{C897E9C1-38F3-4359-ABA3-EBBAFB5AE834}"/>
    <hyperlink ref="Q66" r:id="rId65" xr:uid="{BC6C9607-EEB9-442E-A118-91B45FFB8293}"/>
    <hyperlink ref="Q67" r:id="rId66" xr:uid="{5E5D07F8-1BCD-4895-97B3-DB8F0518372A}"/>
    <hyperlink ref="Q68" r:id="rId67" xr:uid="{B65A2648-4C62-441C-961B-55F17DB5C98D}"/>
    <hyperlink ref="Q69" r:id="rId68" xr:uid="{E3C4A278-9B09-4407-BC90-90D238535BC3}"/>
    <hyperlink ref="Q70" r:id="rId69" xr:uid="{F7322EEF-04A2-4CFC-9D1D-2A37B003FDE5}"/>
    <hyperlink ref="Q71" r:id="rId70" xr:uid="{06E49DE2-0151-4F72-B312-DBAE00266DA2}"/>
    <hyperlink ref="Q72" r:id="rId71" xr:uid="{3B79F9EB-D804-4846-B14C-2BCEEF10A945}"/>
    <hyperlink ref="Q73" r:id="rId72" xr:uid="{1B678CD8-2F2D-41CE-84AB-398A771037C2}"/>
    <hyperlink ref="Q74" r:id="rId73" xr:uid="{3E0847FD-FD69-4954-8C7F-3975CF7343D9}"/>
    <hyperlink ref="Q75" r:id="rId74" xr:uid="{81AE4975-88B0-4092-802D-A6D54D63CE16}"/>
    <hyperlink ref="Q76" r:id="rId75" xr:uid="{9B1D85AE-436F-40EA-BAD8-09F487DF258E}"/>
    <hyperlink ref="Q77" r:id="rId76" xr:uid="{40C26A28-7788-4D75-87CD-3E66728E984A}"/>
    <hyperlink ref="Q78" r:id="rId77" xr:uid="{F54B0C98-CA56-4384-978F-6775135925A3}"/>
    <hyperlink ref="Q79" r:id="rId78" xr:uid="{42C097BF-9D65-415E-A9F3-C1B77386D324}"/>
    <hyperlink ref="Q80" r:id="rId79" xr:uid="{5D4E4EE8-1BB1-48C7-A4F0-E12BCD2C2569}"/>
    <hyperlink ref="Q81" r:id="rId80" xr:uid="{6E8A3966-C2BA-438D-AEF6-5AB222DDF4E6}"/>
    <hyperlink ref="Q82" r:id="rId81" xr:uid="{0C272F08-7C48-4164-836D-B0120C255F82}"/>
    <hyperlink ref="Q83" r:id="rId82" xr:uid="{5241A69C-5DF6-4DAB-A9AC-898D101261EE}"/>
    <hyperlink ref="Q84" r:id="rId83" xr:uid="{D0277A2F-94EC-494A-BD14-BBD2983A803E}"/>
    <hyperlink ref="Q85" r:id="rId84" xr:uid="{362DECE8-6484-4C02-9EB1-DD1EED1955F9}"/>
    <hyperlink ref="Q86" r:id="rId85" xr:uid="{7ECCC62B-770E-4804-B0AE-F5E1211920CF}"/>
    <hyperlink ref="Q87" r:id="rId86" xr:uid="{06975853-70DC-41BC-AC4A-4A4A06A97063}"/>
    <hyperlink ref="Q88" r:id="rId87" xr:uid="{E523894C-D967-4586-92D4-E29543712F74}"/>
    <hyperlink ref="Q89" r:id="rId88" xr:uid="{12F83D40-670A-41BE-8C09-5D45E407E583}"/>
    <hyperlink ref="Q90" r:id="rId89" xr:uid="{EB5780F8-54BE-484B-ADC1-AFC5A38AEF4E}"/>
    <hyperlink ref="Q91" r:id="rId90" xr:uid="{F4361021-D398-4E2C-94D4-C5AECF3E8753}"/>
    <hyperlink ref="Q92" r:id="rId91" xr:uid="{244D9594-BB70-4646-B07A-8FB4BEC9259F}"/>
    <hyperlink ref="Q93" r:id="rId92" xr:uid="{090DD0D4-C0C6-4171-A724-AB8226A7A7D9}"/>
    <hyperlink ref="Q94" r:id="rId93" xr:uid="{57C2E0C9-2727-4E5D-A955-647B96928F07}"/>
    <hyperlink ref="Q95" r:id="rId94" xr:uid="{320E8BF5-6C01-464A-87AA-6D49F5FDE595}"/>
    <hyperlink ref="Q96" r:id="rId95" xr:uid="{5DD03035-FB92-4496-A34C-1FF78E7172EE}"/>
    <hyperlink ref="Q97" r:id="rId96" xr:uid="{924EDC55-D227-4871-894A-ADB54FAA2091}"/>
    <hyperlink ref="Q98" r:id="rId97" xr:uid="{D7DE5499-4A0F-4BA8-A1BD-EA4575579091}"/>
    <hyperlink ref="Q99" r:id="rId98" xr:uid="{4F86BAB8-03AA-40EC-BD2F-15E1DB82E903}"/>
    <hyperlink ref="Q100" r:id="rId99" xr:uid="{046E5CF7-8152-4122-9044-9CAAFBA33ABA}"/>
    <hyperlink ref="Q101" r:id="rId100" xr:uid="{859FE3C4-2FAA-46C8-9E49-FC7D6E68CC93}"/>
    <hyperlink ref="Q102" r:id="rId101" xr:uid="{7A339F4C-52D0-413F-85E0-97D8D43B8A83}"/>
    <hyperlink ref="Q103" r:id="rId102" xr:uid="{B978E082-0C05-4758-8CBF-10207E367FB4}"/>
    <hyperlink ref="Q104" r:id="rId103" xr:uid="{ECCAD779-7BB6-4B41-A5C6-FE1F158BA3B2}"/>
    <hyperlink ref="Q105" r:id="rId104" xr:uid="{38C6D775-B48C-436C-85B4-D7E697A26626}"/>
    <hyperlink ref="Q106" r:id="rId105" xr:uid="{9697FCFB-DF90-46AC-B61E-81954503FA60}"/>
    <hyperlink ref="Q107" r:id="rId106" xr:uid="{AB75F7C2-0044-47D7-9C34-F91F64651C10}"/>
    <hyperlink ref="Q108" r:id="rId107" xr:uid="{E88ACA67-D871-4294-B792-1E9FD44208C7}"/>
    <hyperlink ref="Q109" r:id="rId108" xr:uid="{83B067F1-4A53-4551-A01B-8F65D5B5C8AB}"/>
    <hyperlink ref="Q110" r:id="rId109" xr:uid="{DF2C3C1A-4916-4B82-B378-1C115D04D087}"/>
    <hyperlink ref="Q111" r:id="rId110" xr:uid="{648C15A6-B939-41B9-9884-D99844E1A98A}"/>
    <hyperlink ref="Q112" r:id="rId111" xr:uid="{8A3C597B-6B83-4452-AA6C-848AB95890CF}"/>
    <hyperlink ref="Q113" r:id="rId112" xr:uid="{21FCCCF1-C8CE-480A-8F41-2A5A660DEEBD}"/>
    <hyperlink ref="Q114" r:id="rId113" xr:uid="{2E7496F6-C855-4F5C-A9F6-A13751BB1D47}"/>
    <hyperlink ref="Q115" r:id="rId114" xr:uid="{2DAE7ADF-CBC3-4839-8056-0638400277F5}"/>
    <hyperlink ref="Q116" r:id="rId115" xr:uid="{13E99A6A-2447-4BDD-9537-59FEBB64A987}"/>
    <hyperlink ref="Q117" r:id="rId116" xr:uid="{C491C35C-3B7D-4FF0-BFC5-08B3B8861033}"/>
    <hyperlink ref="Q118" r:id="rId117" xr:uid="{7E529620-436F-4612-A5C3-2671197F7C41}"/>
    <hyperlink ref="Q119" r:id="rId118" xr:uid="{FAF1C217-9E6E-4D4F-81E9-333131E83E19}"/>
    <hyperlink ref="Q120" r:id="rId119" xr:uid="{BFE58058-4990-4A49-8C42-AD361026EDBC}"/>
    <hyperlink ref="Q121" r:id="rId120" xr:uid="{EE68D940-B577-4888-91F3-813750581C62}"/>
    <hyperlink ref="Q122" r:id="rId121" xr:uid="{04B5ED12-A213-49ED-9E43-A37824FCFB37}"/>
    <hyperlink ref="Q123" r:id="rId122" xr:uid="{1702981E-3AF7-4480-9E7F-EB5AD7BD2678}"/>
    <hyperlink ref="Q124" r:id="rId123" xr:uid="{58674755-2152-49E8-B586-E94EBA4F145A}"/>
    <hyperlink ref="Q125" r:id="rId124" xr:uid="{D506EBC8-E3B5-4A3A-A35F-075F3A3ED52D}"/>
    <hyperlink ref="Q126" r:id="rId125" xr:uid="{60993B25-36C4-4BC9-8FD9-2C5810699E1A}"/>
    <hyperlink ref="Q127" r:id="rId126" xr:uid="{FC58BDA1-C41F-4CBF-8BCE-FAF4AD1C504C}"/>
    <hyperlink ref="Q128" r:id="rId127" xr:uid="{E313B736-96E7-4966-9070-119FFB261EE3}"/>
    <hyperlink ref="Q129" r:id="rId128" xr:uid="{E3A45DB2-0CA4-451F-9C38-46B2B620FAE5}"/>
    <hyperlink ref="Q130" r:id="rId129" xr:uid="{140FA648-455B-416A-8613-CB1639F2EFD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4D9BB-7B06-4F47-9561-4AC777B24500}">
  <sheetPr>
    <tabColor rgb="FFFFFF00"/>
  </sheetPr>
  <dimension ref="A1:AA193"/>
  <sheetViews>
    <sheetView topLeftCell="A184" workbookViewId="0">
      <selection activeCell="C194" sqref="C194"/>
    </sheetView>
  </sheetViews>
  <sheetFormatPr defaultRowHeight="14.5" x14ac:dyDescent="0.35"/>
  <cols>
    <col min="3" max="3" width="19.5429687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x14ac:dyDescent="0.35">
      <c r="A7" s="115">
        <v>45694.720309814817</v>
      </c>
      <c r="B7" s="115">
        <v>45694.723375590278</v>
      </c>
      <c r="C7" s="115">
        <v>45694</v>
      </c>
      <c r="D7" t="s">
        <v>530</v>
      </c>
      <c r="E7" t="s">
        <v>249</v>
      </c>
      <c r="H7" t="s">
        <v>250</v>
      </c>
      <c r="J7" t="s">
        <v>565</v>
      </c>
      <c r="K7">
        <v>140</v>
      </c>
      <c r="L7">
        <v>1100</v>
      </c>
      <c r="M7">
        <v>154000</v>
      </c>
      <c r="N7" t="s">
        <v>566</v>
      </c>
      <c r="O7" t="s">
        <v>567</v>
      </c>
      <c r="P7" t="s">
        <v>568</v>
      </c>
      <c r="Q7" s="125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x14ac:dyDescent="0.35">
      <c r="A8" s="115">
        <v>45694.724902395843</v>
      </c>
      <c r="B8" s="115">
        <v>45694.726659525462</v>
      </c>
      <c r="C8" s="115">
        <v>45694</v>
      </c>
      <c r="D8" t="s">
        <v>530</v>
      </c>
      <c r="E8" t="s">
        <v>249</v>
      </c>
      <c r="H8" t="s">
        <v>250</v>
      </c>
      <c r="J8" t="s">
        <v>571</v>
      </c>
      <c r="K8">
        <v>50</v>
      </c>
      <c r="L8">
        <v>4300</v>
      </c>
      <c r="M8">
        <v>215000</v>
      </c>
      <c r="N8" t="s">
        <v>572</v>
      </c>
      <c r="O8" t="s">
        <v>567</v>
      </c>
      <c r="P8" t="s">
        <v>573</v>
      </c>
      <c r="Q8" s="125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x14ac:dyDescent="0.35">
      <c r="A9" s="115">
        <v>45694.727173819447</v>
      </c>
      <c r="B9" s="115">
        <v>45694.729303761567</v>
      </c>
      <c r="C9" s="115">
        <v>45694</v>
      </c>
      <c r="D9" t="s">
        <v>540</v>
      </c>
      <c r="E9" t="s">
        <v>558</v>
      </c>
      <c r="G9" t="s">
        <v>268</v>
      </c>
      <c r="J9" t="s">
        <v>576</v>
      </c>
      <c r="K9">
        <v>1</v>
      </c>
      <c r="L9">
        <v>20000</v>
      </c>
      <c r="M9">
        <v>20000</v>
      </c>
      <c r="N9">
        <v>20000</v>
      </c>
      <c r="O9" t="s">
        <v>567</v>
      </c>
      <c r="P9" t="s">
        <v>577</v>
      </c>
      <c r="Q9" s="125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5">
        <v>45694.729554675927</v>
      </c>
      <c r="B10" s="115">
        <v>45694.730947835647</v>
      </c>
      <c r="C10" s="115">
        <v>45694</v>
      </c>
      <c r="D10" t="s">
        <v>580</v>
      </c>
      <c r="E10" t="s">
        <v>581</v>
      </c>
      <c r="F10" t="s">
        <v>582</v>
      </c>
      <c r="J10" t="s">
        <v>583</v>
      </c>
      <c r="K10">
        <v>6</v>
      </c>
      <c r="L10">
        <v>7000</v>
      </c>
      <c r="M10">
        <v>42000</v>
      </c>
      <c r="N10" t="s">
        <v>584</v>
      </c>
      <c r="O10" t="s">
        <v>567</v>
      </c>
      <c r="P10" t="s">
        <v>585</v>
      </c>
      <c r="Q10" s="125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x14ac:dyDescent="0.35">
      <c r="A11" s="115">
        <v>45694.731241724527</v>
      </c>
      <c r="B11" s="115">
        <v>45694.73413261574</v>
      </c>
      <c r="C11" s="115">
        <v>45694</v>
      </c>
      <c r="D11" t="s">
        <v>530</v>
      </c>
      <c r="E11" t="s">
        <v>558</v>
      </c>
      <c r="G11" t="s">
        <v>262</v>
      </c>
      <c r="J11" t="s">
        <v>588</v>
      </c>
      <c r="K11">
        <v>1</v>
      </c>
      <c r="L11">
        <v>10000</v>
      </c>
      <c r="M11">
        <v>10000</v>
      </c>
      <c r="N11">
        <v>10000</v>
      </c>
      <c r="O11" t="s">
        <v>567</v>
      </c>
      <c r="P11" t="s">
        <v>589</v>
      </c>
      <c r="Q11" s="125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x14ac:dyDescent="0.35">
      <c r="A12" s="115">
        <v>45695.49593675926</v>
      </c>
      <c r="B12" s="115">
        <v>45695.497728576389</v>
      </c>
      <c r="C12" s="115">
        <v>45695</v>
      </c>
      <c r="D12" t="s">
        <v>540</v>
      </c>
      <c r="E12" t="s">
        <v>249</v>
      </c>
      <c r="H12" t="s">
        <v>251</v>
      </c>
      <c r="J12" t="s">
        <v>592</v>
      </c>
      <c r="K12">
        <v>1</v>
      </c>
      <c r="L12">
        <v>47000</v>
      </c>
      <c r="M12">
        <v>47000</v>
      </c>
      <c r="N12" t="s">
        <v>593</v>
      </c>
      <c r="O12" t="s">
        <v>567</v>
      </c>
      <c r="P12" t="s">
        <v>594</v>
      </c>
      <c r="Q12" s="125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5">
        <v>45695</v>
      </c>
      <c r="D13" t="s">
        <v>597</v>
      </c>
      <c r="E13" t="s">
        <v>249</v>
      </c>
      <c r="H13" t="s">
        <v>253</v>
      </c>
      <c r="J13" t="s">
        <v>598</v>
      </c>
      <c r="K13">
        <v>350</v>
      </c>
      <c r="L13">
        <v>3200</v>
      </c>
      <c r="M13">
        <v>1120000</v>
      </c>
      <c r="N13" t="s">
        <v>599</v>
      </c>
      <c r="O13" t="s">
        <v>567</v>
      </c>
      <c r="P13" t="s">
        <v>600</v>
      </c>
      <c r="Q13" s="125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5">
        <v>45695.520305243059</v>
      </c>
      <c r="C14" s="115">
        <v>45695</v>
      </c>
      <c r="D14" t="s">
        <v>597</v>
      </c>
      <c r="E14" t="s">
        <v>558</v>
      </c>
      <c r="G14" t="s">
        <v>262</v>
      </c>
      <c r="J14" t="s">
        <v>603</v>
      </c>
      <c r="K14">
        <v>1</v>
      </c>
      <c r="L14">
        <v>5000</v>
      </c>
      <c r="M14">
        <v>5000</v>
      </c>
      <c r="N14">
        <v>5000</v>
      </c>
      <c r="O14" t="s">
        <v>567</v>
      </c>
      <c r="P14" t="s">
        <v>604</v>
      </c>
      <c r="Q14" s="125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x14ac:dyDescent="0.35">
      <c r="A15" s="115">
        <v>45698.538656053242</v>
      </c>
      <c r="B15" s="115">
        <v>45698.541725405092</v>
      </c>
      <c r="C15" s="115">
        <v>45698</v>
      </c>
      <c r="D15" t="s">
        <v>540</v>
      </c>
      <c r="E15" t="s">
        <v>249</v>
      </c>
      <c r="H15" t="s">
        <v>251</v>
      </c>
      <c r="J15" t="s">
        <v>607</v>
      </c>
      <c r="K15">
        <v>1000</v>
      </c>
      <c r="L15">
        <v>13</v>
      </c>
      <c r="M15">
        <v>13000</v>
      </c>
      <c r="N15" t="s">
        <v>608</v>
      </c>
      <c r="O15" t="s">
        <v>567</v>
      </c>
      <c r="P15" t="s">
        <v>609</v>
      </c>
      <c r="Q15" s="125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x14ac:dyDescent="0.35">
      <c r="A16" s="115">
        <v>45698.542527164347</v>
      </c>
      <c r="B16" s="115">
        <v>45698.546941516201</v>
      </c>
      <c r="C16" s="115">
        <v>45698</v>
      </c>
      <c r="D16" t="s">
        <v>540</v>
      </c>
      <c r="E16" t="s">
        <v>558</v>
      </c>
      <c r="G16" t="s">
        <v>262</v>
      </c>
      <c r="J16" t="s">
        <v>612</v>
      </c>
      <c r="K16">
        <v>1</v>
      </c>
      <c r="L16">
        <v>5000</v>
      </c>
      <c r="M16">
        <v>5000</v>
      </c>
      <c r="N16">
        <v>5000</v>
      </c>
      <c r="O16" t="s">
        <v>567</v>
      </c>
      <c r="P16" t="s">
        <v>613</v>
      </c>
      <c r="Q16" s="125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x14ac:dyDescent="0.35">
      <c r="A17" s="115">
        <v>45698.83681306713</v>
      </c>
      <c r="B17" s="115">
        <v>45698.838489131937</v>
      </c>
      <c r="C17" s="115">
        <v>45698</v>
      </c>
      <c r="D17" t="s">
        <v>540</v>
      </c>
      <c r="E17" t="s">
        <v>581</v>
      </c>
      <c r="F17" t="s">
        <v>582</v>
      </c>
      <c r="J17" t="s">
        <v>616</v>
      </c>
      <c r="K17">
        <v>1</v>
      </c>
      <c r="L17">
        <v>15000</v>
      </c>
      <c r="M17">
        <v>15000</v>
      </c>
      <c r="N17" t="s">
        <v>617</v>
      </c>
      <c r="O17" t="s">
        <v>618</v>
      </c>
      <c r="P17" t="s">
        <v>619</v>
      </c>
      <c r="Q17" s="125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x14ac:dyDescent="0.35">
      <c r="A18" s="115">
        <v>45698.840186412039</v>
      </c>
      <c r="B18" s="115">
        <v>45698.841499837959</v>
      </c>
      <c r="C18" s="115">
        <v>45698</v>
      </c>
      <c r="D18" t="s">
        <v>540</v>
      </c>
      <c r="E18" t="s">
        <v>558</v>
      </c>
      <c r="G18" t="s">
        <v>262</v>
      </c>
      <c r="J18" t="s">
        <v>622</v>
      </c>
      <c r="K18">
        <v>1</v>
      </c>
      <c r="L18">
        <v>2000</v>
      </c>
      <c r="M18">
        <v>2000</v>
      </c>
      <c r="N18">
        <v>2000</v>
      </c>
      <c r="O18" t="s">
        <v>618</v>
      </c>
      <c r="P18" t="s">
        <v>623</v>
      </c>
      <c r="Q18" s="125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5">
        <v>45698.843943541673</v>
      </c>
      <c r="B19" s="115">
        <v>45698.846898321761</v>
      </c>
      <c r="C19" s="115">
        <v>45698</v>
      </c>
      <c r="D19" t="s">
        <v>597</v>
      </c>
      <c r="E19" t="s">
        <v>558</v>
      </c>
      <c r="G19" t="s">
        <v>268</v>
      </c>
      <c r="J19" t="s">
        <v>626</v>
      </c>
      <c r="K19">
        <v>5</v>
      </c>
      <c r="L19">
        <v>5000</v>
      </c>
      <c r="M19">
        <v>25000</v>
      </c>
      <c r="N19" t="s">
        <v>627</v>
      </c>
      <c r="O19" t="s">
        <v>567</v>
      </c>
      <c r="P19" t="s">
        <v>628</v>
      </c>
      <c r="Q19" s="125" t="s">
        <v>629</v>
      </c>
      <c r="R19">
        <v>439153307</v>
      </c>
      <c r="S19" t="s">
        <v>630</v>
      </c>
      <c r="T19" s="115">
        <v>45698.722083333327</v>
      </c>
      <c r="W19" t="s">
        <v>537</v>
      </c>
      <c r="X19" t="s">
        <v>538</v>
      </c>
      <c r="Y19" t="s">
        <v>539</v>
      </c>
      <c r="AA19">
        <v>18</v>
      </c>
    </row>
    <row r="20" spans="1:27" x14ac:dyDescent="0.35">
      <c r="A20" s="115">
        <v>45700.353759733793</v>
      </c>
      <c r="B20" s="115">
        <v>45700.35491587963</v>
      </c>
      <c r="C20" s="115">
        <v>45699</v>
      </c>
      <c r="D20" t="s">
        <v>540</v>
      </c>
      <c r="E20" t="s">
        <v>249</v>
      </c>
      <c r="H20" t="s">
        <v>250</v>
      </c>
      <c r="J20" t="s">
        <v>571</v>
      </c>
      <c r="K20">
        <v>50</v>
      </c>
      <c r="L20">
        <v>4300</v>
      </c>
      <c r="M20">
        <v>215000</v>
      </c>
      <c r="N20" t="s">
        <v>572</v>
      </c>
      <c r="O20" t="s">
        <v>567</v>
      </c>
      <c r="P20" t="s">
        <v>631</v>
      </c>
      <c r="Q20" s="125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x14ac:dyDescent="0.35">
      <c r="A21" s="115">
        <v>45700.355282581018</v>
      </c>
      <c r="B21" s="115">
        <v>45700.356221168979</v>
      </c>
      <c r="C21" s="115">
        <v>45699</v>
      </c>
      <c r="D21" t="s">
        <v>540</v>
      </c>
      <c r="E21" t="s">
        <v>249</v>
      </c>
      <c r="H21" t="s">
        <v>250</v>
      </c>
      <c r="J21" t="s">
        <v>634</v>
      </c>
      <c r="K21">
        <v>120</v>
      </c>
      <c r="L21">
        <v>1200</v>
      </c>
      <c r="M21">
        <v>144000</v>
      </c>
      <c r="N21" t="s">
        <v>635</v>
      </c>
      <c r="O21" t="s">
        <v>567</v>
      </c>
      <c r="P21" t="s">
        <v>636</v>
      </c>
      <c r="Q21" s="125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x14ac:dyDescent="0.35">
      <c r="A22" s="115">
        <v>45700.3565796412</v>
      </c>
      <c r="B22" s="115">
        <v>45700.35783119213</v>
      </c>
      <c r="C22" s="115">
        <v>45699</v>
      </c>
      <c r="D22" t="s">
        <v>530</v>
      </c>
      <c r="E22" t="s">
        <v>581</v>
      </c>
      <c r="F22" t="s">
        <v>582</v>
      </c>
      <c r="J22" t="s">
        <v>616</v>
      </c>
      <c r="K22">
        <v>1</v>
      </c>
      <c r="L22">
        <v>15000</v>
      </c>
      <c r="M22">
        <v>15000</v>
      </c>
      <c r="N22" t="s">
        <v>617</v>
      </c>
      <c r="O22" t="s">
        <v>567</v>
      </c>
      <c r="P22" t="s">
        <v>639</v>
      </c>
      <c r="Q22" s="125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5">
        <v>45700.358197349538</v>
      </c>
      <c r="B23" s="115">
        <v>45700.360226053243</v>
      </c>
      <c r="C23" s="115">
        <v>45700</v>
      </c>
      <c r="D23" t="s">
        <v>597</v>
      </c>
      <c r="E23" t="s">
        <v>249</v>
      </c>
      <c r="H23" t="s">
        <v>250</v>
      </c>
      <c r="J23" t="s">
        <v>642</v>
      </c>
      <c r="K23">
        <v>50</v>
      </c>
      <c r="L23">
        <v>2900</v>
      </c>
      <c r="M23">
        <v>145000</v>
      </c>
      <c r="N23" t="s">
        <v>643</v>
      </c>
      <c r="O23" t="s">
        <v>567</v>
      </c>
      <c r="P23" t="s">
        <v>644</v>
      </c>
      <c r="Q23" s="125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x14ac:dyDescent="0.35">
      <c r="A24" s="115">
        <v>45700.361130694437</v>
      </c>
      <c r="B24" s="115">
        <v>45700.363356469898</v>
      </c>
      <c r="C24" s="115">
        <v>45699</v>
      </c>
      <c r="D24" t="s">
        <v>540</v>
      </c>
      <c r="E24" t="s">
        <v>558</v>
      </c>
      <c r="G24" t="s">
        <v>262</v>
      </c>
      <c r="J24" t="s">
        <v>647</v>
      </c>
      <c r="K24">
        <v>1</v>
      </c>
      <c r="L24">
        <v>10000</v>
      </c>
      <c r="M24">
        <v>10000</v>
      </c>
      <c r="N24">
        <v>10000</v>
      </c>
      <c r="O24" t="s">
        <v>567</v>
      </c>
      <c r="P24" t="s">
        <v>648</v>
      </c>
      <c r="Q24" s="125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5">
        <v>45700.364387407397</v>
      </c>
      <c r="B25" s="115">
        <v>45700.36604108796</v>
      </c>
      <c r="C25" s="115">
        <v>45699</v>
      </c>
      <c r="D25" t="s">
        <v>597</v>
      </c>
      <c r="E25" t="s">
        <v>558</v>
      </c>
      <c r="G25" t="s">
        <v>268</v>
      </c>
      <c r="J25" t="s">
        <v>651</v>
      </c>
      <c r="K25">
        <v>5</v>
      </c>
      <c r="L25">
        <v>5000</v>
      </c>
      <c r="M25">
        <v>25000</v>
      </c>
      <c r="N25" t="s">
        <v>627</v>
      </c>
      <c r="O25" t="s">
        <v>567</v>
      </c>
      <c r="P25" t="s">
        <v>652</v>
      </c>
      <c r="Q25" s="125" t="s">
        <v>653</v>
      </c>
      <c r="R25">
        <v>439729018</v>
      </c>
      <c r="S25" t="s">
        <v>654</v>
      </c>
      <c r="T25" s="115">
        <v>45700.241909722223</v>
      </c>
      <c r="W25" t="s">
        <v>537</v>
      </c>
      <c r="X25" t="s">
        <v>538</v>
      </c>
      <c r="Y25" t="s">
        <v>539</v>
      </c>
      <c r="AA25">
        <v>24</v>
      </c>
    </row>
    <row r="26" spans="1:27" x14ac:dyDescent="0.35">
      <c r="A26" s="115">
        <v>45700.366991689807</v>
      </c>
      <c r="B26" s="115">
        <v>45700.368779432873</v>
      </c>
      <c r="C26" s="115">
        <v>45699</v>
      </c>
      <c r="D26" t="s">
        <v>597</v>
      </c>
      <c r="E26" t="s">
        <v>558</v>
      </c>
      <c r="G26" t="s">
        <v>262</v>
      </c>
      <c r="J26" t="s">
        <v>655</v>
      </c>
      <c r="K26">
        <v>1</v>
      </c>
      <c r="L26">
        <v>10000</v>
      </c>
      <c r="M26">
        <v>10000</v>
      </c>
      <c r="N26">
        <v>10000</v>
      </c>
      <c r="O26" t="s">
        <v>567</v>
      </c>
      <c r="P26" t="s">
        <v>656</v>
      </c>
      <c r="Q26" s="125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5">
        <v>45701.539069178238</v>
      </c>
      <c r="B27" s="115">
        <v>45701.540588495373</v>
      </c>
      <c r="C27" s="115">
        <v>45701</v>
      </c>
      <c r="D27" t="s">
        <v>580</v>
      </c>
      <c r="E27" t="s">
        <v>249</v>
      </c>
      <c r="H27" t="s">
        <v>250</v>
      </c>
      <c r="J27" t="s">
        <v>659</v>
      </c>
      <c r="K27">
        <v>100</v>
      </c>
      <c r="L27">
        <v>2800</v>
      </c>
      <c r="M27">
        <v>280000</v>
      </c>
      <c r="N27" t="s">
        <v>660</v>
      </c>
      <c r="O27" t="s">
        <v>661</v>
      </c>
      <c r="P27" t="s">
        <v>662</v>
      </c>
      <c r="Q27" s="125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5">
        <v>45701.724033287042</v>
      </c>
      <c r="B28" s="115">
        <v>45701.725693136577</v>
      </c>
      <c r="C28" s="115">
        <v>45701</v>
      </c>
      <c r="D28" t="s">
        <v>597</v>
      </c>
      <c r="E28" t="s">
        <v>249</v>
      </c>
      <c r="H28" t="s">
        <v>250</v>
      </c>
      <c r="J28" t="s">
        <v>665</v>
      </c>
      <c r="K28">
        <v>100</v>
      </c>
      <c r="L28">
        <v>2940</v>
      </c>
      <c r="M28">
        <v>294000</v>
      </c>
      <c r="N28" t="s">
        <v>666</v>
      </c>
      <c r="O28" t="s">
        <v>567</v>
      </c>
      <c r="P28" t="s">
        <v>667</v>
      </c>
      <c r="Q28" s="125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5">
        <v>45701.726004606477</v>
      </c>
      <c r="B29" s="115">
        <v>45701.731112696762</v>
      </c>
      <c r="C29" s="115">
        <v>45701</v>
      </c>
      <c r="D29" t="s">
        <v>597</v>
      </c>
      <c r="E29" t="s">
        <v>558</v>
      </c>
      <c r="G29" t="s">
        <v>262</v>
      </c>
      <c r="J29" t="s">
        <v>670</v>
      </c>
      <c r="K29">
        <v>1</v>
      </c>
      <c r="L29">
        <v>4000</v>
      </c>
      <c r="M29">
        <v>4000</v>
      </c>
      <c r="N29">
        <v>4000</v>
      </c>
      <c r="O29" t="s">
        <v>567</v>
      </c>
      <c r="P29" t="s">
        <v>671</v>
      </c>
      <c r="Q29" s="125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5">
        <v>45701.73214925926</v>
      </c>
      <c r="B30" s="115">
        <v>45701.738831932867</v>
      </c>
      <c r="C30" s="115">
        <v>45701</v>
      </c>
      <c r="D30" t="s">
        <v>597</v>
      </c>
      <c r="E30" t="s">
        <v>558</v>
      </c>
      <c r="G30" t="s">
        <v>268</v>
      </c>
      <c r="J30" t="s">
        <v>674</v>
      </c>
      <c r="K30">
        <v>1</v>
      </c>
      <c r="L30">
        <v>75000</v>
      </c>
      <c r="M30">
        <v>75000</v>
      </c>
      <c r="N30" t="s">
        <v>675</v>
      </c>
      <c r="O30" t="s">
        <v>567</v>
      </c>
      <c r="P30" t="s">
        <v>676</v>
      </c>
      <c r="Q30" s="125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5">
        <v>45701.740111724539</v>
      </c>
      <c r="B31" s="115">
        <v>45701.742039236109</v>
      </c>
      <c r="C31" s="115">
        <v>45701</v>
      </c>
      <c r="D31" t="s">
        <v>597</v>
      </c>
      <c r="E31" t="s">
        <v>558</v>
      </c>
      <c r="G31" t="s">
        <v>262</v>
      </c>
      <c r="J31" t="s">
        <v>679</v>
      </c>
      <c r="K31">
        <v>1</v>
      </c>
      <c r="L31">
        <v>2000</v>
      </c>
      <c r="M31">
        <v>2000</v>
      </c>
      <c r="N31">
        <v>2000</v>
      </c>
      <c r="O31" t="s">
        <v>567</v>
      </c>
      <c r="P31" t="s">
        <v>680</v>
      </c>
      <c r="Q31" s="125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5">
        <v>45701.74233375</v>
      </c>
      <c r="B32" s="115">
        <v>45701.744392581022</v>
      </c>
      <c r="C32" s="115">
        <v>45701</v>
      </c>
      <c r="D32" t="s">
        <v>597</v>
      </c>
      <c r="E32" t="s">
        <v>581</v>
      </c>
      <c r="F32" t="s">
        <v>582</v>
      </c>
      <c r="J32" t="s">
        <v>683</v>
      </c>
      <c r="K32">
        <v>2</v>
      </c>
      <c r="L32">
        <v>1000</v>
      </c>
      <c r="M32">
        <v>2000</v>
      </c>
      <c r="N32" t="s">
        <v>684</v>
      </c>
      <c r="O32" t="s">
        <v>567</v>
      </c>
      <c r="P32" t="s">
        <v>685</v>
      </c>
      <c r="Q32" s="125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25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25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25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25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x14ac:dyDescent="0.35">
      <c r="A45" s="115">
        <v>45710.67008048611</v>
      </c>
      <c r="B45" s="115">
        <v>45710.698861087963</v>
      </c>
      <c r="C45" s="115">
        <v>45710</v>
      </c>
      <c r="D45" t="s">
        <v>530</v>
      </c>
      <c r="E45" t="s">
        <v>244</v>
      </c>
      <c r="I45" t="s">
        <v>245</v>
      </c>
      <c r="J45" t="s">
        <v>764</v>
      </c>
      <c r="K45">
        <v>2</v>
      </c>
      <c r="L45">
        <v>10000</v>
      </c>
      <c r="M45">
        <v>20000</v>
      </c>
      <c r="N45" t="s">
        <v>758</v>
      </c>
      <c r="O45" t="s">
        <v>765</v>
      </c>
      <c r="P45" t="s">
        <v>766</v>
      </c>
      <c r="Q45" s="116" t="s">
        <v>767</v>
      </c>
      <c r="R45">
        <v>444087184</v>
      </c>
      <c r="S45" t="s">
        <v>768</v>
      </c>
      <c r="T45" s="115">
        <v>45710.573993055557</v>
      </c>
      <c r="W45" t="s">
        <v>537</v>
      </c>
      <c r="X45" t="s">
        <v>538</v>
      </c>
      <c r="Y45" t="s">
        <v>539</v>
      </c>
      <c r="AA45">
        <v>44</v>
      </c>
    </row>
    <row r="46" spans="1:27" x14ac:dyDescent="0.35">
      <c r="A46" s="115">
        <v>45711.395216851852</v>
      </c>
      <c r="B46" s="115">
        <v>45711.3967128125</v>
      </c>
      <c r="C46" s="115">
        <v>45695</v>
      </c>
      <c r="D46" t="s">
        <v>530</v>
      </c>
      <c r="E46" t="s">
        <v>244</v>
      </c>
      <c r="I46" t="s">
        <v>245</v>
      </c>
      <c r="J46" t="s">
        <v>764</v>
      </c>
      <c r="K46">
        <v>15</v>
      </c>
      <c r="L46">
        <v>15000</v>
      </c>
      <c r="M46">
        <v>225000</v>
      </c>
      <c r="N46" t="s">
        <v>769</v>
      </c>
      <c r="O46" t="s">
        <v>770</v>
      </c>
      <c r="P46" t="s">
        <v>771</v>
      </c>
      <c r="Q46" s="116" t="s">
        <v>772</v>
      </c>
      <c r="R46">
        <v>444244338</v>
      </c>
      <c r="S46" t="s">
        <v>773</v>
      </c>
      <c r="T46" s="115">
        <v>45711.271840277783</v>
      </c>
      <c r="W46" t="s">
        <v>537</v>
      </c>
      <c r="X46" t="s">
        <v>538</v>
      </c>
      <c r="Y46" t="s">
        <v>539</v>
      </c>
      <c r="AA46">
        <v>45</v>
      </c>
    </row>
    <row r="47" spans="1:27" x14ac:dyDescent="0.35">
      <c r="A47" s="115">
        <v>45711.397721875001</v>
      </c>
      <c r="B47" s="115">
        <v>45711.399804502318</v>
      </c>
      <c r="C47" s="115">
        <v>45696</v>
      </c>
      <c r="D47" t="s">
        <v>530</v>
      </c>
      <c r="E47" t="s">
        <v>244</v>
      </c>
      <c r="I47" t="s">
        <v>245</v>
      </c>
      <c r="J47" t="s">
        <v>764</v>
      </c>
      <c r="K47">
        <v>16</v>
      </c>
      <c r="L47">
        <v>15000</v>
      </c>
      <c r="M47">
        <v>240000</v>
      </c>
      <c r="N47" t="s">
        <v>774</v>
      </c>
      <c r="O47" t="s">
        <v>770</v>
      </c>
      <c r="P47" t="s">
        <v>775</v>
      </c>
      <c r="Q47" s="116" t="s">
        <v>776</v>
      </c>
      <c r="R47">
        <v>444245221</v>
      </c>
      <c r="S47" t="s">
        <v>777</v>
      </c>
      <c r="T47" s="115">
        <v>45711.274907407409</v>
      </c>
      <c r="W47" t="s">
        <v>537</v>
      </c>
      <c r="X47" t="s">
        <v>538</v>
      </c>
      <c r="Y47" t="s">
        <v>539</v>
      </c>
      <c r="AA47">
        <v>46</v>
      </c>
    </row>
    <row r="48" spans="1:27" x14ac:dyDescent="0.35">
      <c r="A48" s="115">
        <v>45711.400382083331</v>
      </c>
      <c r="B48" s="115">
        <v>45711.401578414348</v>
      </c>
      <c r="C48" s="115">
        <v>45696</v>
      </c>
      <c r="D48" t="s">
        <v>530</v>
      </c>
      <c r="E48" t="s">
        <v>244</v>
      </c>
      <c r="I48" t="s">
        <v>245</v>
      </c>
      <c r="J48" t="s">
        <v>764</v>
      </c>
      <c r="K48">
        <v>1</v>
      </c>
      <c r="L48">
        <v>15000</v>
      </c>
      <c r="M48">
        <v>15000</v>
      </c>
      <c r="N48" t="s">
        <v>617</v>
      </c>
      <c r="O48" t="s">
        <v>778</v>
      </c>
      <c r="P48" t="s">
        <v>779</v>
      </c>
      <c r="Q48" s="116" t="s">
        <v>780</v>
      </c>
      <c r="R48">
        <v>444245689</v>
      </c>
      <c r="S48" t="s">
        <v>781</v>
      </c>
      <c r="T48" s="115">
        <v>45711.276689814818</v>
      </c>
      <c r="W48" t="s">
        <v>537</v>
      </c>
      <c r="X48" t="s">
        <v>538</v>
      </c>
      <c r="Y48" t="s">
        <v>539</v>
      </c>
      <c r="AA48">
        <v>47</v>
      </c>
    </row>
    <row r="49" spans="1:27" x14ac:dyDescent="0.35">
      <c r="A49" s="115">
        <v>45711.402085856484</v>
      </c>
      <c r="B49" s="115">
        <v>45711.404091226847</v>
      </c>
      <c r="C49" s="115">
        <v>45697</v>
      </c>
      <c r="D49" t="s">
        <v>530</v>
      </c>
      <c r="E49" t="s">
        <v>244</v>
      </c>
      <c r="I49" t="s">
        <v>245</v>
      </c>
      <c r="J49" t="s">
        <v>764</v>
      </c>
      <c r="K49">
        <v>12</v>
      </c>
      <c r="L49">
        <v>15000</v>
      </c>
      <c r="M49">
        <v>180000</v>
      </c>
      <c r="N49" t="s">
        <v>782</v>
      </c>
      <c r="O49" t="s">
        <v>770</v>
      </c>
      <c r="P49" t="s">
        <v>783</v>
      </c>
      <c r="Q49" s="116" t="s">
        <v>784</v>
      </c>
      <c r="R49">
        <v>444246224</v>
      </c>
      <c r="S49" t="s">
        <v>785</v>
      </c>
      <c r="T49" s="115">
        <v>45711.27921296296</v>
      </c>
      <c r="W49" t="s">
        <v>537</v>
      </c>
      <c r="X49" t="s">
        <v>538</v>
      </c>
      <c r="Y49" t="s">
        <v>539</v>
      </c>
      <c r="AA49">
        <v>48</v>
      </c>
    </row>
    <row r="50" spans="1:27" x14ac:dyDescent="0.35">
      <c r="A50" s="115">
        <v>45711.404395405087</v>
      </c>
      <c r="B50" s="115">
        <v>45711.405861157407</v>
      </c>
      <c r="C50" s="115">
        <v>45697</v>
      </c>
      <c r="D50" t="s">
        <v>530</v>
      </c>
      <c r="E50" t="s">
        <v>244</v>
      </c>
      <c r="I50" t="s">
        <v>245</v>
      </c>
      <c r="J50" t="s">
        <v>764</v>
      </c>
      <c r="K50">
        <v>13</v>
      </c>
      <c r="L50">
        <v>15000</v>
      </c>
      <c r="M50">
        <v>195000</v>
      </c>
      <c r="N50" t="s">
        <v>786</v>
      </c>
      <c r="O50" t="s">
        <v>770</v>
      </c>
      <c r="P50" t="s">
        <v>787</v>
      </c>
      <c r="Q50" s="116" t="s">
        <v>788</v>
      </c>
      <c r="R50">
        <v>444246635</v>
      </c>
      <c r="S50" t="s">
        <v>789</v>
      </c>
      <c r="T50" s="115">
        <v>45711.280949074076</v>
      </c>
      <c r="W50" t="s">
        <v>537</v>
      </c>
      <c r="X50" t="s">
        <v>538</v>
      </c>
      <c r="Y50" t="s">
        <v>539</v>
      </c>
      <c r="AA50">
        <v>49</v>
      </c>
    </row>
    <row r="51" spans="1:27" x14ac:dyDescent="0.35">
      <c r="A51" s="115">
        <v>45711.406136157413</v>
      </c>
      <c r="B51" s="115">
        <v>45711.40738138889</v>
      </c>
      <c r="C51" s="115">
        <v>45698</v>
      </c>
      <c r="D51" t="s">
        <v>530</v>
      </c>
      <c r="E51" t="s">
        <v>244</v>
      </c>
      <c r="I51" t="s">
        <v>245</v>
      </c>
      <c r="J51" t="s">
        <v>790</v>
      </c>
      <c r="K51">
        <v>10</v>
      </c>
      <c r="L51">
        <v>15000</v>
      </c>
      <c r="M51">
        <v>150000</v>
      </c>
      <c r="N51" t="s">
        <v>791</v>
      </c>
      <c r="O51" t="s">
        <v>770</v>
      </c>
      <c r="P51" t="s">
        <v>792</v>
      </c>
      <c r="Q51" s="116" t="s">
        <v>793</v>
      </c>
      <c r="R51">
        <v>444247059</v>
      </c>
      <c r="S51" t="s">
        <v>794</v>
      </c>
      <c r="T51" s="115">
        <v>45711.282476851848</v>
      </c>
      <c r="W51" t="s">
        <v>537</v>
      </c>
      <c r="X51" t="s">
        <v>538</v>
      </c>
      <c r="Y51" t="s">
        <v>539</v>
      </c>
      <c r="AA51">
        <v>50</v>
      </c>
    </row>
    <row r="52" spans="1:27" x14ac:dyDescent="0.35">
      <c r="A52" s="115">
        <v>45711.407546296286</v>
      </c>
      <c r="B52" s="115">
        <v>45711.408728437498</v>
      </c>
      <c r="C52" s="115">
        <v>45698</v>
      </c>
      <c r="D52" t="s">
        <v>530</v>
      </c>
      <c r="E52" t="s">
        <v>244</v>
      </c>
      <c r="I52" t="s">
        <v>245</v>
      </c>
      <c r="J52" t="s">
        <v>790</v>
      </c>
      <c r="K52">
        <v>3</v>
      </c>
      <c r="L52">
        <v>15000</v>
      </c>
      <c r="M52">
        <v>45000</v>
      </c>
      <c r="N52" t="s">
        <v>795</v>
      </c>
      <c r="O52" t="s">
        <v>765</v>
      </c>
      <c r="P52" t="s">
        <v>796</v>
      </c>
      <c r="Q52" s="116" t="s">
        <v>797</v>
      </c>
      <c r="R52">
        <v>444247338</v>
      </c>
      <c r="S52" t="s">
        <v>798</v>
      </c>
      <c r="T52" s="115">
        <v>45711.283819444441</v>
      </c>
      <c r="W52" t="s">
        <v>537</v>
      </c>
      <c r="X52" t="s">
        <v>538</v>
      </c>
      <c r="Y52" t="s">
        <v>539</v>
      </c>
      <c r="AA52">
        <v>51</v>
      </c>
    </row>
    <row r="53" spans="1:27" x14ac:dyDescent="0.35">
      <c r="A53" s="115">
        <v>45711.409209942132</v>
      </c>
      <c r="B53" s="115">
        <v>45711.410177372687</v>
      </c>
      <c r="C53" s="115">
        <v>45697</v>
      </c>
      <c r="D53" t="s">
        <v>530</v>
      </c>
      <c r="E53" t="s">
        <v>244</v>
      </c>
      <c r="I53" t="s">
        <v>245</v>
      </c>
      <c r="J53" t="s">
        <v>790</v>
      </c>
      <c r="K53">
        <v>1</v>
      </c>
      <c r="L53">
        <v>15000</v>
      </c>
      <c r="M53">
        <v>15000</v>
      </c>
      <c r="N53" t="s">
        <v>617</v>
      </c>
      <c r="O53" t="s">
        <v>799</v>
      </c>
      <c r="P53" t="s">
        <v>800</v>
      </c>
      <c r="Q53" s="116" t="s">
        <v>801</v>
      </c>
      <c r="R53">
        <v>444247716</v>
      </c>
      <c r="S53" t="s">
        <v>802</v>
      </c>
      <c r="T53" s="115">
        <v>45711.285266203697</v>
      </c>
      <c r="W53" t="s">
        <v>537</v>
      </c>
      <c r="X53" t="s">
        <v>538</v>
      </c>
      <c r="Y53" t="s">
        <v>539</v>
      </c>
      <c r="AA53">
        <v>52</v>
      </c>
    </row>
    <row r="54" spans="1:27" x14ac:dyDescent="0.35">
      <c r="A54" s="115">
        <v>45711.410376585649</v>
      </c>
      <c r="B54" s="115">
        <v>45711.411163275458</v>
      </c>
      <c r="C54" s="115">
        <v>45699</v>
      </c>
      <c r="D54" t="s">
        <v>530</v>
      </c>
      <c r="E54" t="s">
        <v>244</v>
      </c>
      <c r="I54" t="s">
        <v>245</v>
      </c>
      <c r="J54" t="s">
        <v>790</v>
      </c>
      <c r="K54">
        <v>3</v>
      </c>
      <c r="L54">
        <v>15000</v>
      </c>
      <c r="M54">
        <v>45000</v>
      </c>
      <c r="N54" t="s">
        <v>795</v>
      </c>
      <c r="O54" t="s">
        <v>765</v>
      </c>
      <c r="P54" t="s">
        <v>803</v>
      </c>
      <c r="Q54" s="116" t="s">
        <v>804</v>
      </c>
      <c r="R54">
        <v>444247911</v>
      </c>
      <c r="S54" t="s">
        <v>805</v>
      </c>
      <c r="T54" s="115">
        <v>45711.286238425928</v>
      </c>
      <c r="W54" t="s">
        <v>537</v>
      </c>
      <c r="X54" t="s">
        <v>538</v>
      </c>
      <c r="Y54" t="s">
        <v>539</v>
      </c>
      <c r="AA54">
        <v>53</v>
      </c>
    </row>
    <row r="55" spans="1:27" x14ac:dyDescent="0.35">
      <c r="A55" s="115">
        <v>45711.411335960649</v>
      </c>
      <c r="B55" s="115">
        <v>45711.412738356477</v>
      </c>
      <c r="C55" s="115">
        <v>45700</v>
      </c>
      <c r="D55" t="s">
        <v>530</v>
      </c>
      <c r="E55" t="s">
        <v>244</v>
      </c>
      <c r="I55" t="s">
        <v>245</v>
      </c>
      <c r="J55" t="s">
        <v>790</v>
      </c>
      <c r="K55">
        <v>10</v>
      </c>
      <c r="L55">
        <v>15000</v>
      </c>
      <c r="M55">
        <v>150000</v>
      </c>
      <c r="N55" t="s">
        <v>791</v>
      </c>
      <c r="O55" t="s">
        <v>806</v>
      </c>
      <c r="P55" t="s">
        <v>807</v>
      </c>
      <c r="Q55" s="116" t="s">
        <v>808</v>
      </c>
      <c r="R55">
        <v>444248226</v>
      </c>
      <c r="S55" t="s">
        <v>809</v>
      </c>
      <c r="T55" s="115">
        <v>45711.287824074083</v>
      </c>
      <c r="W55" t="s">
        <v>537</v>
      </c>
      <c r="X55" t="s">
        <v>538</v>
      </c>
      <c r="Y55" t="s">
        <v>539</v>
      </c>
      <c r="AA55">
        <v>54</v>
      </c>
    </row>
    <row r="56" spans="1:27" x14ac:dyDescent="0.35">
      <c r="A56" s="115">
        <v>45711.412894085654</v>
      </c>
      <c r="B56" s="115">
        <v>45711.413944907406</v>
      </c>
      <c r="C56" s="115">
        <v>45700</v>
      </c>
      <c r="D56" t="s">
        <v>530</v>
      </c>
      <c r="E56" t="s">
        <v>244</v>
      </c>
      <c r="I56" t="s">
        <v>245</v>
      </c>
      <c r="J56" t="s">
        <v>790</v>
      </c>
      <c r="K56">
        <v>9</v>
      </c>
      <c r="L56">
        <v>15000</v>
      </c>
      <c r="M56">
        <v>135000</v>
      </c>
      <c r="N56" t="s">
        <v>810</v>
      </c>
      <c r="O56" t="s">
        <v>770</v>
      </c>
      <c r="P56" t="s">
        <v>811</v>
      </c>
      <c r="Q56" s="116" t="s">
        <v>812</v>
      </c>
      <c r="R56">
        <v>444248481</v>
      </c>
      <c r="S56" t="s">
        <v>813</v>
      </c>
      <c r="T56" s="115">
        <v>45711.289027777777</v>
      </c>
      <c r="W56" t="s">
        <v>537</v>
      </c>
      <c r="X56" t="s">
        <v>538</v>
      </c>
      <c r="Y56" t="s">
        <v>539</v>
      </c>
      <c r="AA56">
        <v>55</v>
      </c>
    </row>
    <row r="57" spans="1:27" x14ac:dyDescent="0.35">
      <c r="A57" s="115">
        <v>45711.414147418982</v>
      </c>
      <c r="B57" s="115">
        <v>45711.415145335654</v>
      </c>
      <c r="C57" s="115">
        <v>45701</v>
      </c>
      <c r="D57" t="s">
        <v>530</v>
      </c>
      <c r="E57" t="s">
        <v>244</v>
      </c>
      <c r="I57" t="s">
        <v>245</v>
      </c>
      <c r="J57" t="s">
        <v>790</v>
      </c>
      <c r="K57">
        <v>16</v>
      </c>
      <c r="L57">
        <v>15000</v>
      </c>
      <c r="M57">
        <v>240000</v>
      </c>
      <c r="N57" t="s">
        <v>774</v>
      </c>
      <c r="O57" t="s">
        <v>770</v>
      </c>
      <c r="P57" t="s">
        <v>814</v>
      </c>
      <c r="Q57" s="116" t="s">
        <v>815</v>
      </c>
      <c r="R57">
        <v>444248725</v>
      </c>
      <c r="S57" t="s">
        <v>816</v>
      </c>
      <c r="T57" s="115">
        <v>45711.290231481478</v>
      </c>
      <c r="W57" t="s">
        <v>537</v>
      </c>
      <c r="X57" t="s">
        <v>538</v>
      </c>
      <c r="Y57" t="s">
        <v>539</v>
      </c>
      <c r="AA57">
        <v>56</v>
      </c>
    </row>
    <row r="58" spans="1:27" x14ac:dyDescent="0.35">
      <c r="A58" s="115">
        <v>45711.415391678238</v>
      </c>
      <c r="B58" s="115">
        <v>45711.416125983793</v>
      </c>
      <c r="C58" s="115">
        <v>45701</v>
      </c>
      <c r="D58" t="s">
        <v>530</v>
      </c>
      <c r="E58" t="s">
        <v>244</v>
      </c>
      <c r="I58" t="s">
        <v>245</v>
      </c>
      <c r="J58" t="s">
        <v>790</v>
      </c>
      <c r="K58">
        <v>3</v>
      </c>
      <c r="L58">
        <v>15000</v>
      </c>
      <c r="M58">
        <v>45000</v>
      </c>
      <c r="N58" t="s">
        <v>795</v>
      </c>
      <c r="O58" t="s">
        <v>765</v>
      </c>
      <c r="P58" t="s">
        <v>817</v>
      </c>
      <c r="Q58" s="116" t="s">
        <v>818</v>
      </c>
      <c r="R58">
        <v>444248952</v>
      </c>
      <c r="S58" t="s">
        <v>819</v>
      </c>
      <c r="T58" s="115">
        <v>45711.291215277779</v>
      </c>
      <c r="W58" t="s">
        <v>537</v>
      </c>
      <c r="X58" t="s">
        <v>538</v>
      </c>
      <c r="Y58" t="s">
        <v>539</v>
      </c>
      <c r="AA58">
        <v>57</v>
      </c>
    </row>
    <row r="59" spans="1:27" x14ac:dyDescent="0.35">
      <c r="A59" s="115">
        <v>45711.416297928241</v>
      </c>
      <c r="B59" s="115">
        <v>45711.41743548611</v>
      </c>
      <c r="C59" s="115">
        <v>45701</v>
      </c>
      <c r="D59" t="s">
        <v>530</v>
      </c>
      <c r="E59" t="s">
        <v>244</v>
      </c>
      <c r="I59" t="s">
        <v>245</v>
      </c>
      <c r="J59" t="s">
        <v>790</v>
      </c>
      <c r="K59">
        <v>1</v>
      </c>
      <c r="L59">
        <v>15000</v>
      </c>
      <c r="M59">
        <v>15000</v>
      </c>
      <c r="N59" t="s">
        <v>617</v>
      </c>
      <c r="O59" t="s">
        <v>778</v>
      </c>
      <c r="P59" t="s">
        <v>820</v>
      </c>
      <c r="Q59" s="116" t="s">
        <v>821</v>
      </c>
      <c r="R59">
        <v>444249281</v>
      </c>
      <c r="S59" t="s">
        <v>822</v>
      </c>
      <c r="T59" s="115">
        <v>45711.292523148149</v>
      </c>
      <c r="W59" t="s">
        <v>537</v>
      </c>
      <c r="X59" t="s">
        <v>538</v>
      </c>
      <c r="Y59" t="s">
        <v>539</v>
      </c>
      <c r="AA59">
        <v>58</v>
      </c>
    </row>
    <row r="60" spans="1:27" x14ac:dyDescent="0.35">
      <c r="A60" s="115">
        <v>45711.41759070602</v>
      </c>
      <c r="B60" s="115">
        <v>45711.418638796298</v>
      </c>
      <c r="C60" s="115">
        <v>45702</v>
      </c>
      <c r="D60" t="s">
        <v>530</v>
      </c>
      <c r="E60" t="s">
        <v>244</v>
      </c>
      <c r="I60" t="s">
        <v>245</v>
      </c>
      <c r="J60" t="s">
        <v>790</v>
      </c>
      <c r="K60">
        <v>11</v>
      </c>
      <c r="L60">
        <v>15000</v>
      </c>
      <c r="M60">
        <v>165000</v>
      </c>
      <c r="N60" t="s">
        <v>823</v>
      </c>
      <c r="O60" t="s">
        <v>824</v>
      </c>
      <c r="P60" t="s">
        <v>825</v>
      </c>
      <c r="Q60" s="116" t="s">
        <v>826</v>
      </c>
      <c r="R60">
        <v>444249587</v>
      </c>
      <c r="S60" t="s">
        <v>827</v>
      </c>
      <c r="T60" s="115">
        <v>45711.293726851851</v>
      </c>
      <c r="W60" t="s">
        <v>537</v>
      </c>
      <c r="X60" t="s">
        <v>538</v>
      </c>
      <c r="Y60" t="s">
        <v>539</v>
      </c>
      <c r="AA60">
        <v>59</v>
      </c>
    </row>
    <row r="61" spans="1:27" x14ac:dyDescent="0.35">
      <c r="A61" s="115">
        <v>45711.41905571759</v>
      </c>
      <c r="B61" s="115">
        <v>45711.419836064822</v>
      </c>
      <c r="C61" s="115">
        <v>45702</v>
      </c>
      <c r="D61" t="s">
        <v>530</v>
      </c>
      <c r="E61" t="s">
        <v>244</v>
      </c>
      <c r="I61" t="s">
        <v>245</v>
      </c>
      <c r="J61" t="s">
        <v>790</v>
      </c>
      <c r="K61">
        <v>2</v>
      </c>
      <c r="L61">
        <v>15000</v>
      </c>
      <c r="M61">
        <v>30000</v>
      </c>
      <c r="N61" t="s">
        <v>828</v>
      </c>
      <c r="O61" t="s">
        <v>829</v>
      </c>
      <c r="P61" t="s">
        <v>830</v>
      </c>
      <c r="Q61" s="116" t="s">
        <v>831</v>
      </c>
      <c r="R61">
        <v>444249852</v>
      </c>
      <c r="S61" t="s">
        <v>832</v>
      </c>
      <c r="T61" s="115">
        <v>45711.294918981483</v>
      </c>
      <c r="W61" t="s">
        <v>537</v>
      </c>
      <c r="X61" t="s">
        <v>538</v>
      </c>
      <c r="Y61" t="s">
        <v>539</v>
      </c>
      <c r="AA61">
        <v>60</v>
      </c>
    </row>
    <row r="62" spans="1:27" x14ac:dyDescent="0.35">
      <c r="A62" s="115">
        <v>45711.4199902662</v>
      </c>
      <c r="B62" s="115">
        <v>45711.420780925917</v>
      </c>
      <c r="C62" s="115">
        <v>45702</v>
      </c>
      <c r="D62" t="s">
        <v>530</v>
      </c>
      <c r="E62" t="s">
        <v>244</v>
      </c>
      <c r="I62" t="s">
        <v>245</v>
      </c>
      <c r="J62" t="s">
        <v>790</v>
      </c>
      <c r="K62">
        <v>3</v>
      </c>
      <c r="L62">
        <v>15000</v>
      </c>
      <c r="M62">
        <v>45000</v>
      </c>
      <c r="N62" t="s">
        <v>795</v>
      </c>
      <c r="O62" t="s">
        <v>765</v>
      </c>
      <c r="P62" t="s">
        <v>833</v>
      </c>
      <c r="Q62" s="116" t="s">
        <v>834</v>
      </c>
      <c r="R62">
        <v>444250112</v>
      </c>
      <c r="S62" t="s">
        <v>835</v>
      </c>
      <c r="T62" s="115">
        <v>45711.29587962963</v>
      </c>
      <c r="W62" t="s">
        <v>537</v>
      </c>
      <c r="X62" t="s">
        <v>538</v>
      </c>
      <c r="Y62" t="s">
        <v>539</v>
      </c>
      <c r="AA62">
        <v>61</v>
      </c>
    </row>
    <row r="63" spans="1:27" x14ac:dyDescent="0.35">
      <c r="A63" s="115">
        <v>45711.421162025457</v>
      </c>
      <c r="B63" s="115">
        <v>45711.422208368058</v>
      </c>
      <c r="C63" s="115">
        <v>45702</v>
      </c>
      <c r="D63" t="s">
        <v>530</v>
      </c>
      <c r="E63" t="s">
        <v>244</v>
      </c>
      <c r="I63" t="s">
        <v>245</v>
      </c>
      <c r="J63" t="s">
        <v>790</v>
      </c>
      <c r="K63">
        <v>1</v>
      </c>
      <c r="L63">
        <v>15000</v>
      </c>
      <c r="M63">
        <v>15000</v>
      </c>
      <c r="N63" t="s">
        <v>617</v>
      </c>
      <c r="O63" t="s">
        <v>765</v>
      </c>
      <c r="P63" t="s">
        <v>836</v>
      </c>
      <c r="Q63" s="116" t="s">
        <v>837</v>
      </c>
      <c r="R63">
        <v>444250467</v>
      </c>
      <c r="S63" t="s">
        <v>838</v>
      </c>
      <c r="T63" s="115">
        <v>45711.297303240739</v>
      </c>
      <c r="W63" t="s">
        <v>537</v>
      </c>
      <c r="X63" t="s">
        <v>538</v>
      </c>
      <c r="Y63" t="s">
        <v>539</v>
      </c>
      <c r="AA63">
        <v>62</v>
      </c>
    </row>
    <row r="64" spans="1:27" x14ac:dyDescent="0.35">
      <c r="A64" s="115">
        <v>45711.422404699071</v>
      </c>
      <c r="B64" s="115">
        <v>45711.423228842592</v>
      </c>
      <c r="C64" s="115">
        <v>45703</v>
      </c>
      <c r="D64" t="s">
        <v>530</v>
      </c>
      <c r="E64" t="s">
        <v>244</v>
      </c>
      <c r="I64" t="s">
        <v>245</v>
      </c>
      <c r="J64" t="s">
        <v>790</v>
      </c>
      <c r="K64">
        <v>12</v>
      </c>
      <c r="L64">
        <v>15000</v>
      </c>
      <c r="M64">
        <v>180000</v>
      </c>
      <c r="N64" t="s">
        <v>782</v>
      </c>
      <c r="O64" t="s">
        <v>770</v>
      </c>
      <c r="P64" t="s">
        <v>839</v>
      </c>
      <c r="Q64" s="116" t="s">
        <v>840</v>
      </c>
      <c r="R64">
        <v>444250724</v>
      </c>
      <c r="S64" t="s">
        <v>841</v>
      </c>
      <c r="T64" s="115">
        <v>45711.298321759263</v>
      </c>
      <c r="W64" t="s">
        <v>537</v>
      </c>
      <c r="X64" t="s">
        <v>538</v>
      </c>
      <c r="Y64" t="s">
        <v>539</v>
      </c>
      <c r="AA64">
        <v>63</v>
      </c>
    </row>
    <row r="65" spans="1:27" x14ac:dyDescent="0.35">
      <c r="A65" s="115">
        <v>45711.423412511584</v>
      </c>
      <c r="B65" s="115">
        <v>45711.424601990737</v>
      </c>
      <c r="C65" s="115">
        <v>45703</v>
      </c>
      <c r="D65" t="s">
        <v>530</v>
      </c>
      <c r="E65" t="s">
        <v>244</v>
      </c>
      <c r="I65" t="s">
        <v>245</v>
      </c>
      <c r="J65" t="s">
        <v>790</v>
      </c>
      <c r="K65">
        <v>12</v>
      </c>
      <c r="L65">
        <v>15000</v>
      </c>
      <c r="M65">
        <v>180000</v>
      </c>
      <c r="N65" t="s">
        <v>782</v>
      </c>
      <c r="O65" t="s">
        <v>770</v>
      </c>
      <c r="P65" t="s">
        <v>842</v>
      </c>
      <c r="Q65" s="116" t="s">
        <v>843</v>
      </c>
      <c r="R65">
        <v>444251034</v>
      </c>
      <c r="S65" t="s">
        <v>844</v>
      </c>
      <c r="T65" s="115">
        <v>45711.299710648149</v>
      </c>
      <c r="W65" t="s">
        <v>537</v>
      </c>
      <c r="X65" t="s">
        <v>538</v>
      </c>
      <c r="Y65" t="s">
        <v>539</v>
      </c>
      <c r="AA65">
        <v>64</v>
      </c>
    </row>
    <row r="66" spans="1:27" x14ac:dyDescent="0.35">
      <c r="A66" s="115">
        <v>45711.425098587963</v>
      </c>
      <c r="B66" s="115">
        <v>45711.42623459491</v>
      </c>
      <c r="C66" s="115">
        <v>45703</v>
      </c>
      <c r="D66" t="s">
        <v>530</v>
      </c>
      <c r="E66" t="s">
        <v>244</v>
      </c>
      <c r="I66" t="s">
        <v>245</v>
      </c>
      <c r="J66" t="s">
        <v>790</v>
      </c>
      <c r="K66">
        <v>4</v>
      </c>
      <c r="L66">
        <v>15000</v>
      </c>
      <c r="M66">
        <v>60000</v>
      </c>
      <c r="N66" t="s">
        <v>845</v>
      </c>
      <c r="O66" t="s">
        <v>846</v>
      </c>
      <c r="P66" t="s">
        <v>847</v>
      </c>
      <c r="Q66" s="116" t="s">
        <v>848</v>
      </c>
      <c r="R66">
        <v>444251370</v>
      </c>
      <c r="S66" t="s">
        <v>849</v>
      </c>
      <c r="T66" s="115">
        <v>45711.30133101852</v>
      </c>
      <c r="W66" t="s">
        <v>537</v>
      </c>
      <c r="X66" t="s">
        <v>538</v>
      </c>
      <c r="Y66" t="s">
        <v>539</v>
      </c>
      <c r="AA66">
        <v>65</v>
      </c>
    </row>
    <row r="67" spans="1:27" x14ac:dyDescent="0.35">
      <c r="A67" s="115">
        <v>45711.426657662043</v>
      </c>
      <c r="B67" s="115">
        <v>45711.427725104157</v>
      </c>
      <c r="C67" s="115">
        <v>45703</v>
      </c>
      <c r="D67" t="s">
        <v>530</v>
      </c>
      <c r="E67" t="s">
        <v>244</v>
      </c>
      <c r="I67" t="s">
        <v>245</v>
      </c>
      <c r="J67" t="s">
        <v>790</v>
      </c>
      <c r="K67">
        <v>25</v>
      </c>
      <c r="L67">
        <v>15000</v>
      </c>
      <c r="M67">
        <v>375000</v>
      </c>
      <c r="N67" t="s">
        <v>850</v>
      </c>
      <c r="O67" t="s">
        <v>765</v>
      </c>
      <c r="P67" t="s">
        <v>851</v>
      </c>
      <c r="Q67" s="116" t="s">
        <v>852</v>
      </c>
      <c r="R67">
        <v>444251709</v>
      </c>
      <c r="S67" t="s">
        <v>853</v>
      </c>
      <c r="T67" s="115">
        <v>45711.302812499998</v>
      </c>
      <c r="W67" t="s">
        <v>537</v>
      </c>
      <c r="X67" t="s">
        <v>538</v>
      </c>
      <c r="Y67" t="s">
        <v>539</v>
      </c>
      <c r="AA67">
        <v>66</v>
      </c>
    </row>
    <row r="68" spans="1:27" x14ac:dyDescent="0.35">
      <c r="A68" s="115">
        <v>45711.427988379633</v>
      </c>
      <c r="B68" s="115">
        <v>45711.4289115625</v>
      </c>
      <c r="C68" s="115">
        <v>45704</v>
      </c>
      <c r="D68" t="s">
        <v>530</v>
      </c>
      <c r="E68" t="s">
        <v>244</v>
      </c>
      <c r="I68" t="s">
        <v>245</v>
      </c>
      <c r="J68" t="s">
        <v>790</v>
      </c>
      <c r="K68">
        <v>1</v>
      </c>
      <c r="L68">
        <v>15000</v>
      </c>
      <c r="M68">
        <v>15000</v>
      </c>
      <c r="N68" t="s">
        <v>617</v>
      </c>
      <c r="O68" t="s">
        <v>765</v>
      </c>
      <c r="P68" t="s">
        <v>854</v>
      </c>
      <c r="Q68" s="116" t="s">
        <v>855</v>
      </c>
      <c r="R68">
        <v>444252054</v>
      </c>
      <c r="S68" t="s">
        <v>856</v>
      </c>
      <c r="T68" s="115">
        <v>45711.304016203707</v>
      </c>
      <c r="W68" t="s">
        <v>537</v>
      </c>
      <c r="X68" t="s">
        <v>538</v>
      </c>
      <c r="Y68" t="s">
        <v>539</v>
      </c>
      <c r="AA68">
        <v>67</v>
      </c>
    </row>
    <row r="69" spans="1:27" x14ac:dyDescent="0.35">
      <c r="A69" s="115">
        <v>45711.429178877312</v>
      </c>
      <c r="B69" s="115">
        <v>45711.430457812501</v>
      </c>
      <c r="C69" s="115">
        <v>45704</v>
      </c>
      <c r="D69" t="s">
        <v>530</v>
      </c>
      <c r="E69" t="s">
        <v>244</v>
      </c>
      <c r="I69" t="s">
        <v>245</v>
      </c>
      <c r="J69" t="s">
        <v>790</v>
      </c>
      <c r="K69">
        <v>3</v>
      </c>
      <c r="L69">
        <v>15000</v>
      </c>
      <c r="M69">
        <v>45000</v>
      </c>
      <c r="N69" t="s">
        <v>795</v>
      </c>
      <c r="O69" t="s">
        <v>765</v>
      </c>
      <c r="P69" t="s">
        <v>857</v>
      </c>
      <c r="Q69" s="116" t="s">
        <v>858</v>
      </c>
      <c r="R69">
        <v>444252457</v>
      </c>
      <c r="S69" t="s">
        <v>859</v>
      </c>
      <c r="T69" s="115">
        <v>45711.305555555547</v>
      </c>
      <c r="W69" t="s">
        <v>537</v>
      </c>
      <c r="X69" t="s">
        <v>538</v>
      </c>
      <c r="Y69" t="s">
        <v>539</v>
      </c>
      <c r="AA69">
        <v>68</v>
      </c>
    </row>
    <row r="70" spans="1:27" x14ac:dyDescent="0.35">
      <c r="A70" s="115">
        <v>45711.430665300933</v>
      </c>
      <c r="B70" s="115">
        <v>45711.431377800916</v>
      </c>
      <c r="C70" s="115">
        <v>45704</v>
      </c>
      <c r="D70" t="s">
        <v>530</v>
      </c>
      <c r="E70" t="s">
        <v>244</v>
      </c>
      <c r="I70" t="s">
        <v>245</v>
      </c>
      <c r="J70" t="s">
        <v>790</v>
      </c>
      <c r="K70">
        <v>1</v>
      </c>
      <c r="L70">
        <v>15000</v>
      </c>
      <c r="M70">
        <v>15000</v>
      </c>
      <c r="N70" t="s">
        <v>617</v>
      </c>
      <c r="O70" t="s">
        <v>765</v>
      </c>
      <c r="P70" t="s">
        <v>860</v>
      </c>
      <c r="Q70" s="116" t="s">
        <v>861</v>
      </c>
      <c r="R70">
        <v>444252695</v>
      </c>
      <c r="S70" t="s">
        <v>862</v>
      </c>
      <c r="T70" s="115">
        <v>45711.306469907409</v>
      </c>
      <c r="W70" t="s">
        <v>537</v>
      </c>
      <c r="X70" t="s">
        <v>538</v>
      </c>
      <c r="Y70" t="s">
        <v>539</v>
      </c>
      <c r="AA70">
        <v>69</v>
      </c>
    </row>
    <row r="71" spans="1:27" x14ac:dyDescent="0.35">
      <c r="A71" s="115">
        <v>45711.431750891214</v>
      </c>
      <c r="B71" s="115">
        <v>45711.432723634258</v>
      </c>
      <c r="C71" s="115">
        <v>45705</v>
      </c>
      <c r="D71" t="s">
        <v>530</v>
      </c>
      <c r="E71" t="s">
        <v>244</v>
      </c>
      <c r="I71" t="s">
        <v>245</v>
      </c>
      <c r="J71" t="s">
        <v>790</v>
      </c>
      <c r="K71">
        <v>1</v>
      </c>
      <c r="L71">
        <v>15000</v>
      </c>
      <c r="M71">
        <v>15000</v>
      </c>
      <c r="N71" t="s">
        <v>617</v>
      </c>
      <c r="O71" t="s">
        <v>778</v>
      </c>
      <c r="P71" t="s">
        <v>863</v>
      </c>
      <c r="Q71" s="116" t="s">
        <v>864</v>
      </c>
      <c r="R71">
        <v>444253112</v>
      </c>
      <c r="S71" t="s">
        <v>865</v>
      </c>
      <c r="T71" s="115">
        <v>45711.307824074072</v>
      </c>
      <c r="W71" t="s">
        <v>537</v>
      </c>
      <c r="X71" t="s">
        <v>538</v>
      </c>
      <c r="Y71" t="s">
        <v>539</v>
      </c>
      <c r="AA71">
        <v>70</v>
      </c>
    </row>
    <row r="72" spans="1:27" x14ac:dyDescent="0.35">
      <c r="A72" s="115">
        <v>45711.775559189817</v>
      </c>
      <c r="B72" s="115">
        <v>45711.777218460651</v>
      </c>
      <c r="C72" s="115">
        <v>45711</v>
      </c>
      <c r="D72" t="s">
        <v>580</v>
      </c>
      <c r="E72" t="s">
        <v>249</v>
      </c>
      <c r="H72" t="s">
        <v>251</v>
      </c>
      <c r="J72" t="s">
        <v>866</v>
      </c>
      <c r="K72">
        <v>1</v>
      </c>
      <c r="L72">
        <v>24000</v>
      </c>
      <c r="M72">
        <v>24000</v>
      </c>
      <c r="N72" t="s">
        <v>867</v>
      </c>
      <c r="O72" t="s">
        <v>868</v>
      </c>
      <c r="P72" t="s">
        <v>869</v>
      </c>
      <c r="Q72" s="116" t="s">
        <v>870</v>
      </c>
      <c r="R72">
        <v>444369587</v>
      </c>
      <c r="S72" t="s">
        <v>871</v>
      </c>
      <c r="T72" s="115">
        <v>45711.652361111112</v>
      </c>
      <c r="W72" t="s">
        <v>537</v>
      </c>
      <c r="X72" t="s">
        <v>538</v>
      </c>
      <c r="Y72" t="s">
        <v>539</v>
      </c>
      <c r="AA72">
        <v>71</v>
      </c>
    </row>
    <row r="73" spans="1:27" x14ac:dyDescent="0.35">
      <c r="A73" s="115">
        <v>45711.777606875003</v>
      </c>
      <c r="B73" s="115">
        <v>45711.780099189818</v>
      </c>
      <c r="C73" s="115">
        <v>45711</v>
      </c>
      <c r="D73" t="s">
        <v>597</v>
      </c>
      <c r="E73" t="s">
        <v>581</v>
      </c>
      <c r="F73" t="s">
        <v>582</v>
      </c>
      <c r="J73" t="s">
        <v>872</v>
      </c>
      <c r="K73">
        <v>6</v>
      </c>
      <c r="L73">
        <v>18000</v>
      </c>
      <c r="M73" s="134">
        <v>108000</v>
      </c>
      <c r="N73" t="s">
        <v>873</v>
      </c>
      <c r="O73" t="s">
        <v>868</v>
      </c>
      <c r="P73" t="s">
        <v>874</v>
      </c>
      <c r="Q73" s="116" t="s">
        <v>875</v>
      </c>
      <c r="R73">
        <v>444370630</v>
      </c>
      <c r="S73" t="s">
        <v>876</v>
      </c>
      <c r="T73" s="115">
        <v>45711.65520833333</v>
      </c>
      <c r="W73" t="s">
        <v>537</v>
      </c>
      <c r="X73" t="s">
        <v>538</v>
      </c>
      <c r="Y73" t="s">
        <v>539</v>
      </c>
      <c r="AA73">
        <v>72</v>
      </c>
    </row>
    <row r="74" spans="1:27" x14ac:dyDescent="0.35">
      <c r="A74" s="115">
        <v>45711.780542453707</v>
      </c>
      <c r="B74" s="115">
        <v>45711.78212196759</v>
      </c>
      <c r="C74" s="115">
        <v>45711</v>
      </c>
      <c r="D74" t="s">
        <v>580</v>
      </c>
      <c r="E74" t="s">
        <v>581</v>
      </c>
      <c r="F74" t="s">
        <v>582</v>
      </c>
      <c r="J74" t="s">
        <v>877</v>
      </c>
      <c r="K74">
        <v>10</v>
      </c>
      <c r="L74">
        <v>5000</v>
      </c>
      <c r="M74" s="134">
        <v>50000</v>
      </c>
      <c r="N74" t="s">
        <v>878</v>
      </c>
      <c r="O74" t="s">
        <v>868</v>
      </c>
      <c r="P74" t="s">
        <v>879</v>
      </c>
      <c r="Q74" s="116" t="s">
        <v>880</v>
      </c>
      <c r="R74">
        <v>444371235</v>
      </c>
      <c r="S74" t="s">
        <v>881</v>
      </c>
      <c r="T74" s="115">
        <v>45711.657210648147</v>
      </c>
      <c r="W74" t="s">
        <v>537</v>
      </c>
      <c r="X74" t="s">
        <v>538</v>
      </c>
      <c r="Y74" t="s">
        <v>539</v>
      </c>
      <c r="AA74">
        <v>73</v>
      </c>
    </row>
    <row r="75" spans="1:27" x14ac:dyDescent="0.35">
      <c r="A75" s="115">
        <v>45711.782296423611</v>
      </c>
      <c r="B75" s="115">
        <v>45711.78399556713</v>
      </c>
      <c r="C75" s="115">
        <v>45711</v>
      </c>
      <c r="D75" t="s">
        <v>597</v>
      </c>
      <c r="E75" t="s">
        <v>581</v>
      </c>
      <c r="F75" t="s">
        <v>882</v>
      </c>
      <c r="J75" t="s">
        <v>883</v>
      </c>
      <c r="K75">
        <v>1</v>
      </c>
      <c r="L75">
        <v>24000</v>
      </c>
      <c r="M75">
        <v>24000</v>
      </c>
      <c r="N75" t="s">
        <v>867</v>
      </c>
      <c r="O75" t="s">
        <v>618</v>
      </c>
      <c r="P75" t="s">
        <v>884</v>
      </c>
      <c r="Q75" s="116" t="s">
        <v>885</v>
      </c>
      <c r="R75">
        <v>444372172</v>
      </c>
      <c r="S75" t="s">
        <v>886</v>
      </c>
      <c r="T75" s="115">
        <v>45711.659108796302</v>
      </c>
      <c r="W75" t="s">
        <v>537</v>
      </c>
      <c r="X75" t="s">
        <v>538</v>
      </c>
      <c r="Y75" t="s">
        <v>539</v>
      </c>
      <c r="AA75">
        <v>74</v>
      </c>
    </row>
    <row r="76" spans="1:27" x14ac:dyDescent="0.35">
      <c r="A76" s="115">
        <v>45711.784269895827</v>
      </c>
      <c r="B76" s="115">
        <v>45711.786112939822</v>
      </c>
      <c r="C76" s="115">
        <v>45711</v>
      </c>
      <c r="D76" t="s">
        <v>597</v>
      </c>
      <c r="E76" t="s">
        <v>558</v>
      </c>
      <c r="G76" t="s">
        <v>262</v>
      </c>
      <c r="J76" t="s">
        <v>887</v>
      </c>
      <c r="K76">
        <v>1</v>
      </c>
      <c r="L76">
        <v>4000</v>
      </c>
      <c r="M76">
        <v>4000</v>
      </c>
      <c r="N76" t="s">
        <v>748</v>
      </c>
      <c r="O76" t="s">
        <v>868</v>
      </c>
      <c r="P76" t="s">
        <v>888</v>
      </c>
      <c r="Q76" s="116" t="s">
        <v>889</v>
      </c>
      <c r="R76">
        <v>444373193</v>
      </c>
      <c r="S76" t="s">
        <v>890</v>
      </c>
      <c r="T76" s="115">
        <v>45711.661226851851</v>
      </c>
      <c r="W76" t="s">
        <v>537</v>
      </c>
      <c r="X76" t="s">
        <v>538</v>
      </c>
      <c r="Y76" t="s">
        <v>539</v>
      </c>
      <c r="AA76">
        <v>75</v>
      </c>
    </row>
    <row r="77" spans="1:27" x14ac:dyDescent="0.35">
      <c r="A77" s="115">
        <v>45712.789468946758</v>
      </c>
      <c r="B77" s="115">
        <v>45712.791194999998</v>
      </c>
      <c r="C77" s="115">
        <v>45712</v>
      </c>
      <c r="D77" t="s">
        <v>580</v>
      </c>
      <c r="E77" t="s">
        <v>581</v>
      </c>
      <c r="F77" t="s">
        <v>882</v>
      </c>
      <c r="J77" t="s">
        <v>36</v>
      </c>
      <c r="K77">
        <v>1</v>
      </c>
      <c r="L77">
        <v>300000</v>
      </c>
      <c r="M77">
        <v>300000</v>
      </c>
      <c r="N77" t="s">
        <v>891</v>
      </c>
      <c r="O77" t="s">
        <v>868</v>
      </c>
      <c r="P77" t="s">
        <v>892</v>
      </c>
      <c r="Q77" s="116" t="s">
        <v>893</v>
      </c>
      <c r="R77">
        <v>444810189</v>
      </c>
      <c r="S77" t="s">
        <v>894</v>
      </c>
      <c r="T77" s="115">
        <v>45712.66679398148</v>
      </c>
      <c r="W77" t="s">
        <v>537</v>
      </c>
      <c r="X77" t="s">
        <v>538</v>
      </c>
      <c r="Y77" t="s">
        <v>539</v>
      </c>
      <c r="AA77">
        <v>76</v>
      </c>
    </row>
    <row r="78" spans="1:27" x14ac:dyDescent="0.35">
      <c r="A78" s="115">
        <v>45712.791878634263</v>
      </c>
      <c r="B78" s="115">
        <v>45712.793321736113</v>
      </c>
      <c r="C78" s="115">
        <v>45712</v>
      </c>
      <c r="D78" t="s">
        <v>580</v>
      </c>
      <c r="E78" t="s">
        <v>581</v>
      </c>
      <c r="F78" t="s">
        <v>882</v>
      </c>
      <c r="J78" t="s">
        <v>895</v>
      </c>
      <c r="K78">
        <v>1</v>
      </c>
      <c r="L78">
        <v>20000</v>
      </c>
      <c r="M78">
        <v>20000</v>
      </c>
      <c r="N78" t="s">
        <v>758</v>
      </c>
      <c r="O78" t="s">
        <v>868</v>
      </c>
      <c r="P78" t="s">
        <v>896</v>
      </c>
      <c r="Q78" s="116" t="s">
        <v>897</v>
      </c>
      <c r="R78">
        <v>444811294</v>
      </c>
      <c r="S78" t="s">
        <v>898</v>
      </c>
      <c r="T78" s="115">
        <v>45712.668483796297</v>
      </c>
      <c r="W78" t="s">
        <v>537</v>
      </c>
      <c r="X78" t="s">
        <v>538</v>
      </c>
      <c r="Y78" t="s">
        <v>539</v>
      </c>
      <c r="AA78">
        <v>77</v>
      </c>
    </row>
    <row r="79" spans="1:27" x14ac:dyDescent="0.35">
      <c r="A79" s="115">
        <v>45712.807039178238</v>
      </c>
      <c r="B79" s="115">
        <v>45712.808069293977</v>
      </c>
      <c r="C79" s="115">
        <v>45712</v>
      </c>
      <c r="D79" t="s">
        <v>597</v>
      </c>
      <c r="E79" t="s">
        <v>249</v>
      </c>
      <c r="H79" t="s">
        <v>250</v>
      </c>
      <c r="J79" t="s">
        <v>571</v>
      </c>
      <c r="K79">
        <v>50</v>
      </c>
      <c r="L79">
        <v>4300</v>
      </c>
      <c r="M79">
        <v>215000</v>
      </c>
      <c r="N79" t="s">
        <v>572</v>
      </c>
      <c r="O79" t="s">
        <v>868</v>
      </c>
      <c r="P79" t="s">
        <v>899</v>
      </c>
      <c r="Q79" s="116" t="s">
        <v>900</v>
      </c>
      <c r="R79">
        <v>444820874</v>
      </c>
      <c r="S79" t="s">
        <v>901</v>
      </c>
      <c r="T79" s="115">
        <v>45712.683194444442</v>
      </c>
      <c r="W79" t="s">
        <v>537</v>
      </c>
      <c r="X79" t="s">
        <v>538</v>
      </c>
      <c r="Y79" t="s">
        <v>539</v>
      </c>
      <c r="AA79">
        <v>78</v>
      </c>
    </row>
    <row r="80" spans="1:27" x14ac:dyDescent="0.35">
      <c r="A80" s="115">
        <v>45712.808328252308</v>
      </c>
      <c r="B80" s="115">
        <v>45712.809485775462</v>
      </c>
      <c r="C80" s="115">
        <v>45712</v>
      </c>
      <c r="D80" t="s">
        <v>597</v>
      </c>
      <c r="E80" t="s">
        <v>249</v>
      </c>
      <c r="H80" t="s">
        <v>250</v>
      </c>
      <c r="J80" t="s">
        <v>634</v>
      </c>
      <c r="K80">
        <v>120</v>
      </c>
      <c r="L80">
        <v>1300</v>
      </c>
      <c r="M80">
        <v>156000</v>
      </c>
      <c r="N80" t="s">
        <v>718</v>
      </c>
      <c r="O80" t="s">
        <v>868</v>
      </c>
      <c r="P80" t="s">
        <v>902</v>
      </c>
      <c r="Q80" s="116" t="s">
        <v>903</v>
      </c>
      <c r="R80">
        <v>444821901</v>
      </c>
      <c r="S80" t="s">
        <v>904</v>
      </c>
      <c r="T80" s="115">
        <v>45712.684571759259</v>
      </c>
      <c r="W80" t="s">
        <v>537</v>
      </c>
      <c r="X80" t="s">
        <v>538</v>
      </c>
      <c r="Y80" t="s">
        <v>539</v>
      </c>
      <c r="AA80">
        <v>79</v>
      </c>
    </row>
    <row r="81" spans="1:27" x14ac:dyDescent="0.35">
      <c r="A81" s="115">
        <v>45712.81150236111</v>
      </c>
      <c r="B81" s="115">
        <v>45712.813021087961</v>
      </c>
      <c r="C81" s="115">
        <v>45712</v>
      </c>
      <c r="D81" t="s">
        <v>905</v>
      </c>
      <c r="E81" t="s">
        <v>249</v>
      </c>
      <c r="H81" t="s">
        <v>253</v>
      </c>
      <c r="J81" t="s">
        <v>906</v>
      </c>
      <c r="K81">
        <v>350</v>
      </c>
      <c r="L81">
        <v>3200</v>
      </c>
      <c r="M81">
        <v>1120000</v>
      </c>
      <c r="N81" t="s">
        <v>599</v>
      </c>
      <c r="O81" t="s">
        <v>868</v>
      </c>
      <c r="P81" t="s">
        <v>907</v>
      </c>
      <c r="Q81" s="116" t="s">
        <v>908</v>
      </c>
      <c r="R81">
        <v>444824027</v>
      </c>
      <c r="S81" t="s">
        <v>909</v>
      </c>
      <c r="T81" s="115">
        <v>45712.688159722216</v>
      </c>
      <c r="W81" t="s">
        <v>537</v>
      </c>
      <c r="X81" t="s">
        <v>538</v>
      </c>
      <c r="Y81" t="s">
        <v>539</v>
      </c>
      <c r="AA81">
        <v>80</v>
      </c>
    </row>
    <row r="82" spans="1:27" x14ac:dyDescent="0.35">
      <c r="A82" s="115">
        <v>45712.813272071762</v>
      </c>
      <c r="B82" s="115">
        <v>45712.815712453703</v>
      </c>
      <c r="C82" s="115">
        <v>45712</v>
      </c>
      <c r="D82" t="s">
        <v>597</v>
      </c>
      <c r="E82" t="s">
        <v>558</v>
      </c>
      <c r="G82" t="s">
        <v>262</v>
      </c>
      <c r="J82" t="s">
        <v>910</v>
      </c>
      <c r="K82">
        <v>1</v>
      </c>
      <c r="L82">
        <v>8000</v>
      </c>
      <c r="M82">
        <v>8000</v>
      </c>
      <c r="N82" t="s">
        <v>726</v>
      </c>
      <c r="O82" t="s">
        <v>868</v>
      </c>
      <c r="P82" t="s">
        <v>911</v>
      </c>
      <c r="Q82" s="116" t="s">
        <v>912</v>
      </c>
      <c r="R82">
        <v>444825572</v>
      </c>
      <c r="S82" t="s">
        <v>913</v>
      </c>
      <c r="T82" s="115">
        <v>45712.690868055557</v>
      </c>
      <c r="W82" t="s">
        <v>537</v>
      </c>
      <c r="X82" t="s">
        <v>538</v>
      </c>
      <c r="Y82" t="s">
        <v>539</v>
      </c>
      <c r="AA82">
        <v>81</v>
      </c>
    </row>
    <row r="83" spans="1:27" x14ac:dyDescent="0.35">
      <c r="A83" s="115">
        <v>45712.816419814822</v>
      </c>
      <c r="B83" s="115">
        <v>45712.817745231478</v>
      </c>
      <c r="C83" s="115">
        <v>45712</v>
      </c>
      <c r="D83" t="s">
        <v>540</v>
      </c>
      <c r="E83" t="s">
        <v>249</v>
      </c>
      <c r="H83" t="s">
        <v>251</v>
      </c>
      <c r="J83" t="s">
        <v>607</v>
      </c>
      <c r="K83">
        <v>1000</v>
      </c>
      <c r="L83">
        <v>15</v>
      </c>
      <c r="M83">
        <v>15000</v>
      </c>
      <c r="N83" t="s">
        <v>617</v>
      </c>
      <c r="O83" t="s">
        <v>868</v>
      </c>
      <c r="P83" t="s">
        <v>914</v>
      </c>
      <c r="Q83" s="116" t="s">
        <v>915</v>
      </c>
      <c r="R83">
        <v>444826907</v>
      </c>
      <c r="S83" t="s">
        <v>916</v>
      </c>
      <c r="T83" s="115">
        <v>45712.692835648151</v>
      </c>
      <c r="W83" t="s">
        <v>537</v>
      </c>
      <c r="X83" t="s">
        <v>538</v>
      </c>
      <c r="Y83" t="s">
        <v>539</v>
      </c>
      <c r="AA83">
        <v>82</v>
      </c>
    </row>
    <row r="84" spans="1:27" x14ac:dyDescent="0.35">
      <c r="A84" s="115">
        <v>45712.822009247677</v>
      </c>
      <c r="B84" s="115">
        <v>45712.823632488427</v>
      </c>
      <c r="C84" s="115">
        <v>45712</v>
      </c>
      <c r="D84" t="s">
        <v>597</v>
      </c>
      <c r="E84" t="s">
        <v>558</v>
      </c>
      <c r="G84" t="s">
        <v>268</v>
      </c>
      <c r="J84" t="s">
        <v>917</v>
      </c>
      <c r="K84">
        <v>2</v>
      </c>
      <c r="L84">
        <v>250</v>
      </c>
      <c r="M84">
        <v>500</v>
      </c>
      <c r="N84" t="s">
        <v>918</v>
      </c>
      <c r="O84" t="s">
        <v>868</v>
      </c>
      <c r="P84" t="s">
        <v>919</v>
      </c>
      <c r="Q84" s="116" t="s">
        <v>920</v>
      </c>
      <c r="R84">
        <v>444830372</v>
      </c>
      <c r="S84" t="s">
        <v>921</v>
      </c>
      <c r="T84" s="115">
        <v>45712.698761574073</v>
      </c>
      <c r="W84" t="s">
        <v>537</v>
      </c>
      <c r="X84" t="s">
        <v>538</v>
      </c>
      <c r="Y84" t="s">
        <v>539</v>
      </c>
      <c r="AA84">
        <v>83</v>
      </c>
    </row>
    <row r="85" spans="1:27" x14ac:dyDescent="0.35">
      <c r="A85" s="115">
        <v>45712.843319409723</v>
      </c>
      <c r="B85" s="115">
        <v>45712.844759814812</v>
      </c>
      <c r="C85" s="115">
        <v>45709</v>
      </c>
      <c r="D85" t="s">
        <v>597</v>
      </c>
      <c r="E85" t="s">
        <v>558</v>
      </c>
      <c r="G85" t="s">
        <v>262</v>
      </c>
      <c r="J85" t="s">
        <v>670</v>
      </c>
      <c r="K85">
        <v>1</v>
      </c>
      <c r="L85">
        <v>4000</v>
      </c>
      <c r="M85">
        <v>4000</v>
      </c>
      <c r="N85" t="s">
        <v>748</v>
      </c>
      <c r="O85" t="s">
        <v>868</v>
      </c>
      <c r="P85" t="s">
        <v>922</v>
      </c>
      <c r="Q85" s="116" t="s">
        <v>923</v>
      </c>
      <c r="R85">
        <v>444843377</v>
      </c>
      <c r="S85" t="s">
        <v>924</v>
      </c>
      <c r="T85" s="115">
        <v>45712.719942129632</v>
      </c>
      <c r="W85" t="s">
        <v>537</v>
      </c>
      <c r="X85" t="s">
        <v>538</v>
      </c>
      <c r="Y85" t="s">
        <v>539</v>
      </c>
      <c r="AA85">
        <v>84</v>
      </c>
    </row>
    <row r="86" spans="1:27" x14ac:dyDescent="0.35">
      <c r="A86" s="115">
        <v>45713.740438877307</v>
      </c>
      <c r="B86" s="115">
        <v>45713.743473483803</v>
      </c>
      <c r="C86" s="115">
        <v>45713</v>
      </c>
      <c r="D86" t="s">
        <v>597</v>
      </c>
      <c r="E86" t="s">
        <v>558</v>
      </c>
      <c r="G86" t="s">
        <v>268</v>
      </c>
      <c r="J86" t="s">
        <v>925</v>
      </c>
      <c r="K86">
        <v>10</v>
      </c>
      <c r="L86">
        <v>500</v>
      </c>
      <c r="M86">
        <v>5000</v>
      </c>
      <c r="N86" t="s">
        <v>926</v>
      </c>
      <c r="O86" t="s">
        <v>927</v>
      </c>
      <c r="P86" t="s">
        <v>928</v>
      </c>
      <c r="Q86" s="116" t="s">
        <v>929</v>
      </c>
      <c r="R86">
        <v>445386984</v>
      </c>
      <c r="S86" t="s">
        <v>930</v>
      </c>
      <c r="T86" s="115">
        <v>45713.618622685193</v>
      </c>
      <c r="W86" t="s">
        <v>537</v>
      </c>
      <c r="X86" t="s">
        <v>538</v>
      </c>
      <c r="Y86" t="s">
        <v>539</v>
      </c>
      <c r="AA86">
        <v>85</v>
      </c>
    </row>
    <row r="87" spans="1:27" x14ac:dyDescent="0.35">
      <c r="A87" s="115">
        <v>45714.427690486111</v>
      </c>
      <c r="B87" s="115">
        <v>45714.429613912027</v>
      </c>
      <c r="C87" s="115">
        <v>45714</v>
      </c>
      <c r="D87" t="s">
        <v>540</v>
      </c>
      <c r="E87" t="s">
        <v>249</v>
      </c>
      <c r="H87" t="s">
        <v>250</v>
      </c>
      <c r="J87" t="s">
        <v>634</v>
      </c>
      <c r="K87">
        <v>140</v>
      </c>
      <c r="L87">
        <v>1300</v>
      </c>
      <c r="M87">
        <v>182000</v>
      </c>
      <c r="N87" t="s">
        <v>931</v>
      </c>
      <c r="O87" t="s">
        <v>868</v>
      </c>
      <c r="P87" t="s">
        <v>932</v>
      </c>
      <c r="Q87" s="116" t="s">
        <v>933</v>
      </c>
      <c r="R87">
        <v>445632467</v>
      </c>
      <c r="S87" t="s">
        <v>934</v>
      </c>
      <c r="T87" s="115">
        <v>45714.322442129633</v>
      </c>
      <c r="W87" t="s">
        <v>537</v>
      </c>
      <c r="X87" t="s">
        <v>538</v>
      </c>
      <c r="Y87" t="s">
        <v>539</v>
      </c>
      <c r="AA87">
        <v>86</v>
      </c>
    </row>
    <row r="88" spans="1:27" x14ac:dyDescent="0.35">
      <c r="A88" s="115">
        <v>45714.447567233787</v>
      </c>
      <c r="B88" s="115">
        <v>45714.448765231478</v>
      </c>
      <c r="C88" s="115">
        <v>45714</v>
      </c>
      <c r="D88" t="s">
        <v>540</v>
      </c>
      <c r="E88" t="s">
        <v>249</v>
      </c>
      <c r="H88" t="s">
        <v>250</v>
      </c>
      <c r="J88" t="s">
        <v>571</v>
      </c>
      <c r="K88">
        <v>50</v>
      </c>
      <c r="L88">
        <v>4300</v>
      </c>
      <c r="M88">
        <v>215000</v>
      </c>
      <c r="N88" t="s">
        <v>572</v>
      </c>
      <c r="O88" t="s">
        <v>868</v>
      </c>
      <c r="P88" t="s">
        <v>935</v>
      </c>
      <c r="Q88" s="116" t="s">
        <v>936</v>
      </c>
      <c r="R88">
        <v>445633252</v>
      </c>
      <c r="S88" t="s">
        <v>937</v>
      </c>
      <c r="T88" s="115">
        <v>45714.323900462958</v>
      </c>
      <c r="W88" t="s">
        <v>537</v>
      </c>
      <c r="X88" t="s">
        <v>538</v>
      </c>
      <c r="Y88" t="s">
        <v>539</v>
      </c>
      <c r="AA88">
        <v>87</v>
      </c>
    </row>
    <row r="89" spans="1:27" x14ac:dyDescent="0.35">
      <c r="A89" s="115">
        <v>45714.449072662042</v>
      </c>
      <c r="B89" s="115">
        <v>45714.45098721065</v>
      </c>
      <c r="C89" s="115">
        <v>45714</v>
      </c>
      <c r="D89" t="s">
        <v>540</v>
      </c>
      <c r="E89" t="s">
        <v>249</v>
      </c>
      <c r="H89" t="s">
        <v>250</v>
      </c>
      <c r="J89" t="s">
        <v>938</v>
      </c>
      <c r="K89">
        <v>50</v>
      </c>
      <c r="L89">
        <v>2800</v>
      </c>
      <c r="M89">
        <v>140000</v>
      </c>
      <c r="N89" t="s">
        <v>939</v>
      </c>
      <c r="O89" t="s">
        <v>868</v>
      </c>
      <c r="P89" t="s">
        <v>940</v>
      </c>
      <c r="Q89" s="116" t="s">
        <v>941</v>
      </c>
      <c r="R89">
        <v>445634379</v>
      </c>
      <c r="S89" t="s">
        <v>942</v>
      </c>
      <c r="T89" s="115">
        <v>45714.326111111113</v>
      </c>
      <c r="W89" t="s">
        <v>537</v>
      </c>
      <c r="X89" t="s">
        <v>538</v>
      </c>
      <c r="Y89" t="s">
        <v>539</v>
      </c>
      <c r="AA89">
        <v>88</v>
      </c>
    </row>
    <row r="90" spans="1:27" x14ac:dyDescent="0.35">
      <c r="A90" s="115">
        <v>45714.451217303242</v>
      </c>
      <c r="B90" s="115">
        <v>45714.452476273153</v>
      </c>
      <c r="C90" s="115">
        <v>45714</v>
      </c>
      <c r="D90" t="s">
        <v>580</v>
      </c>
      <c r="E90" t="s">
        <v>249</v>
      </c>
      <c r="H90" t="s">
        <v>250</v>
      </c>
      <c r="J90" t="s">
        <v>634</v>
      </c>
      <c r="K90">
        <v>120</v>
      </c>
      <c r="L90">
        <v>1300</v>
      </c>
      <c r="M90">
        <v>156000</v>
      </c>
      <c r="N90" t="s">
        <v>718</v>
      </c>
      <c r="O90" t="s">
        <v>868</v>
      </c>
      <c r="P90" t="s">
        <v>943</v>
      </c>
      <c r="Q90" s="116" t="s">
        <v>944</v>
      </c>
      <c r="R90">
        <v>445635166</v>
      </c>
      <c r="S90" t="s">
        <v>945</v>
      </c>
      <c r="T90" s="115">
        <v>45714.327592592592</v>
      </c>
      <c r="W90" t="s">
        <v>537</v>
      </c>
      <c r="X90" t="s">
        <v>538</v>
      </c>
      <c r="Y90" t="s">
        <v>539</v>
      </c>
      <c r="AA90">
        <v>89</v>
      </c>
    </row>
    <row r="91" spans="1:27" x14ac:dyDescent="0.35">
      <c r="A91" s="115">
        <v>45714.452705081021</v>
      </c>
      <c r="B91" s="115">
        <v>45714.45365103009</v>
      </c>
      <c r="C91" s="115">
        <v>45714</v>
      </c>
      <c r="D91" t="s">
        <v>580</v>
      </c>
      <c r="E91" t="s">
        <v>249</v>
      </c>
      <c r="H91" t="s">
        <v>250</v>
      </c>
      <c r="J91" t="s">
        <v>571</v>
      </c>
      <c r="K91">
        <v>50</v>
      </c>
      <c r="L91">
        <v>4300</v>
      </c>
      <c r="M91">
        <v>215000</v>
      </c>
      <c r="N91" t="s">
        <v>572</v>
      </c>
      <c r="O91" t="s">
        <v>868</v>
      </c>
      <c r="P91" t="s">
        <v>946</v>
      </c>
      <c r="Q91" s="116" t="s">
        <v>947</v>
      </c>
      <c r="R91">
        <v>445635933</v>
      </c>
      <c r="S91" t="s">
        <v>948</v>
      </c>
      <c r="T91" s="115">
        <v>45714.328912037039</v>
      </c>
      <c r="W91" t="s">
        <v>537</v>
      </c>
      <c r="X91" t="s">
        <v>538</v>
      </c>
      <c r="Y91" t="s">
        <v>539</v>
      </c>
      <c r="AA91">
        <v>90</v>
      </c>
    </row>
    <row r="92" spans="1:27" x14ac:dyDescent="0.35">
      <c r="A92" s="115">
        <v>45714.454384641213</v>
      </c>
      <c r="B92" s="115">
        <v>45714.455888159719</v>
      </c>
      <c r="C92" s="115">
        <v>45714</v>
      </c>
      <c r="D92" t="s">
        <v>540</v>
      </c>
      <c r="E92" t="s">
        <v>558</v>
      </c>
      <c r="G92" t="s">
        <v>262</v>
      </c>
      <c r="J92" t="s">
        <v>949</v>
      </c>
      <c r="K92">
        <v>1</v>
      </c>
      <c r="L92">
        <v>8000</v>
      </c>
      <c r="M92">
        <v>8000</v>
      </c>
      <c r="N92" t="s">
        <v>726</v>
      </c>
      <c r="O92" t="s">
        <v>868</v>
      </c>
      <c r="P92" t="s">
        <v>950</v>
      </c>
      <c r="Q92" s="116" t="s">
        <v>951</v>
      </c>
      <c r="R92">
        <v>445637484</v>
      </c>
      <c r="S92" t="s">
        <v>952</v>
      </c>
      <c r="T92" s="115">
        <v>45714.331006944441</v>
      </c>
      <c r="W92" t="s">
        <v>537</v>
      </c>
      <c r="X92" t="s">
        <v>538</v>
      </c>
      <c r="Y92" t="s">
        <v>539</v>
      </c>
      <c r="AA92">
        <v>91</v>
      </c>
    </row>
    <row r="93" spans="1:27" x14ac:dyDescent="0.35">
      <c r="A93" s="115">
        <v>45714.456086365739</v>
      </c>
      <c r="B93" s="115">
        <v>45714.457369467593</v>
      </c>
      <c r="C93" s="115">
        <v>45714</v>
      </c>
      <c r="D93" t="s">
        <v>580</v>
      </c>
      <c r="E93" t="s">
        <v>558</v>
      </c>
      <c r="G93" t="s">
        <v>262</v>
      </c>
      <c r="J93" t="s">
        <v>949</v>
      </c>
      <c r="K93">
        <v>1</v>
      </c>
      <c r="L93">
        <v>8000</v>
      </c>
      <c r="M93">
        <v>8000</v>
      </c>
      <c r="N93" t="s">
        <v>726</v>
      </c>
      <c r="O93" t="s">
        <v>868</v>
      </c>
      <c r="P93" t="s">
        <v>953</v>
      </c>
      <c r="Q93" s="116" t="s">
        <v>954</v>
      </c>
      <c r="R93">
        <v>445638450</v>
      </c>
      <c r="S93" t="s">
        <v>955</v>
      </c>
      <c r="T93" s="115">
        <v>45714.332800925928</v>
      </c>
      <c r="W93" t="s">
        <v>537</v>
      </c>
      <c r="X93" t="s">
        <v>538</v>
      </c>
      <c r="Y93" t="s">
        <v>539</v>
      </c>
      <c r="AA93">
        <v>92</v>
      </c>
    </row>
    <row r="94" spans="1:27" x14ac:dyDescent="0.35">
      <c r="A94" s="115">
        <v>45716.325525277767</v>
      </c>
      <c r="B94" s="115">
        <v>45716.327353229157</v>
      </c>
      <c r="C94" s="115">
        <v>45716</v>
      </c>
      <c r="D94" t="s">
        <v>905</v>
      </c>
      <c r="E94" t="s">
        <v>558</v>
      </c>
      <c r="G94" t="s">
        <v>268</v>
      </c>
      <c r="J94" t="s">
        <v>651</v>
      </c>
      <c r="K94">
        <v>10</v>
      </c>
      <c r="L94">
        <v>5000</v>
      </c>
      <c r="M94">
        <v>50000</v>
      </c>
      <c r="N94" t="s">
        <v>878</v>
      </c>
      <c r="O94" t="s">
        <v>868</v>
      </c>
      <c r="P94" t="s">
        <v>956</v>
      </c>
      <c r="Q94" s="116" t="s">
        <v>957</v>
      </c>
      <c r="R94">
        <v>446496652</v>
      </c>
      <c r="S94" t="s">
        <v>958</v>
      </c>
      <c r="T94" s="115">
        <v>45716.202476851853</v>
      </c>
      <c r="W94" t="s">
        <v>537</v>
      </c>
      <c r="X94" t="s">
        <v>538</v>
      </c>
      <c r="Y94" t="s">
        <v>539</v>
      </c>
      <c r="AA94">
        <v>93</v>
      </c>
    </row>
    <row r="95" spans="1:27" x14ac:dyDescent="0.35">
      <c r="A95" s="115">
        <v>45716.327937800917</v>
      </c>
      <c r="B95" s="115">
        <v>45716.329589560177</v>
      </c>
      <c r="C95" s="115">
        <v>45716</v>
      </c>
      <c r="D95" t="s">
        <v>905</v>
      </c>
      <c r="E95" t="s">
        <v>558</v>
      </c>
      <c r="G95" t="s">
        <v>262</v>
      </c>
      <c r="J95" t="s">
        <v>959</v>
      </c>
      <c r="K95">
        <v>1</v>
      </c>
      <c r="L95">
        <v>10000</v>
      </c>
      <c r="M95">
        <v>10000</v>
      </c>
      <c r="N95" t="s">
        <v>548</v>
      </c>
      <c r="O95" t="s">
        <v>868</v>
      </c>
      <c r="P95" t="s">
        <v>960</v>
      </c>
      <c r="Q95" s="116" t="s">
        <v>961</v>
      </c>
      <c r="R95">
        <v>446497269</v>
      </c>
      <c r="S95" t="s">
        <v>962</v>
      </c>
      <c r="T95" s="115">
        <v>45716.204791666663</v>
      </c>
      <c r="W95" t="s">
        <v>537</v>
      </c>
      <c r="X95" t="s">
        <v>538</v>
      </c>
      <c r="Y95" t="s">
        <v>539</v>
      </c>
      <c r="AA95">
        <v>94</v>
      </c>
    </row>
    <row r="96" spans="1:27" x14ac:dyDescent="0.35">
      <c r="A96" s="115">
        <v>45716.457422858803</v>
      </c>
      <c r="B96" s="115">
        <v>45716.458648159722</v>
      </c>
      <c r="C96" s="115">
        <v>45716</v>
      </c>
      <c r="D96" t="s">
        <v>530</v>
      </c>
      <c r="E96" t="s">
        <v>558</v>
      </c>
      <c r="G96" t="s">
        <v>258</v>
      </c>
      <c r="J96" t="s">
        <v>963</v>
      </c>
      <c r="K96">
        <v>1</v>
      </c>
      <c r="L96">
        <v>235000</v>
      </c>
      <c r="M96">
        <v>235000</v>
      </c>
      <c r="N96" t="s">
        <v>964</v>
      </c>
      <c r="O96" t="s">
        <v>965</v>
      </c>
      <c r="P96" t="s">
        <v>966</v>
      </c>
      <c r="Q96" s="116" t="s">
        <v>967</v>
      </c>
      <c r="R96">
        <v>446544130</v>
      </c>
      <c r="S96" t="s">
        <v>968</v>
      </c>
      <c r="T96" s="115">
        <v>45716.333692129629</v>
      </c>
      <c r="W96" t="s">
        <v>537</v>
      </c>
      <c r="X96" t="s">
        <v>538</v>
      </c>
      <c r="Y96" t="s">
        <v>539</v>
      </c>
      <c r="AA96">
        <v>95</v>
      </c>
    </row>
    <row r="97" spans="1:27" x14ac:dyDescent="0.35">
      <c r="A97" s="115">
        <v>45716.458958136573</v>
      </c>
      <c r="B97" s="115">
        <v>45716.459899131944</v>
      </c>
      <c r="C97" s="115">
        <v>45716</v>
      </c>
      <c r="D97" t="s">
        <v>540</v>
      </c>
      <c r="E97" t="s">
        <v>558</v>
      </c>
      <c r="G97" t="s">
        <v>258</v>
      </c>
      <c r="J97" t="s">
        <v>969</v>
      </c>
      <c r="K97">
        <v>1</v>
      </c>
      <c r="L97">
        <v>235000</v>
      </c>
      <c r="M97">
        <v>235000</v>
      </c>
      <c r="N97" t="s">
        <v>964</v>
      </c>
      <c r="O97" t="s">
        <v>970</v>
      </c>
      <c r="P97" t="s">
        <v>971</v>
      </c>
      <c r="Q97" s="116" t="s">
        <v>972</v>
      </c>
      <c r="R97">
        <v>446544819</v>
      </c>
      <c r="S97" t="s">
        <v>973</v>
      </c>
      <c r="T97" s="115">
        <v>45716.334930555553</v>
      </c>
      <c r="W97" t="s">
        <v>537</v>
      </c>
      <c r="X97" t="s">
        <v>538</v>
      </c>
      <c r="Y97" t="s">
        <v>539</v>
      </c>
      <c r="AA97">
        <v>96</v>
      </c>
    </row>
    <row r="98" spans="1:27" x14ac:dyDescent="0.35">
      <c r="A98" s="115">
        <v>45718.381775717593</v>
      </c>
      <c r="B98" s="115">
        <v>45718.384997650457</v>
      </c>
      <c r="C98" s="115">
        <v>45685</v>
      </c>
      <c r="D98" t="s">
        <v>540</v>
      </c>
      <c r="E98" t="s">
        <v>249</v>
      </c>
      <c r="H98" t="s">
        <v>250</v>
      </c>
      <c r="J98" t="s">
        <v>230</v>
      </c>
      <c r="K98">
        <v>100</v>
      </c>
      <c r="L98">
        <v>2800</v>
      </c>
      <c r="M98">
        <v>280000</v>
      </c>
      <c r="N98" t="s">
        <v>660</v>
      </c>
      <c r="O98" t="s">
        <v>974</v>
      </c>
      <c r="P98" t="s">
        <v>975</v>
      </c>
      <c r="Q98" s="116" t="s">
        <v>976</v>
      </c>
      <c r="R98">
        <v>447160402</v>
      </c>
      <c r="S98" t="s">
        <v>977</v>
      </c>
      <c r="T98" s="115">
        <v>45718.260034722232</v>
      </c>
      <c r="W98" t="s">
        <v>537</v>
      </c>
      <c r="X98" t="s">
        <v>538</v>
      </c>
      <c r="Y98" t="s">
        <v>539</v>
      </c>
      <c r="AA98">
        <v>97</v>
      </c>
    </row>
    <row r="99" spans="1:27" x14ac:dyDescent="0.35">
      <c r="A99" s="115">
        <v>45718.392072858798</v>
      </c>
      <c r="B99" s="115">
        <v>45718.39465292824</v>
      </c>
      <c r="C99" s="115">
        <v>45683</v>
      </c>
      <c r="D99" t="s">
        <v>540</v>
      </c>
      <c r="E99" t="s">
        <v>558</v>
      </c>
      <c r="G99" t="s">
        <v>258</v>
      </c>
      <c r="J99" t="s">
        <v>978</v>
      </c>
      <c r="K99">
        <v>1</v>
      </c>
      <c r="L99">
        <v>112500</v>
      </c>
      <c r="M99">
        <v>112500</v>
      </c>
      <c r="N99" t="s">
        <v>979</v>
      </c>
      <c r="O99" t="s">
        <v>980</v>
      </c>
      <c r="P99" t="s">
        <v>981</v>
      </c>
      <c r="Q99" s="116" t="s">
        <v>982</v>
      </c>
      <c r="R99">
        <v>447162310</v>
      </c>
      <c r="S99" t="s">
        <v>983</v>
      </c>
      <c r="T99" s="115">
        <v>45718.26971064815</v>
      </c>
      <c r="W99" t="s">
        <v>537</v>
      </c>
      <c r="X99" t="s">
        <v>538</v>
      </c>
      <c r="Y99" t="s">
        <v>539</v>
      </c>
      <c r="AA99">
        <v>98</v>
      </c>
    </row>
    <row r="100" spans="1:27" x14ac:dyDescent="0.35">
      <c r="A100" s="115">
        <v>45718.400379618062</v>
      </c>
      <c r="B100" s="115">
        <v>45718.401809733798</v>
      </c>
      <c r="C100" s="115">
        <v>45685</v>
      </c>
      <c r="D100" t="s">
        <v>540</v>
      </c>
      <c r="E100" t="s">
        <v>558</v>
      </c>
      <c r="G100" t="s">
        <v>262</v>
      </c>
      <c r="J100" t="s">
        <v>984</v>
      </c>
      <c r="K100">
        <v>1</v>
      </c>
      <c r="L100">
        <v>20000</v>
      </c>
      <c r="M100">
        <v>20000</v>
      </c>
      <c r="N100" t="s">
        <v>758</v>
      </c>
      <c r="O100" t="s">
        <v>985</v>
      </c>
      <c r="P100" t="s">
        <v>986</v>
      </c>
      <c r="Q100" s="116" t="s">
        <v>987</v>
      </c>
      <c r="R100">
        <v>447164236</v>
      </c>
      <c r="S100" t="s">
        <v>988</v>
      </c>
      <c r="T100" s="115">
        <v>45718.27685185185</v>
      </c>
      <c r="W100" t="s">
        <v>537</v>
      </c>
      <c r="X100" t="s">
        <v>538</v>
      </c>
      <c r="Y100" t="s">
        <v>539</v>
      </c>
      <c r="AA100">
        <v>99</v>
      </c>
    </row>
    <row r="101" spans="1:27" x14ac:dyDescent="0.35">
      <c r="A101" s="115">
        <v>45722.848162881943</v>
      </c>
      <c r="B101" s="115">
        <v>45722.849717928242</v>
      </c>
      <c r="C101" s="115">
        <v>45719</v>
      </c>
      <c r="D101" t="s">
        <v>597</v>
      </c>
      <c r="E101" t="s">
        <v>249</v>
      </c>
      <c r="H101" t="s">
        <v>250</v>
      </c>
      <c r="J101" t="s">
        <v>634</v>
      </c>
      <c r="K101">
        <v>120</v>
      </c>
      <c r="L101">
        <v>1350</v>
      </c>
      <c r="M101">
        <v>162000</v>
      </c>
      <c r="N101" t="s">
        <v>1004</v>
      </c>
      <c r="O101" t="s">
        <v>618</v>
      </c>
      <c r="P101" t="s">
        <v>1005</v>
      </c>
      <c r="Q101" s="116" t="s">
        <v>1006</v>
      </c>
      <c r="R101">
        <v>448924419</v>
      </c>
      <c r="S101" t="s">
        <v>1007</v>
      </c>
      <c r="T101" s="115">
        <v>45722.725011574083</v>
      </c>
      <c r="W101" t="s">
        <v>537</v>
      </c>
      <c r="X101" t="s">
        <v>538</v>
      </c>
      <c r="Y101" t="s">
        <v>539</v>
      </c>
      <c r="AA101">
        <v>100</v>
      </c>
    </row>
    <row r="102" spans="1:27" x14ac:dyDescent="0.35">
      <c r="A102" s="115">
        <v>45722.850107905091</v>
      </c>
      <c r="B102" s="115">
        <v>45722.851373564823</v>
      </c>
      <c r="C102" s="115">
        <v>45719</v>
      </c>
      <c r="D102" t="s">
        <v>597</v>
      </c>
      <c r="E102" t="s">
        <v>249</v>
      </c>
      <c r="H102" t="s">
        <v>250</v>
      </c>
      <c r="J102" t="s">
        <v>571</v>
      </c>
      <c r="K102">
        <v>100</v>
      </c>
      <c r="L102">
        <v>4300</v>
      </c>
      <c r="M102">
        <v>430000</v>
      </c>
      <c r="N102" t="s">
        <v>1008</v>
      </c>
      <c r="O102" t="s">
        <v>618</v>
      </c>
      <c r="P102" t="s">
        <v>1009</v>
      </c>
      <c r="Q102" s="116" t="s">
        <v>1010</v>
      </c>
      <c r="R102">
        <v>448925175</v>
      </c>
      <c r="S102" t="s">
        <v>1011</v>
      </c>
      <c r="T102" s="115">
        <v>45722.726539351846</v>
      </c>
      <c r="W102" t="s">
        <v>537</v>
      </c>
      <c r="X102" t="s">
        <v>538</v>
      </c>
      <c r="Y102" t="s">
        <v>539</v>
      </c>
      <c r="AA102">
        <v>101</v>
      </c>
    </row>
    <row r="103" spans="1:27" x14ac:dyDescent="0.35">
      <c r="A103" s="115">
        <v>45722.851694351863</v>
      </c>
      <c r="B103" s="115">
        <v>45722.85268866898</v>
      </c>
      <c r="C103" s="115">
        <v>45719</v>
      </c>
      <c r="D103" t="s">
        <v>597</v>
      </c>
      <c r="E103" t="s">
        <v>558</v>
      </c>
      <c r="G103" t="s">
        <v>262</v>
      </c>
      <c r="J103" t="s">
        <v>1012</v>
      </c>
      <c r="K103">
        <v>1</v>
      </c>
      <c r="L103">
        <v>8000</v>
      </c>
      <c r="M103">
        <v>8000</v>
      </c>
      <c r="N103" t="s">
        <v>726</v>
      </c>
      <c r="O103" t="s">
        <v>618</v>
      </c>
      <c r="P103" t="s">
        <v>1013</v>
      </c>
      <c r="Q103" s="116" t="s">
        <v>1014</v>
      </c>
      <c r="R103">
        <v>448925863</v>
      </c>
      <c r="S103" t="s">
        <v>1015</v>
      </c>
      <c r="T103" s="115">
        <v>45722.727881944447</v>
      </c>
      <c r="W103" t="s">
        <v>537</v>
      </c>
      <c r="X103" t="s">
        <v>538</v>
      </c>
      <c r="Y103" t="s">
        <v>539</v>
      </c>
      <c r="AA103">
        <v>102</v>
      </c>
    </row>
    <row r="104" spans="1:27" x14ac:dyDescent="0.35">
      <c r="A104" s="115">
        <v>45722.85323552083</v>
      </c>
      <c r="B104" s="115">
        <v>45722.855187928239</v>
      </c>
      <c r="C104" s="115">
        <v>45722</v>
      </c>
      <c r="D104" t="s">
        <v>540</v>
      </c>
      <c r="E104" t="s">
        <v>249</v>
      </c>
      <c r="H104" t="s">
        <v>250</v>
      </c>
      <c r="J104" t="s">
        <v>634</v>
      </c>
      <c r="K104">
        <v>100</v>
      </c>
      <c r="L104">
        <v>1400</v>
      </c>
      <c r="M104">
        <v>140000</v>
      </c>
      <c r="N104" t="s">
        <v>939</v>
      </c>
      <c r="O104" t="s">
        <v>618</v>
      </c>
      <c r="P104" t="s">
        <v>1016</v>
      </c>
      <c r="Q104" s="116" t="s">
        <v>1017</v>
      </c>
      <c r="R104">
        <v>448927114</v>
      </c>
      <c r="S104" t="s">
        <v>1018</v>
      </c>
      <c r="T104" s="115">
        <v>45722.730358796303</v>
      </c>
      <c r="W104" t="s">
        <v>537</v>
      </c>
      <c r="X104" t="s">
        <v>538</v>
      </c>
      <c r="Y104" t="s">
        <v>539</v>
      </c>
      <c r="AA104">
        <v>103</v>
      </c>
    </row>
    <row r="105" spans="1:27" x14ac:dyDescent="0.35">
      <c r="A105" s="115">
        <v>45722.855540925928</v>
      </c>
      <c r="B105" s="115">
        <v>45722.857368726851</v>
      </c>
      <c r="C105" s="115">
        <v>45722</v>
      </c>
      <c r="D105" t="s">
        <v>540</v>
      </c>
      <c r="E105" t="s">
        <v>249</v>
      </c>
      <c r="H105" t="s">
        <v>250</v>
      </c>
      <c r="J105" t="s">
        <v>571</v>
      </c>
      <c r="K105">
        <v>25</v>
      </c>
      <c r="L105">
        <v>4300</v>
      </c>
      <c r="M105">
        <v>107500</v>
      </c>
      <c r="N105" t="s">
        <v>1019</v>
      </c>
      <c r="O105" t="s">
        <v>618</v>
      </c>
      <c r="P105" t="s">
        <v>1020</v>
      </c>
      <c r="Q105" s="116" t="s">
        <v>1021</v>
      </c>
      <c r="R105">
        <v>448928182</v>
      </c>
      <c r="S105" t="s">
        <v>1022</v>
      </c>
      <c r="T105" s="115">
        <v>45722.732604166667</v>
      </c>
      <c r="W105" t="s">
        <v>537</v>
      </c>
      <c r="X105" t="s">
        <v>538</v>
      </c>
      <c r="Y105" t="s">
        <v>539</v>
      </c>
      <c r="AA105">
        <v>104</v>
      </c>
    </row>
    <row r="106" spans="1:27" x14ac:dyDescent="0.35">
      <c r="A106" s="115">
        <v>45722.857682997688</v>
      </c>
      <c r="B106" s="115">
        <v>45722.859614432869</v>
      </c>
      <c r="C106" s="115">
        <v>45722</v>
      </c>
      <c r="D106" t="s">
        <v>540</v>
      </c>
      <c r="E106" t="s">
        <v>558</v>
      </c>
      <c r="G106" t="s">
        <v>262</v>
      </c>
      <c r="J106" t="s">
        <v>1012</v>
      </c>
      <c r="K106">
        <v>1</v>
      </c>
      <c r="L106">
        <v>12000</v>
      </c>
      <c r="M106">
        <v>12000</v>
      </c>
      <c r="N106" t="s">
        <v>713</v>
      </c>
      <c r="O106" t="s">
        <v>618</v>
      </c>
      <c r="P106" t="s">
        <v>1023</v>
      </c>
      <c r="Q106" s="116" t="s">
        <v>1024</v>
      </c>
      <c r="R106">
        <v>448929376</v>
      </c>
      <c r="S106" t="s">
        <v>1025</v>
      </c>
      <c r="T106" s="115">
        <v>45722.734780092593</v>
      </c>
      <c r="W106" t="s">
        <v>537</v>
      </c>
      <c r="X106" t="s">
        <v>538</v>
      </c>
      <c r="Y106" t="s">
        <v>539</v>
      </c>
      <c r="AA106">
        <v>105</v>
      </c>
    </row>
    <row r="107" spans="1:27" x14ac:dyDescent="0.35">
      <c r="A107" s="115">
        <v>45722.859861226847</v>
      </c>
      <c r="B107" s="115">
        <v>45722.860833483799</v>
      </c>
      <c r="C107" s="115">
        <v>45722</v>
      </c>
      <c r="D107" t="s">
        <v>580</v>
      </c>
      <c r="E107" t="s">
        <v>249</v>
      </c>
      <c r="H107" t="s">
        <v>250</v>
      </c>
      <c r="J107" t="s">
        <v>634</v>
      </c>
      <c r="K107">
        <v>130</v>
      </c>
      <c r="L107">
        <v>1400</v>
      </c>
      <c r="M107">
        <v>182000</v>
      </c>
      <c r="N107" t="s">
        <v>931</v>
      </c>
      <c r="O107" t="s">
        <v>618</v>
      </c>
      <c r="P107" t="s">
        <v>1026</v>
      </c>
      <c r="Q107" s="116" t="s">
        <v>1027</v>
      </c>
      <c r="R107">
        <v>448929893</v>
      </c>
      <c r="S107" t="s">
        <v>1028</v>
      </c>
      <c r="T107" s="115">
        <v>45722.736041666663</v>
      </c>
      <c r="W107" t="s">
        <v>537</v>
      </c>
      <c r="X107" t="s">
        <v>538</v>
      </c>
      <c r="Y107" t="s">
        <v>539</v>
      </c>
      <c r="AA107">
        <v>106</v>
      </c>
    </row>
    <row r="108" spans="1:27" x14ac:dyDescent="0.35">
      <c r="A108" s="115">
        <v>45722.861117824083</v>
      </c>
      <c r="B108" s="115">
        <v>45722.862530937498</v>
      </c>
      <c r="C108" s="115">
        <v>45722</v>
      </c>
      <c r="D108" t="s">
        <v>580</v>
      </c>
      <c r="E108" t="s">
        <v>249</v>
      </c>
      <c r="H108" t="s">
        <v>250</v>
      </c>
      <c r="J108" t="s">
        <v>571</v>
      </c>
      <c r="K108">
        <v>50</v>
      </c>
      <c r="L108">
        <v>4300</v>
      </c>
      <c r="M108">
        <v>215000</v>
      </c>
      <c r="N108" t="s">
        <v>572</v>
      </c>
      <c r="O108" t="s">
        <v>618</v>
      </c>
      <c r="P108" t="s">
        <v>1029</v>
      </c>
      <c r="Q108" s="116" t="s">
        <v>1030</v>
      </c>
      <c r="R108">
        <v>448930601</v>
      </c>
      <c r="S108" t="s">
        <v>1031</v>
      </c>
      <c r="T108" s="115">
        <v>45722.737708333327</v>
      </c>
      <c r="W108" t="s">
        <v>537</v>
      </c>
      <c r="X108" t="s">
        <v>538</v>
      </c>
      <c r="Y108" t="s">
        <v>539</v>
      </c>
      <c r="AA108">
        <v>107</v>
      </c>
    </row>
    <row r="109" spans="1:27" x14ac:dyDescent="0.35">
      <c r="A109" s="115">
        <v>45722.864733414353</v>
      </c>
      <c r="B109" s="115">
        <v>45722.866540127317</v>
      </c>
      <c r="C109" s="115">
        <v>45720</v>
      </c>
      <c r="D109" t="s">
        <v>540</v>
      </c>
      <c r="E109" t="s">
        <v>244</v>
      </c>
      <c r="I109" t="s">
        <v>245</v>
      </c>
      <c r="J109" t="s">
        <v>790</v>
      </c>
      <c r="K109">
        <v>2</v>
      </c>
      <c r="L109">
        <v>15000</v>
      </c>
      <c r="M109">
        <v>30000</v>
      </c>
      <c r="N109" t="s">
        <v>828</v>
      </c>
      <c r="O109" t="s">
        <v>1032</v>
      </c>
      <c r="P109" t="s">
        <v>1033</v>
      </c>
      <c r="Q109" s="116" t="s">
        <v>1034</v>
      </c>
      <c r="R109">
        <v>448932399</v>
      </c>
      <c r="S109" t="s">
        <v>1035</v>
      </c>
      <c r="T109" s="115">
        <v>45722.741689814808</v>
      </c>
      <c r="W109" t="s">
        <v>537</v>
      </c>
      <c r="X109" t="s">
        <v>538</v>
      </c>
      <c r="Y109" t="s">
        <v>539</v>
      </c>
      <c r="AA109">
        <v>108</v>
      </c>
    </row>
    <row r="110" spans="1:27" x14ac:dyDescent="0.35">
      <c r="A110" s="115">
        <v>45722.866814479174</v>
      </c>
      <c r="B110" s="115">
        <v>45722.868044953713</v>
      </c>
      <c r="C110" s="115">
        <v>45720</v>
      </c>
      <c r="D110" t="s">
        <v>540</v>
      </c>
      <c r="E110" t="s">
        <v>244</v>
      </c>
      <c r="I110" t="s">
        <v>245</v>
      </c>
      <c r="J110" t="s">
        <v>790</v>
      </c>
      <c r="K110">
        <v>1</v>
      </c>
      <c r="L110">
        <v>15000</v>
      </c>
      <c r="M110">
        <v>15000</v>
      </c>
      <c r="N110" t="s">
        <v>617</v>
      </c>
      <c r="O110" t="s">
        <v>765</v>
      </c>
      <c r="P110" t="s">
        <v>1036</v>
      </c>
      <c r="Q110" s="116" t="s">
        <v>1037</v>
      </c>
      <c r="R110">
        <v>448933168</v>
      </c>
      <c r="S110" t="s">
        <v>1038</v>
      </c>
      <c r="T110" s="115">
        <v>45722.743252314824</v>
      </c>
      <c r="W110" t="s">
        <v>537</v>
      </c>
      <c r="X110" t="s">
        <v>538</v>
      </c>
      <c r="Y110" t="s">
        <v>539</v>
      </c>
      <c r="AA110">
        <v>109</v>
      </c>
    </row>
    <row r="111" spans="1:27" x14ac:dyDescent="0.35">
      <c r="A111" s="115">
        <v>45722.868351319441</v>
      </c>
      <c r="B111" s="115">
        <v>45722.869531261567</v>
      </c>
      <c r="C111" s="115">
        <v>45721</v>
      </c>
      <c r="D111" t="s">
        <v>540</v>
      </c>
      <c r="E111" t="s">
        <v>244</v>
      </c>
      <c r="I111" t="s">
        <v>245</v>
      </c>
      <c r="J111" t="s">
        <v>790</v>
      </c>
      <c r="K111">
        <v>1</v>
      </c>
      <c r="L111">
        <v>15000</v>
      </c>
      <c r="M111">
        <v>15000</v>
      </c>
      <c r="N111" t="s">
        <v>617</v>
      </c>
      <c r="O111" t="s">
        <v>778</v>
      </c>
      <c r="P111" t="s">
        <v>1039</v>
      </c>
      <c r="Q111" s="116" t="s">
        <v>1040</v>
      </c>
      <c r="R111">
        <v>448933927</v>
      </c>
      <c r="S111" t="s">
        <v>1041</v>
      </c>
      <c r="T111" s="115">
        <v>45722.744664351849</v>
      </c>
      <c r="W111" t="s">
        <v>537</v>
      </c>
      <c r="X111" t="s">
        <v>538</v>
      </c>
      <c r="Y111" t="s">
        <v>539</v>
      </c>
      <c r="AA111">
        <v>110</v>
      </c>
    </row>
    <row r="112" spans="1:27" x14ac:dyDescent="0.35">
      <c r="A112" s="115">
        <v>45722.869808333337</v>
      </c>
      <c r="B112" s="115">
        <v>45722.871290706018</v>
      </c>
      <c r="C112" s="115">
        <v>45721</v>
      </c>
      <c r="D112" t="s">
        <v>540</v>
      </c>
      <c r="E112" t="s">
        <v>244</v>
      </c>
      <c r="I112" t="s">
        <v>245</v>
      </c>
      <c r="J112" t="s">
        <v>790</v>
      </c>
      <c r="K112">
        <v>13</v>
      </c>
      <c r="L112">
        <v>14000</v>
      </c>
      <c r="M112">
        <v>182000</v>
      </c>
      <c r="N112" t="s">
        <v>931</v>
      </c>
      <c r="O112" t="s">
        <v>1042</v>
      </c>
      <c r="P112" t="s">
        <v>1043</v>
      </c>
      <c r="Q112" s="116" t="s">
        <v>1044</v>
      </c>
      <c r="R112">
        <v>448934798</v>
      </c>
      <c r="S112" t="s">
        <v>1045</v>
      </c>
      <c r="T112" s="115">
        <v>45722.746412037042</v>
      </c>
      <c r="W112" t="s">
        <v>537</v>
      </c>
      <c r="X112" t="s">
        <v>538</v>
      </c>
      <c r="Y112" t="s">
        <v>539</v>
      </c>
      <c r="AA112">
        <v>111</v>
      </c>
    </row>
    <row r="113" spans="1:27" x14ac:dyDescent="0.35">
      <c r="A113" s="115">
        <v>45722.87155546296</v>
      </c>
      <c r="B113" s="115">
        <v>45722.87255980324</v>
      </c>
      <c r="C113" s="115">
        <v>45722</v>
      </c>
      <c r="D113" t="s">
        <v>540</v>
      </c>
      <c r="E113" t="s">
        <v>244</v>
      </c>
      <c r="I113" t="s">
        <v>245</v>
      </c>
      <c r="J113" t="s">
        <v>790</v>
      </c>
      <c r="K113">
        <v>7</v>
      </c>
      <c r="L113">
        <v>14000</v>
      </c>
      <c r="M113">
        <v>98000</v>
      </c>
      <c r="N113" t="s">
        <v>1046</v>
      </c>
      <c r="O113" t="s">
        <v>1042</v>
      </c>
      <c r="P113" t="s">
        <v>1047</v>
      </c>
      <c r="Q113" s="116" t="s">
        <v>1048</v>
      </c>
      <c r="R113">
        <v>448935487</v>
      </c>
      <c r="S113" t="s">
        <v>1049</v>
      </c>
      <c r="T113" s="115">
        <v>45722.747708333343</v>
      </c>
      <c r="W113" t="s">
        <v>537</v>
      </c>
      <c r="X113" t="s">
        <v>538</v>
      </c>
      <c r="Y113" t="s">
        <v>539</v>
      </c>
      <c r="AA113">
        <v>112</v>
      </c>
    </row>
    <row r="114" spans="1:27" x14ac:dyDescent="0.35">
      <c r="A114" s="115">
        <v>45722.872812152767</v>
      </c>
      <c r="B114" s="115">
        <v>45722.873642708328</v>
      </c>
      <c r="C114" s="115">
        <v>45722</v>
      </c>
      <c r="D114" t="s">
        <v>540</v>
      </c>
      <c r="E114" t="s">
        <v>244</v>
      </c>
      <c r="I114" t="s">
        <v>245</v>
      </c>
      <c r="J114" t="s">
        <v>790</v>
      </c>
      <c r="K114">
        <v>3</v>
      </c>
      <c r="L114">
        <v>15000</v>
      </c>
      <c r="M114">
        <v>45000</v>
      </c>
      <c r="N114" t="s">
        <v>795</v>
      </c>
      <c r="O114" t="s">
        <v>765</v>
      </c>
      <c r="P114" t="s">
        <v>1050</v>
      </c>
      <c r="Q114" s="116" t="s">
        <v>1051</v>
      </c>
      <c r="R114">
        <v>448936040</v>
      </c>
      <c r="S114" t="s">
        <v>1052</v>
      </c>
      <c r="T114" s="115">
        <v>45722.748749999999</v>
      </c>
      <c r="W114" t="s">
        <v>537</v>
      </c>
      <c r="X114" t="s">
        <v>538</v>
      </c>
      <c r="Y114" t="s">
        <v>539</v>
      </c>
      <c r="AA114">
        <v>113</v>
      </c>
    </row>
    <row r="115" spans="1:27" x14ac:dyDescent="0.35">
      <c r="A115" s="115">
        <v>45723.932529282407</v>
      </c>
      <c r="B115" s="115">
        <v>45723.934075196761</v>
      </c>
      <c r="C115" s="115">
        <v>45723</v>
      </c>
      <c r="D115" t="s">
        <v>905</v>
      </c>
      <c r="E115" t="s">
        <v>249</v>
      </c>
      <c r="H115" t="s">
        <v>250</v>
      </c>
      <c r="J115" t="s">
        <v>665</v>
      </c>
      <c r="K115">
        <v>150</v>
      </c>
      <c r="L115">
        <v>2940</v>
      </c>
      <c r="M115">
        <v>441000</v>
      </c>
      <c r="N115" t="s">
        <v>1053</v>
      </c>
      <c r="O115" t="s">
        <v>868</v>
      </c>
      <c r="P115" t="s">
        <v>1054</v>
      </c>
      <c r="Q115" s="116" t="s">
        <v>1055</v>
      </c>
      <c r="R115">
        <v>449347409</v>
      </c>
      <c r="S115" t="s">
        <v>1056</v>
      </c>
      <c r="T115" s="115">
        <v>45723.809247685182</v>
      </c>
      <c r="W115" t="s">
        <v>537</v>
      </c>
      <c r="X115" t="s">
        <v>538</v>
      </c>
      <c r="Y115" t="s">
        <v>539</v>
      </c>
      <c r="AA115">
        <v>114</v>
      </c>
    </row>
    <row r="116" spans="1:27" x14ac:dyDescent="0.35">
      <c r="A116" s="115">
        <v>45723.934416064818</v>
      </c>
      <c r="B116" s="115">
        <v>45723.93626396991</v>
      </c>
      <c r="C116" s="115">
        <v>45723</v>
      </c>
      <c r="D116" t="s">
        <v>905</v>
      </c>
      <c r="E116" t="s">
        <v>558</v>
      </c>
      <c r="G116" t="s">
        <v>262</v>
      </c>
      <c r="J116" t="s">
        <v>670</v>
      </c>
      <c r="K116">
        <v>1</v>
      </c>
      <c r="L116">
        <v>9000</v>
      </c>
      <c r="M116">
        <v>9000</v>
      </c>
      <c r="N116" t="s">
        <v>1057</v>
      </c>
      <c r="O116" t="s">
        <v>868</v>
      </c>
      <c r="P116" t="s">
        <v>1058</v>
      </c>
      <c r="Q116" s="116" t="s">
        <v>1059</v>
      </c>
      <c r="R116">
        <v>449348411</v>
      </c>
      <c r="S116" t="s">
        <v>1060</v>
      </c>
      <c r="T116" s="115">
        <v>45723.811666666668</v>
      </c>
      <c r="W116" t="s">
        <v>537</v>
      </c>
      <c r="X116" t="s">
        <v>538</v>
      </c>
      <c r="Y116" t="s">
        <v>539</v>
      </c>
      <c r="AA116">
        <v>115</v>
      </c>
    </row>
    <row r="117" spans="1:27" x14ac:dyDescent="0.35">
      <c r="A117" s="115">
        <v>45723.947066956018</v>
      </c>
      <c r="B117" s="115">
        <v>45723.948002997677</v>
      </c>
      <c r="C117" s="115">
        <v>45723</v>
      </c>
      <c r="D117" t="s">
        <v>540</v>
      </c>
      <c r="E117" t="s">
        <v>244</v>
      </c>
      <c r="I117" t="s">
        <v>245</v>
      </c>
      <c r="J117" t="s">
        <v>790</v>
      </c>
      <c r="K117">
        <v>5</v>
      </c>
      <c r="L117">
        <v>14000</v>
      </c>
      <c r="M117">
        <v>70000</v>
      </c>
      <c r="N117" t="s">
        <v>1061</v>
      </c>
      <c r="O117" t="s">
        <v>770</v>
      </c>
      <c r="P117" t="s">
        <v>1062</v>
      </c>
      <c r="Q117" s="116" t="s">
        <v>1063</v>
      </c>
      <c r="R117">
        <v>449352644</v>
      </c>
      <c r="S117" t="s">
        <v>1064</v>
      </c>
      <c r="T117" s="115">
        <v>45723.823136574072</v>
      </c>
      <c r="W117" t="s">
        <v>537</v>
      </c>
      <c r="X117" t="s">
        <v>538</v>
      </c>
      <c r="Y117" t="s">
        <v>539</v>
      </c>
      <c r="AA117">
        <v>116</v>
      </c>
    </row>
    <row r="118" spans="1:27" x14ac:dyDescent="0.35">
      <c r="A118" s="115">
        <v>45723.948420520843</v>
      </c>
      <c r="B118" s="115">
        <v>45723.949151898138</v>
      </c>
      <c r="C118" s="115">
        <v>45723</v>
      </c>
      <c r="D118" t="s">
        <v>540</v>
      </c>
      <c r="E118" t="s">
        <v>244</v>
      </c>
      <c r="I118" t="s">
        <v>245</v>
      </c>
      <c r="J118" t="s">
        <v>790</v>
      </c>
      <c r="K118">
        <v>4</v>
      </c>
      <c r="L118">
        <v>14000</v>
      </c>
      <c r="M118">
        <v>56000</v>
      </c>
      <c r="N118" t="s">
        <v>1065</v>
      </c>
      <c r="O118" t="s">
        <v>765</v>
      </c>
      <c r="P118" t="s">
        <v>1066</v>
      </c>
      <c r="Q118" s="116" t="s">
        <v>1067</v>
      </c>
      <c r="R118">
        <v>449353009</v>
      </c>
      <c r="S118" t="s">
        <v>1068</v>
      </c>
      <c r="T118" s="115">
        <v>45723.824259259258</v>
      </c>
      <c r="W118" t="s">
        <v>537</v>
      </c>
      <c r="X118" t="s">
        <v>538</v>
      </c>
      <c r="Y118" t="s">
        <v>539</v>
      </c>
      <c r="AA118">
        <v>117</v>
      </c>
    </row>
    <row r="119" spans="1:27" x14ac:dyDescent="0.35">
      <c r="A119" s="115">
        <v>45724.823392511571</v>
      </c>
      <c r="B119" s="115">
        <v>45724.824393634262</v>
      </c>
      <c r="C119" s="115">
        <v>45724</v>
      </c>
      <c r="D119" t="s">
        <v>540</v>
      </c>
      <c r="E119" t="s">
        <v>244</v>
      </c>
      <c r="I119" t="s">
        <v>245</v>
      </c>
      <c r="J119" t="s">
        <v>790</v>
      </c>
      <c r="K119">
        <v>11</v>
      </c>
      <c r="L119">
        <v>14000</v>
      </c>
      <c r="M119">
        <v>154000</v>
      </c>
      <c r="N119" t="s">
        <v>566</v>
      </c>
      <c r="O119" t="s">
        <v>1042</v>
      </c>
      <c r="P119" t="s">
        <v>1069</v>
      </c>
      <c r="Q119" s="116" t="s">
        <v>1070</v>
      </c>
      <c r="R119">
        <v>449597927</v>
      </c>
      <c r="S119" t="s">
        <v>1071</v>
      </c>
      <c r="T119" s="115">
        <v>45724.699675925927</v>
      </c>
      <c r="W119" t="s">
        <v>537</v>
      </c>
      <c r="X119" t="s">
        <v>538</v>
      </c>
      <c r="Y119" t="s">
        <v>539</v>
      </c>
      <c r="AA119">
        <v>118</v>
      </c>
    </row>
    <row r="120" spans="1:27" x14ac:dyDescent="0.35">
      <c r="A120" s="115">
        <v>45724.825485185182</v>
      </c>
      <c r="B120" s="115">
        <v>45724.826533148153</v>
      </c>
      <c r="C120" s="115">
        <v>45724</v>
      </c>
      <c r="D120" t="s">
        <v>540</v>
      </c>
      <c r="E120" t="s">
        <v>244</v>
      </c>
      <c r="I120" t="s">
        <v>245</v>
      </c>
      <c r="J120" t="s">
        <v>790</v>
      </c>
      <c r="K120">
        <v>2</v>
      </c>
      <c r="L120">
        <v>15000</v>
      </c>
      <c r="M120">
        <v>30000</v>
      </c>
      <c r="N120" t="s">
        <v>828</v>
      </c>
      <c r="O120" t="s">
        <v>1072</v>
      </c>
      <c r="P120" t="s">
        <v>1073</v>
      </c>
      <c r="Q120" s="116" t="s">
        <v>1074</v>
      </c>
      <c r="R120">
        <v>449598544</v>
      </c>
      <c r="S120" t="s">
        <v>1075</v>
      </c>
      <c r="T120" s="115">
        <v>45724.701655092591</v>
      </c>
      <c r="W120" t="s">
        <v>537</v>
      </c>
      <c r="X120" t="s">
        <v>538</v>
      </c>
      <c r="Y120" t="s">
        <v>539</v>
      </c>
      <c r="AA120">
        <v>119</v>
      </c>
    </row>
    <row r="121" spans="1:27" x14ac:dyDescent="0.35">
      <c r="A121" s="115">
        <v>45724.826732557871</v>
      </c>
      <c r="B121" s="115">
        <v>45724.827616030103</v>
      </c>
      <c r="C121" s="115">
        <v>45724</v>
      </c>
      <c r="D121" t="s">
        <v>540</v>
      </c>
      <c r="E121" t="s">
        <v>244</v>
      </c>
      <c r="I121" t="s">
        <v>245</v>
      </c>
      <c r="J121" t="s">
        <v>790</v>
      </c>
      <c r="K121">
        <v>2</v>
      </c>
      <c r="L121">
        <v>14000</v>
      </c>
      <c r="M121">
        <v>28000</v>
      </c>
      <c r="N121" t="s">
        <v>1076</v>
      </c>
      <c r="O121" t="s">
        <v>765</v>
      </c>
      <c r="P121" t="s">
        <v>1077</v>
      </c>
      <c r="Q121" s="116" t="s">
        <v>1078</v>
      </c>
      <c r="R121">
        <v>449598979</v>
      </c>
      <c r="S121" t="s">
        <v>1079</v>
      </c>
      <c r="T121" s="115">
        <v>45724.702719907407</v>
      </c>
      <c r="W121" t="s">
        <v>537</v>
      </c>
      <c r="X121" t="s">
        <v>538</v>
      </c>
      <c r="Y121" t="s">
        <v>539</v>
      </c>
      <c r="AA121">
        <v>120</v>
      </c>
    </row>
    <row r="122" spans="1:27" x14ac:dyDescent="0.35">
      <c r="A122" s="115">
        <v>45724.827844398147</v>
      </c>
      <c r="B122" s="115">
        <v>45724.829903020844</v>
      </c>
      <c r="C122" s="115">
        <v>45724</v>
      </c>
      <c r="D122" t="s">
        <v>540</v>
      </c>
      <c r="E122" t="s">
        <v>244</v>
      </c>
      <c r="I122" t="s">
        <v>245</v>
      </c>
      <c r="J122" t="s">
        <v>790</v>
      </c>
      <c r="K122">
        <v>48</v>
      </c>
      <c r="L122">
        <v>14000</v>
      </c>
      <c r="M122">
        <v>672000</v>
      </c>
      <c r="N122" t="s">
        <v>1080</v>
      </c>
      <c r="O122" t="s">
        <v>1081</v>
      </c>
      <c r="P122" t="s">
        <v>1082</v>
      </c>
      <c r="Q122" s="116" t="s">
        <v>1083</v>
      </c>
      <c r="R122">
        <v>449599867</v>
      </c>
      <c r="S122" t="s">
        <v>1084</v>
      </c>
      <c r="T122" s="115">
        <v>45724.705057870371</v>
      </c>
      <c r="W122" t="s">
        <v>537</v>
      </c>
      <c r="X122" t="s">
        <v>538</v>
      </c>
      <c r="Y122" t="s">
        <v>539</v>
      </c>
      <c r="AA122">
        <v>121</v>
      </c>
    </row>
    <row r="123" spans="1:27" x14ac:dyDescent="0.35">
      <c r="A123" s="115">
        <v>45725.978046793978</v>
      </c>
      <c r="B123" s="115">
        <v>45725.979227013893</v>
      </c>
      <c r="C123" s="115">
        <v>45725</v>
      </c>
      <c r="D123" t="s">
        <v>540</v>
      </c>
      <c r="E123" t="s">
        <v>244</v>
      </c>
      <c r="I123" t="s">
        <v>245</v>
      </c>
      <c r="J123" t="s">
        <v>790</v>
      </c>
      <c r="K123">
        <v>71</v>
      </c>
      <c r="L123">
        <v>14000</v>
      </c>
      <c r="M123">
        <v>994000</v>
      </c>
      <c r="N123" t="s">
        <v>1085</v>
      </c>
      <c r="O123" t="s">
        <v>1086</v>
      </c>
      <c r="P123" t="s">
        <v>1087</v>
      </c>
      <c r="Q123" s="116" t="s">
        <v>1088</v>
      </c>
      <c r="R123">
        <v>449917999</v>
      </c>
      <c r="S123" t="s">
        <v>1089</v>
      </c>
      <c r="T123" s="115">
        <v>45725.854351851849</v>
      </c>
      <c r="W123" t="s">
        <v>537</v>
      </c>
      <c r="X123" t="s">
        <v>538</v>
      </c>
      <c r="Y123" t="s">
        <v>539</v>
      </c>
      <c r="AA123">
        <v>122</v>
      </c>
    </row>
    <row r="124" spans="1:27" x14ac:dyDescent="0.35">
      <c r="A124" s="115">
        <v>45725.979442164353</v>
      </c>
      <c r="B124" s="115">
        <v>45725.980309131941</v>
      </c>
      <c r="C124" s="115">
        <v>45725</v>
      </c>
      <c r="D124" t="s">
        <v>540</v>
      </c>
      <c r="E124" t="s">
        <v>244</v>
      </c>
      <c r="I124" t="s">
        <v>245</v>
      </c>
      <c r="J124" t="s">
        <v>790</v>
      </c>
      <c r="K124">
        <v>12</v>
      </c>
      <c r="L124">
        <v>14000</v>
      </c>
      <c r="M124">
        <v>168000</v>
      </c>
      <c r="N124" t="s">
        <v>1090</v>
      </c>
      <c r="O124" t="s">
        <v>1042</v>
      </c>
      <c r="P124" t="s">
        <v>1091</v>
      </c>
      <c r="Q124" s="116" t="s">
        <v>1092</v>
      </c>
      <c r="R124">
        <v>449918269</v>
      </c>
      <c r="S124" t="s">
        <v>1093</v>
      </c>
      <c r="T124" s="115">
        <v>45725.855451388888</v>
      </c>
      <c r="W124" t="s">
        <v>537</v>
      </c>
      <c r="X124" t="s">
        <v>538</v>
      </c>
      <c r="Y124" t="s">
        <v>539</v>
      </c>
      <c r="AA124">
        <v>123</v>
      </c>
    </row>
    <row r="125" spans="1:27" x14ac:dyDescent="0.35">
      <c r="A125" s="115">
        <v>45725.980546087972</v>
      </c>
      <c r="B125" s="115">
        <v>45725.981432025474</v>
      </c>
      <c r="C125" s="115">
        <v>45725</v>
      </c>
      <c r="D125" t="s">
        <v>540</v>
      </c>
      <c r="E125" t="s">
        <v>244</v>
      </c>
      <c r="I125" t="s">
        <v>245</v>
      </c>
      <c r="J125" t="s">
        <v>790</v>
      </c>
      <c r="K125">
        <v>2</v>
      </c>
      <c r="L125">
        <v>14000</v>
      </c>
      <c r="M125">
        <v>28000</v>
      </c>
      <c r="N125" t="s">
        <v>1076</v>
      </c>
      <c r="O125" t="s">
        <v>765</v>
      </c>
      <c r="P125" t="s">
        <v>1094</v>
      </c>
      <c r="Q125" s="116" t="s">
        <v>1095</v>
      </c>
      <c r="R125">
        <v>449918618</v>
      </c>
      <c r="S125" t="s">
        <v>1096</v>
      </c>
      <c r="T125" s="115">
        <v>45725.856539351851</v>
      </c>
      <c r="W125" t="s">
        <v>537</v>
      </c>
      <c r="X125" t="s">
        <v>538</v>
      </c>
      <c r="Y125" t="s">
        <v>539</v>
      </c>
      <c r="AA125">
        <v>124</v>
      </c>
    </row>
    <row r="126" spans="1:27" x14ac:dyDescent="0.35">
      <c r="A126" s="115">
        <v>45726.538944722219</v>
      </c>
      <c r="B126" s="115">
        <v>45726.540017291663</v>
      </c>
      <c r="C126" s="115">
        <v>45640</v>
      </c>
      <c r="D126" t="s">
        <v>580</v>
      </c>
      <c r="E126" t="s">
        <v>249</v>
      </c>
      <c r="H126" t="s">
        <v>253</v>
      </c>
      <c r="J126" t="s">
        <v>1097</v>
      </c>
      <c r="K126">
        <v>200</v>
      </c>
      <c r="L126">
        <v>2800</v>
      </c>
      <c r="M126">
        <v>560000</v>
      </c>
      <c r="N126" t="s">
        <v>1098</v>
      </c>
      <c r="O126" t="s">
        <v>1099</v>
      </c>
      <c r="P126" t="s">
        <v>1100</v>
      </c>
      <c r="Q126" s="116" t="s">
        <v>1101</v>
      </c>
      <c r="R126">
        <v>450092017</v>
      </c>
      <c r="S126" t="s">
        <v>1102</v>
      </c>
      <c r="T126" s="115">
        <v>45726.41542824074</v>
      </c>
      <c r="W126" t="s">
        <v>537</v>
      </c>
      <c r="X126" t="s">
        <v>538</v>
      </c>
      <c r="Y126" t="s">
        <v>539</v>
      </c>
      <c r="AA126">
        <v>125</v>
      </c>
    </row>
    <row r="127" spans="1:27" x14ac:dyDescent="0.35">
      <c r="A127" s="115">
        <v>45728.555412604168</v>
      </c>
      <c r="B127" s="115">
        <v>45728.55697247685</v>
      </c>
      <c r="C127" s="115">
        <v>45726</v>
      </c>
      <c r="D127" t="s">
        <v>540</v>
      </c>
      <c r="E127" t="s">
        <v>244</v>
      </c>
      <c r="I127" t="s">
        <v>245</v>
      </c>
      <c r="J127" t="s">
        <v>790</v>
      </c>
      <c r="K127">
        <v>1</v>
      </c>
      <c r="L127">
        <v>15000</v>
      </c>
      <c r="M127">
        <v>15000</v>
      </c>
      <c r="N127" t="s">
        <v>617</v>
      </c>
      <c r="O127" t="s">
        <v>778</v>
      </c>
      <c r="P127" t="s">
        <v>1103</v>
      </c>
      <c r="Q127" s="116" t="s">
        <v>1104</v>
      </c>
      <c r="R127">
        <v>451024700</v>
      </c>
      <c r="S127" t="s">
        <v>1105</v>
      </c>
      <c r="T127" s="115">
        <v>45728.434293981481</v>
      </c>
      <c r="W127" t="s">
        <v>537</v>
      </c>
      <c r="X127" t="s">
        <v>538</v>
      </c>
      <c r="Y127" t="s">
        <v>539</v>
      </c>
      <c r="AA127">
        <v>126</v>
      </c>
    </row>
    <row r="128" spans="1:27" x14ac:dyDescent="0.35">
      <c r="A128" s="115">
        <v>45728.557549988429</v>
      </c>
      <c r="B128" s="115">
        <v>45728.559061296299</v>
      </c>
      <c r="C128" s="115">
        <v>45727</v>
      </c>
      <c r="D128" t="s">
        <v>540</v>
      </c>
      <c r="E128" t="s">
        <v>244</v>
      </c>
      <c r="I128" t="s">
        <v>245</v>
      </c>
      <c r="J128" t="s">
        <v>790</v>
      </c>
      <c r="K128">
        <v>21</v>
      </c>
      <c r="L128">
        <v>14000</v>
      </c>
      <c r="M128">
        <v>294000</v>
      </c>
      <c r="N128" t="s">
        <v>666</v>
      </c>
      <c r="O128" t="s">
        <v>1086</v>
      </c>
      <c r="P128" t="s">
        <v>1106</v>
      </c>
      <c r="Q128" s="116" t="s">
        <v>1107</v>
      </c>
      <c r="R128">
        <v>451024720</v>
      </c>
      <c r="S128" t="s">
        <v>1108</v>
      </c>
      <c r="T128" s="115">
        <v>45728.434317129628</v>
      </c>
      <c r="W128" t="s">
        <v>537</v>
      </c>
      <c r="X128" t="s">
        <v>538</v>
      </c>
      <c r="Y128" t="s">
        <v>539</v>
      </c>
      <c r="AA128">
        <v>127</v>
      </c>
    </row>
    <row r="129" spans="1:27" x14ac:dyDescent="0.35">
      <c r="A129" s="115">
        <v>45728.562071053238</v>
      </c>
      <c r="B129" s="115">
        <v>45728.562987349527</v>
      </c>
      <c r="C129" s="115">
        <v>45728</v>
      </c>
      <c r="D129" t="s">
        <v>540</v>
      </c>
      <c r="E129" t="s">
        <v>244</v>
      </c>
      <c r="I129" t="s">
        <v>245</v>
      </c>
      <c r="J129" t="s">
        <v>790</v>
      </c>
      <c r="K129">
        <v>11</v>
      </c>
      <c r="L129">
        <v>14000</v>
      </c>
      <c r="M129">
        <v>154000</v>
      </c>
      <c r="N129" t="s">
        <v>566</v>
      </c>
      <c r="O129" t="s">
        <v>1109</v>
      </c>
      <c r="P129" t="s">
        <v>1110</v>
      </c>
      <c r="Q129" s="116" t="s">
        <v>1111</v>
      </c>
      <c r="R129">
        <v>451027230</v>
      </c>
      <c r="S129" t="s">
        <v>1112</v>
      </c>
      <c r="T129" s="115">
        <v>45728.438113425917</v>
      </c>
      <c r="W129" t="s">
        <v>537</v>
      </c>
      <c r="X129" t="s">
        <v>538</v>
      </c>
      <c r="Y129" t="s">
        <v>539</v>
      </c>
      <c r="AA129">
        <v>128</v>
      </c>
    </row>
    <row r="130" spans="1:27" x14ac:dyDescent="0.35">
      <c r="A130" s="115">
        <v>45728.563220011572</v>
      </c>
      <c r="B130" s="115">
        <v>45728.564229861113</v>
      </c>
      <c r="C130" s="115">
        <v>45728</v>
      </c>
      <c r="D130" t="s">
        <v>540</v>
      </c>
      <c r="E130" t="s">
        <v>244</v>
      </c>
      <c r="I130" t="s">
        <v>245</v>
      </c>
      <c r="J130" t="s">
        <v>790</v>
      </c>
      <c r="K130">
        <v>10</v>
      </c>
      <c r="L130">
        <v>14000</v>
      </c>
      <c r="M130">
        <v>140000</v>
      </c>
      <c r="N130" t="s">
        <v>939</v>
      </c>
      <c r="O130" t="s">
        <v>1109</v>
      </c>
      <c r="P130" t="s">
        <v>1113</v>
      </c>
      <c r="Q130" s="116" t="s">
        <v>1114</v>
      </c>
      <c r="R130">
        <v>451028228</v>
      </c>
      <c r="S130" t="s">
        <v>1115</v>
      </c>
      <c r="T130" s="115">
        <v>45728.439456018517</v>
      </c>
      <c r="W130" t="s">
        <v>537</v>
      </c>
      <c r="X130" t="s">
        <v>538</v>
      </c>
      <c r="Y130" t="s">
        <v>539</v>
      </c>
      <c r="AA130">
        <v>129</v>
      </c>
    </row>
    <row r="131" spans="1:27" x14ac:dyDescent="0.35">
      <c r="A131" s="115">
        <v>45728.798524305559</v>
      </c>
      <c r="B131" s="115">
        <v>45728.80027028935</v>
      </c>
      <c r="C131" s="115">
        <v>45717</v>
      </c>
      <c r="D131" t="s">
        <v>597</v>
      </c>
      <c r="E131" t="s">
        <v>249</v>
      </c>
      <c r="H131" t="s">
        <v>250</v>
      </c>
      <c r="J131" t="s">
        <v>1127</v>
      </c>
      <c r="K131">
        <v>102</v>
      </c>
      <c r="L131">
        <v>100</v>
      </c>
      <c r="M131" s="135">
        <v>10200</v>
      </c>
      <c r="N131" t="s">
        <v>1128</v>
      </c>
      <c r="O131" t="s">
        <v>868</v>
      </c>
      <c r="P131" t="s">
        <v>1129</v>
      </c>
      <c r="Q131" s="116" t="s">
        <v>1130</v>
      </c>
      <c r="R131">
        <v>451191935</v>
      </c>
      <c r="S131" t="s">
        <v>1131</v>
      </c>
      <c r="T131" s="115">
        <v>45728.675462962958</v>
      </c>
      <c r="W131" t="s">
        <v>537</v>
      </c>
      <c r="X131" t="s">
        <v>538</v>
      </c>
      <c r="Y131" t="s">
        <v>539</v>
      </c>
      <c r="AA131">
        <v>130</v>
      </c>
    </row>
    <row r="132" spans="1:27" x14ac:dyDescent="0.35">
      <c r="A132" s="115">
        <v>45728.800815509261</v>
      </c>
      <c r="B132" s="115">
        <v>45728.801733900473</v>
      </c>
      <c r="C132" s="115">
        <v>45717</v>
      </c>
      <c r="D132" t="s">
        <v>597</v>
      </c>
      <c r="E132" t="s">
        <v>249</v>
      </c>
      <c r="H132" t="s">
        <v>250</v>
      </c>
      <c r="J132" t="s">
        <v>634</v>
      </c>
      <c r="K132">
        <v>20</v>
      </c>
      <c r="L132">
        <v>1350</v>
      </c>
      <c r="M132">
        <v>27000</v>
      </c>
      <c r="N132" t="s">
        <v>1132</v>
      </c>
      <c r="O132" t="s">
        <v>868</v>
      </c>
      <c r="P132" t="s">
        <v>1133</v>
      </c>
      <c r="Q132" s="116" t="s">
        <v>1134</v>
      </c>
      <c r="R132">
        <v>451192809</v>
      </c>
      <c r="S132" t="s">
        <v>1135</v>
      </c>
      <c r="T132" s="115">
        <v>45728.676874999997</v>
      </c>
      <c r="W132" t="s">
        <v>537</v>
      </c>
      <c r="X132" t="s">
        <v>538</v>
      </c>
      <c r="Y132" t="s">
        <v>539</v>
      </c>
      <c r="AA132">
        <v>131</v>
      </c>
    </row>
    <row r="133" spans="1:27" x14ac:dyDescent="0.35">
      <c r="A133" s="115">
        <v>45728.846882638893</v>
      </c>
      <c r="B133" s="115">
        <v>45728.850054317132</v>
      </c>
      <c r="C133" s="115">
        <v>45721</v>
      </c>
      <c r="D133" t="s">
        <v>905</v>
      </c>
      <c r="E133" t="s">
        <v>581</v>
      </c>
      <c r="F133" t="s">
        <v>1136</v>
      </c>
      <c r="J133" t="s">
        <v>1137</v>
      </c>
      <c r="K133">
        <v>1</v>
      </c>
      <c r="L133">
        <v>403500</v>
      </c>
      <c r="M133">
        <v>403500</v>
      </c>
      <c r="N133" t="s">
        <v>1138</v>
      </c>
      <c r="O133" t="s">
        <v>1139</v>
      </c>
      <c r="P133" t="s">
        <v>1140</v>
      </c>
      <c r="Q133" s="116" t="s">
        <v>1141</v>
      </c>
      <c r="R133">
        <v>451221756</v>
      </c>
      <c r="S133" t="s">
        <v>1142</v>
      </c>
      <c r="T133" s="115">
        <v>45728.725856481477</v>
      </c>
      <c r="W133" t="s">
        <v>537</v>
      </c>
      <c r="X133" t="s">
        <v>538</v>
      </c>
      <c r="Y133" t="s">
        <v>539</v>
      </c>
      <c r="AA133">
        <v>132</v>
      </c>
    </row>
    <row r="134" spans="1:27" x14ac:dyDescent="0.35">
      <c r="A134" s="115">
        <v>45728.850983159733</v>
      </c>
      <c r="B134" s="115">
        <v>45728.852460486109</v>
      </c>
      <c r="C134" s="115">
        <v>45718</v>
      </c>
      <c r="D134" t="s">
        <v>905</v>
      </c>
      <c r="E134" t="s">
        <v>581</v>
      </c>
      <c r="F134" t="s">
        <v>1136</v>
      </c>
      <c r="J134" t="s">
        <v>1143</v>
      </c>
      <c r="K134">
        <v>1</v>
      </c>
      <c r="L134">
        <v>1219000</v>
      </c>
      <c r="M134">
        <v>1219000</v>
      </c>
      <c r="N134" t="s">
        <v>1144</v>
      </c>
      <c r="O134" t="s">
        <v>1145</v>
      </c>
      <c r="P134" t="s">
        <v>1146</v>
      </c>
      <c r="Q134" s="116" t="s">
        <v>1147</v>
      </c>
      <c r="R134">
        <v>451222471</v>
      </c>
      <c r="S134" t="s">
        <v>1148</v>
      </c>
      <c r="T134" s="115">
        <v>45728.727581018517</v>
      </c>
      <c r="W134" t="s">
        <v>537</v>
      </c>
      <c r="X134" t="s">
        <v>538</v>
      </c>
      <c r="Y134" t="s">
        <v>539</v>
      </c>
      <c r="AA134">
        <v>133</v>
      </c>
    </row>
    <row r="135" spans="1:27" x14ac:dyDescent="0.35">
      <c r="A135" s="115">
        <v>45728.897664502307</v>
      </c>
      <c r="B135" s="115">
        <v>45728.8997796412</v>
      </c>
      <c r="C135" s="115">
        <v>45718</v>
      </c>
      <c r="D135" t="s">
        <v>905</v>
      </c>
      <c r="E135" t="s">
        <v>581</v>
      </c>
      <c r="F135" t="s">
        <v>1136</v>
      </c>
      <c r="J135" t="s">
        <v>1149</v>
      </c>
      <c r="K135">
        <v>1</v>
      </c>
      <c r="L135">
        <v>470000</v>
      </c>
      <c r="M135">
        <v>470000</v>
      </c>
      <c r="N135" t="s">
        <v>1150</v>
      </c>
      <c r="O135" t="s">
        <v>1151</v>
      </c>
      <c r="P135" t="s">
        <v>1152</v>
      </c>
      <c r="Q135" s="116" t="s">
        <v>1153</v>
      </c>
      <c r="R135">
        <v>451245382</v>
      </c>
      <c r="S135" t="s">
        <v>1154</v>
      </c>
      <c r="T135" s="115">
        <v>45728.77484953704</v>
      </c>
      <c r="W135" t="s">
        <v>537</v>
      </c>
      <c r="X135" t="s">
        <v>538</v>
      </c>
      <c r="Y135" t="s">
        <v>539</v>
      </c>
      <c r="AA135">
        <v>134</v>
      </c>
    </row>
    <row r="136" spans="1:27" x14ac:dyDescent="0.35">
      <c r="A136" s="115">
        <v>45728.900448009263</v>
      </c>
      <c r="B136" s="115">
        <v>45728.902965231478</v>
      </c>
      <c r="C136" s="115">
        <v>45721</v>
      </c>
      <c r="D136" t="s">
        <v>905</v>
      </c>
      <c r="E136" t="s">
        <v>581</v>
      </c>
      <c r="F136" t="s">
        <v>1136</v>
      </c>
      <c r="J136" t="s">
        <v>1155</v>
      </c>
      <c r="K136">
        <v>1</v>
      </c>
      <c r="L136">
        <v>120000</v>
      </c>
      <c r="M136">
        <v>120000</v>
      </c>
      <c r="N136" t="s">
        <v>1156</v>
      </c>
      <c r="O136" t="s">
        <v>1157</v>
      </c>
      <c r="P136" t="s">
        <v>1158</v>
      </c>
      <c r="Q136" s="116" t="s">
        <v>1159</v>
      </c>
      <c r="R136">
        <v>451246869</v>
      </c>
      <c r="S136" t="s">
        <v>1160</v>
      </c>
      <c r="T136" s="115">
        <v>45728.778020833342</v>
      </c>
      <c r="W136" t="s">
        <v>537</v>
      </c>
      <c r="X136" t="s">
        <v>538</v>
      </c>
      <c r="Y136" t="s">
        <v>539</v>
      </c>
      <c r="AA136">
        <v>135</v>
      </c>
    </row>
    <row r="137" spans="1:27" x14ac:dyDescent="0.35">
      <c r="A137" s="115">
        <v>45729.663465844897</v>
      </c>
      <c r="B137" s="115">
        <v>45729.666232268522</v>
      </c>
      <c r="C137" s="115">
        <v>45729</v>
      </c>
      <c r="D137" t="s">
        <v>597</v>
      </c>
      <c r="E137" t="s">
        <v>249</v>
      </c>
      <c r="H137" t="s">
        <v>250</v>
      </c>
      <c r="J137" t="s">
        <v>634</v>
      </c>
      <c r="K137">
        <v>270</v>
      </c>
      <c r="L137">
        <v>1400</v>
      </c>
      <c r="M137">
        <v>378000</v>
      </c>
      <c r="N137" t="s">
        <v>1161</v>
      </c>
      <c r="O137" t="s">
        <v>868</v>
      </c>
      <c r="P137" t="s">
        <v>1162</v>
      </c>
      <c r="Q137" s="116" t="s">
        <v>1163</v>
      </c>
      <c r="R137">
        <v>451541673</v>
      </c>
      <c r="S137" t="s">
        <v>1164</v>
      </c>
      <c r="T137" s="115">
        <v>45729.541400462957</v>
      </c>
      <c r="W137" t="s">
        <v>537</v>
      </c>
      <c r="X137" t="s">
        <v>538</v>
      </c>
      <c r="Y137" t="s">
        <v>539</v>
      </c>
      <c r="AA137">
        <v>136</v>
      </c>
    </row>
    <row r="138" spans="1:27" x14ac:dyDescent="0.35">
      <c r="A138" s="115">
        <v>45729.666598564807</v>
      </c>
      <c r="B138" s="115">
        <v>45729.667450624998</v>
      </c>
      <c r="C138" s="115">
        <v>45729</v>
      </c>
      <c r="D138" t="s">
        <v>597</v>
      </c>
      <c r="E138" t="s">
        <v>249</v>
      </c>
      <c r="H138" t="s">
        <v>250</v>
      </c>
      <c r="J138" t="s">
        <v>571</v>
      </c>
      <c r="K138">
        <v>100</v>
      </c>
      <c r="L138">
        <v>4300</v>
      </c>
      <c r="M138">
        <v>430000</v>
      </c>
      <c r="N138" t="s">
        <v>1008</v>
      </c>
      <c r="O138" t="s">
        <v>868</v>
      </c>
      <c r="P138" t="s">
        <v>1165</v>
      </c>
      <c r="Q138" s="116" t="s">
        <v>1166</v>
      </c>
      <c r="R138">
        <v>451542383</v>
      </c>
      <c r="S138" t="s">
        <v>1167</v>
      </c>
      <c r="T138" s="115">
        <v>45729.542534722219</v>
      </c>
      <c r="W138" t="s">
        <v>537</v>
      </c>
      <c r="X138" t="s">
        <v>538</v>
      </c>
      <c r="Y138" t="s">
        <v>539</v>
      </c>
      <c r="AA138">
        <v>137</v>
      </c>
    </row>
    <row r="139" spans="1:27" x14ac:dyDescent="0.35">
      <c r="A139" s="115">
        <v>45729.667915451391</v>
      </c>
      <c r="B139" s="115">
        <v>45729.669171782407</v>
      </c>
      <c r="C139" s="115">
        <v>45729</v>
      </c>
      <c r="D139" t="s">
        <v>1168</v>
      </c>
      <c r="E139" t="s">
        <v>249</v>
      </c>
      <c r="H139" t="s">
        <v>253</v>
      </c>
      <c r="J139" t="s">
        <v>1169</v>
      </c>
      <c r="K139">
        <v>300</v>
      </c>
      <c r="L139">
        <v>3200</v>
      </c>
      <c r="M139">
        <v>960000</v>
      </c>
      <c r="N139" t="s">
        <v>1170</v>
      </c>
      <c r="O139" t="s">
        <v>868</v>
      </c>
      <c r="P139" t="s">
        <v>1171</v>
      </c>
      <c r="Q139" s="116" t="s">
        <v>1172</v>
      </c>
      <c r="R139">
        <v>451543507</v>
      </c>
      <c r="S139" t="s">
        <v>1173</v>
      </c>
      <c r="T139" s="115">
        <v>45729.544259259259</v>
      </c>
      <c r="W139" t="s">
        <v>537</v>
      </c>
      <c r="X139" t="s">
        <v>538</v>
      </c>
      <c r="Y139" t="s">
        <v>539</v>
      </c>
      <c r="AA139">
        <v>138</v>
      </c>
    </row>
    <row r="140" spans="1:27" x14ac:dyDescent="0.35">
      <c r="A140" s="115">
        <v>45729.679039050927</v>
      </c>
      <c r="B140" s="115">
        <v>45729.680406863423</v>
      </c>
      <c r="C140" s="115">
        <v>45729</v>
      </c>
      <c r="D140" t="s">
        <v>597</v>
      </c>
      <c r="E140" t="s">
        <v>558</v>
      </c>
      <c r="G140" t="s">
        <v>262</v>
      </c>
      <c r="J140" t="s">
        <v>910</v>
      </c>
      <c r="K140">
        <v>1</v>
      </c>
      <c r="L140">
        <v>13000</v>
      </c>
      <c r="M140">
        <v>13000</v>
      </c>
      <c r="N140" t="s">
        <v>608</v>
      </c>
      <c r="O140" t="s">
        <v>868</v>
      </c>
      <c r="P140" t="s">
        <v>1174</v>
      </c>
      <c r="Q140" s="116" t="s">
        <v>1175</v>
      </c>
      <c r="R140">
        <v>451551768</v>
      </c>
      <c r="S140" t="s">
        <v>1176</v>
      </c>
      <c r="T140" s="115">
        <v>45729.555578703701</v>
      </c>
      <c r="W140" t="s">
        <v>537</v>
      </c>
      <c r="X140" t="s">
        <v>538</v>
      </c>
      <c r="Y140" t="s">
        <v>539</v>
      </c>
      <c r="AA140">
        <v>139</v>
      </c>
    </row>
    <row r="141" spans="1:27" x14ac:dyDescent="0.35">
      <c r="A141" s="115">
        <v>45729.734892222223</v>
      </c>
      <c r="B141" s="115">
        <v>45729.735848101853</v>
      </c>
      <c r="C141" s="115">
        <v>45729</v>
      </c>
      <c r="D141" t="s">
        <v>540</v>
      </c>
      <c r="E141" t="s">
        <v>244</v>
      </c>
      <c r="I141" t="s">
        <v>245</v>
      </c>
      <c r="J141" t="s">
        <v>790</v>
      </c>
      <c r="K141">
        <v>11</v>
      </c>
      <c r="L141">
        <v>14000</v>
      </c>
      <c r="M141">
        <v>154000</v>
      </c>
      <c r="N141" t="s">
        <v>566</v>
      </c>
      <c r="O141" t="s">
        <v>1109</v>
      </c>
      <c r="P141" t="s">
        <v>1177</v>
      </c>
      <c r="Q141" s="116" t="s">
        <v>1178</v>
      </c>
      <c r="R141">
        <v>451591915</v>
      </c>
      <c r="S141" t="s">
        <v>1179</v>
      </c>
      <c r="T141" s="115">
        <v>45729.611215277779</v>
      </c>
      <c r="W141" t="s">
        <v>537</v>
      </c>
      <c r="X141" t="s">
        <v>538</v>
      </c>
      <c r="Y141" t="s">
        <v>539</v>
      </c>
      <c r="AA141">
        <v>140</v>
      </c>
    </row>
    <row r="142" spans="1:27" x14ac:dyDescent="0.35">
      <c r="A142" s="115">
        <v>45730.865809143521</v>
      </c>
      <c r="B142" s="115">
        <v>45730.866783530088</v>
      </c>
      <c r="C142" s="115">
        <v>45730</v>
      </c>
      <c r="D142" t="s">
        <v>540</v>
      </c>
      <c r="E142" t="s">
        <v>244</v>
      </c>
      <c r="I142" t="s">
        <v>245</v>
      </c>
      <c r="J142" t="s">
        <v>790</v>
      </c>
      <c r="K142">
        <v>1</v>
      </c>
      <c r="L142">
        <v>15000</v>
      </c>
      <c r="M142">
        <v>15000</v>
      </c>
      <c r="N142" t="s">
        <v>617</v>
      </c>
      <c r="O142" t="s">
        <v>778</v>
      </c>
      <c r="P142" t="s">
        <v>1180</v>
      </c>
      <c r="Q142" s="116" t="s">
        <v>1181</v>
      </c>
      <c r="R142">
        <v>452063377</v>
      </c>
      <c r="S142" t="s">
        <v>1182</v>
      </c>
      <c r="T142" s="115">
        <v>45730.741932870369</v>
      </c>
      <c r="W142" t="s">
        <v>537</v>
      </c>
      <c r="X142" t="s">
        <v>538</v>
      </c>
      <c r="Y142" t="s">
        <v>539</v>
      </c>
      <c r="AA142">
        <v>141</v>
      </c>
    </row>
    <row r="143" spans="1:27" x14ac:dyDescent="0.35">
      <c r="A143" s="115">
        <v>45731.632201631946</v>
      </c>
      <c r="B143" s="115">
        <v>45731.633291342587</v>
      </c>
      <c r="C143" s="115">
        <v>45731</v>
      </c>
      <c r="D143" t="s">
        <v>580</v>
      </c>
      <c r="E143" t="s">
        <v>249</v>
      </c>
      <c r="H143" t="s">
        <v>250</v>
      </c>
      <c r="J143" t="s">
        <v>634</v>
      </c>
      <c r="K143">
        <v>140</v>
      </c>
      <c r="L143">
        <v>1400</v>
      </c>
      <c r="M143">
        <v>196000</v>
      </c>
      <c r="N143" t="s">
        <v>1183</v>
      </c>
      <c r="O143" t="s">
        <v>868</v>
      </c>
      <c r="P143" t="s">
        <v>1184</v>
      </c>
      <c r="Q143" s="116" t="s">
        <v>1185</v>
      </c>
      <c r="R143">
        <v>452282236</v>
      </c>
      <c r="S143" t="s">
        <v>1186</v>
      </c>
      <c r="T143" s="115">
        <v>45731.508831018517</v>
      </c>
      <c r="W143" t="s">
        <v>537</v>
      </c>
      <c r="X143" t="s">
        <v>538</v>
      </c>
      <c r="Y143" t="s">
        <v>539</v>
      </c>
      <c r="AA143">
        <v>142</v>
      </c>
    </row>
    <row r="144" spans="1:27" x14ac:dyDescent="0.35">
      <c r="A144" s="115">
        <v>45731.633938680563</v>
      </c>
      <c r="B144" s="115">
        <v>45731.634673703702</v>
      </c>
      <c r="C144" s="115">
        <v>45731</v>
      </c>
      <c r="D144" t="s">
        <v>580</v>
      </c>
      <c r="E144" t="s">
        <v>249</v>
      </c>
      <c r="H144" t="s">
        <v>250</v>
      </c>
      <c r="J144" t="s">
        <v>571</v>
      </c>
      <c r="K144">
        <v>50</v>
      </c>
      <c r="L144">
        <v>4300</v>
      </c>
      <c r="M144">
        <v>215000</v>
      </c>
      <c r="N144" t="s">
        <v>572</v>
      </c>
      <c r="O144" t="s">
        <v>868</v>
      </c>
      <c r="P144" t="s">
        <v>1187</v>
      </c>
      <c r="Q144" s="116" t="s">
        <v>1188</v>
      </c>
      <c r="R144">
        <v>452282783</v>
      </c>
      <c r="S144" t="s">
        <v>1189</v>
      </c>
      <c r="T144" s="115">
        <v>45731.509988425933</v>
      </c>
      <c r="W144" t="s">
        <v>537</v>
      </c>
      <c r="X144" t="s">
        <v>538</v>
      </c>
      <c r="Y144" t="s">
        <v>539</v>
      </c>
      <c r="AA144">
        <v>143</v>
      </c>
    </row>
    <row r="145" spans="1:27" x14ac:dyDescent="0.35">
      <c r="A145" s="115">
        <v>45731.635084062502</v>
      </c>
      <c r="B145" s="115">
        <v>45731.636151747683</v>
      </c>
      <c r="C145" s="115">
        <v>45731</v>
      </c>
      <c r="D145" t="s">
        <v>580</v>
      </c>
      <c r="E145" t="s">
        <v>558</v>
      </c>
      <c r="G145" t="s">
        <v>262</v>
      </c>
      <c r="J145" t="s">
        <v>949</v>
      </c>
      <c r="K145">
        <v>1</v>
      </c>
      <c r="L145">
        <v>8000</v>
      </c>
      <c r="M145">
        <v>8000</v>
      </c>
      <c r="N145" t="s">
        <v>726</v>
      </c>
      <c r="O145" t="s">
        <v>868</v>
      </c>
      <c r="P145" t="s">
        <v>1190</v>
      </c>
      <c r="Q145" s="116" t="s">
        <v>1191</v>
      </c>
      <c r="R145">
        <v>452285669</v>
      </c>
      <c r="S145" t="s">
        <v>1192</v>
      </c>
      <c r="T145" s="115">
        <v>45731.517743055563</v>
      </c>
      <c r="W145" t="s">
        <v>537</v>
      </c>
      <c r="X145" t="s">
        <v>538</v>
      </c>
      <c r="Y145" t="s">
        <v>539</v>
      </c>
      <c r="AA145">
        <v>144</v>
      </c>
    </row>
    <row r="146" spans="1:27" x14ac:dyDescent="0.35">
      <c r="A146" s="115">
        <v>45732.807541805552</v>
      </c>
      <c r="B146" s="115">
        <v>45732.809359999999</v>
      </c>
      <c r="C146" s="115">
        <v>45747</v>
      </c>
      <c r="D146" t="s">
        <v>580</v>
      </c>
      <c r="E146" t="s">
        <v>558</v>
      </c>
      <c r="G146" t="s">
        <v>258</v>
      </c>
      <c r="J146" t="s">
        <v>1193</v>
      </c>
      <c r="K146">
        <v>1</v>
      </c>
      <c r="L146">
        <v>280000</v>
      </c>
      <c r="M146">
        <v>280000</v>
      </c>
      <c r="N146" t="s">
        <v>660</v>
      </c>
      <c r="O146" t="s">
        <v>1194</v>
      </c>
      <c r="P146" t="s">
        <v>1195</v>
      </c>
      <c r="Q146" s="116" t="s">
        <v>1196</v>
      </c>
      <c r="R146">
        <v>452615760</v>
      </c>
      <c r="S146" t="s">
        <v>1197</v>
      </c>
      <c r="T146" s="115">
        <v>45732.684467592589</v>
      </c>
      <c r="W146" t="s">
        <v>537</v>
      </c>
      <c r="X146" t="s">
        <v>538</v>
      </c>
      <c r="Y146" t="s">
        <v>539</v>
      </c>
      <c r="AA146">
        <v>145</v>
      </c>
    </row>
    <row r="147" spans="1:27" x14ac:dyDescent="0.35">
      <c r="A147" s="115">
        <v>45732.809647349539</v>
      </c>
      <c r="B147" s="115">
        <v>45732.81110003472</v>
      </c>
      <c r="C147" s="115">
        <v>45747</v>
      </c>
      <c r="D147" t="s">
        <v>597</v>
      </c>
      <c r="E147" t="s">
        <v>558</v>
      </c>
      <c r="G147" t="s">
        <v>258</v>
      </c>
      <c r="J147" t="s">
        <v>1198</v>
      </c>
      <c r="K147">
        <v>1</v>
      </c>
      <c r="L147">
        <v>280000</v>
      </c>
      <c r="M147">
        <v>280000</v>
      </c>
      <c r="N147" t="s">
        <v>660</v>
      </c>
      <c r="O147" t="s">
        <v>1199</v>
      </c>
      <c r="P147" t="s">
        <v>1200</v>
      </c>
      <c r="Q147" s="116" t="s">
        <v>1201</v>
      </c>
      <c r="R147">
        <v>452616297</v>
      </c>
      <c r="S147" t="s">
        <v>1202</v>
      </c>
      <c r="T147" s="115">
        <v>45732.68613425926</v>
      </c>
      <c r="W147" t="s">
        <v>537</v>
      </c>
      <c r="X147" t="s">
        <v>538</v>
      </c>
      <c r="Y147" t="s">
        <v>539</v>
      </c>
      <c r="AA147">
        <v>146</v>
      </c>
    </row>
    <row r="148" spans="1:27" x14ac:dyDescent="0.35">
      <c r="A148" s="115">
        <v>45733.401307581022</v>
      </c>
      <c r="B148" s="115">
        <v>45733.40224880787</v>
      </c>
      <c r="C148" s="115">
        <v>45729</v>
      </c>
      <c r="D148" t="s">
        <v>540</v>
      </c>
      <c r="E148" t="s">
        <v>244</v>
      </c>
      <c r="I148" t="s">
        <v>245</v>
      </c>
      <c r="J148" t="s">
        <v>790</v>
      </c>
      <c r="K148">
        <v>1</v>
      </c>
      <c r="L148">
        <v>15000</v>
      </c>
      <c r="M148">
        <v>15000</v>
      </c>
      <c r="N148" t="s">
        <v>617</v>
      </c>
      <c r="O148" t="s">
        <v>778</v>
      </c>
      <c r="P148" t="s">
        <v>1203</v>
      </c>
      <c r="Q148" s="116" t="s">
        <v>1204</v>
      </c>
      <c r="R148">
        <v>452739777</v>
      </c>
      <c r="S148" t="s">
        <v>1205</v>
      </c>
      <c r="T148" s="115">
        <v>45733.277372685188</v>
      </c>
      <c r="W148" t="s">
        <v>537</v>
      </c>
      <c r="X148" t="s">
        <v>538</v>
      </c>
      <c r="Y148" t="s">
        <v>539</v>
      </c>
      <c r="AA148">
        <v>147</v>
      </c>
    </row>
    <row r="149" spans="1:27" x14ac:dyDescent="0.35">
      <c r="A149" s="115">
        <v>45733.402635127313</v>
      </c>
      <c r="B149" s="115">
        <v>45733.404587534722</v>
      </c>
      <c r="C149" s="115">
        <v>45732</v>
      </c>
      <c r="D149" t="s">
        <v>540</v>
      </c>
      <c r="E149" t="s">
        <v>244</v>
      </c>
      <c r="I149" t="s">
        <v>245</v>
      </c>
      <c r="J149" t="s">
        <v>790</v>
      </c>
      <c r="K149">
        <v>2</v>
      </c>
      <c r="L149">
        <v>15000</v>
      </c>
      <c r="M149">
        <v>30000</v>
      </c>
      <c r="N149" t="s">
        <v>828</v>
      </c>
      <c r="O149" t="s">
        <v>778</v>
      </c>
      <c r="P149" t="s">
        <v>1206</v>
      </c>
      <c r="Q149" s="116" t="s">
        <v>1207</v>
      </c>
      <c r="R149">
        <v>452740610</v>
      </c>
      <c r="S149" t="s">
        <v>1208</v>
      </c>
      <c r="T149" s="115">
        <v>45733.279675925929</v>
      </c>
      <c r="W149" t="s">
        <v>537</v>
      </c>
      <c r="X149" t="s">
        <v>538</v>
      </c>
      <c r="Y149" t="s">
        <v>539</v>
      </c>
      <c r="AA149">
        <v>148</v>
      </c>
    </row>
    <row r="150" spans="1:27" x14ac:dyDescent="0.35">
      <c r="A150" s="115">
        <v>45733.406939780092</v>
      </c>
      <c r="B150" s="115">
        <v>45733.408320486109</v>
      </c>
      <c r="C150" s="115">
        <v>45733</v>
      </c>
      <c r="D150" t="s">
        <v>540</v>
      </c>
      <c r="E150" t="s">
        <v>244</v>
      </c>
      <c r="I150" t="s">
        <v>245</v>
      </c>
      <c r="J150" t="s">
        <v>790</v>
      </c>
      <c r="K150">
        <v>3</v>
      </c>
      <c r="L150">
        <v>14000</v>
      </c>
      <c r="M150">
        <v>42000</v>
      </c>
      <c r="N150" t="s">
        <v>584</v>
      </c>
      <c r="O150" t="s">
        <v>1042</v>
      </c>
      <c r="P150" t="s">
        <v>1209</v>
      </c>
      <c r="Q150" s="116" t="s">
        <v>1210</v>
      </c>
      <c r="R150">
        <v>452742268</v>
      </c>
      <c r="S150" t="s">
        <v>1211</v>
      </c>
      <c r="T150" s="115">
        <v>45733.283449074072</v>
      </c>
      <c r="W150" t="s">
        <v>537</v>
      </c>
      <c r="X150" t="s">
        <v>538</v>
      </c>
      <c r="Y150" t="s">
        <v>539</v>
      </c>
      <c r="AA150">
        <v>149</v>
      </c>
    </row>
    <row r="151" spans="1:27" x14ac:dyDescent="0.35">
      <c r="A151" s="115">
        <v>45733.408728425929</v>
      </c>
      <c r="B151" s="115">
        <v>45733.410372210637</v>
      </c>
      <c r="C151" s="115">
        <v>45733</v>
      </c>
      <c r="D151" t="s">
        <v>597</v>
      </c>
      <c r="E151" t="s">
        <v>244</v>
      </c>
      <c r="I151" t="s">
        <v>245</v>
      </c>
      <c r="J151" t="s">
        <v>790</v>
      </c>
      <c r="K151">
        <v>7</v>
      </c>
      <c r="L151">
        <v>13000</v>
      </c>
      <c r="M151">
        <v>91000</v>
      </c>
      <c r="N151" t="s">
        <v>1212</v>
      </c>
      <c r="O151" t="s">
        <v>1042</v>
      </c>
      <c r="P151" t="s">
        <v>1213</v>
      </c>
      <c r="Q151" s="116" t="s">
        <v>1214</v>
      </c>
      <c r="R151">
        <v>452743246</v>
      </c>
      <c r="S151" t="s">
        <v>1215</v>
      </c>
      <c r="T151" s="115">
        <v>45733.285451388889</v>
      </c>
      <c r="W151" t="s">
        <v>537</v>
      </c>
      <c r="X151" t="s">
        <v>538</v>
      </c>
      <c r="Y151" t="s">
        <v>539</v>
      </c>
      <c r="AA151">
        <v>150</v>
      </c>
    </row>
    <row r="152" spans="1:27" x14ac:dyDescent="0.35">
      <c r="A152" s="115">
        <v>45733.501930034719</v>
      </c>
      <c r="B152" s="115">
        <v>45733.502779710638</v>
      </c>
      <c r="C152" s="115">
        <v>45733</v>
      </c>
      <c r="D152" t="s">
        <v>597</v>
      </c>
      <c r="E152" t="s">
        <v>244</v>
      </c>
      <c r="I152" t="s">
        <v>245</v>
      </c>
      <c r="J152" t="s">
        <v>790</v>
      </c>
      <c r="K152">
        <v>1</v>
      </c>
      <c r="L152">
        <v>14000</v>
      </c>
      <c r="M152">
        <v>14000</v>
      </c>
      <c r="N152" t="s">
        <v>1216</v>
      </c>
      <c r="O152" t="s">
        <v>765</v>
      </c>
      <c r="P152" t="s">
        <v>1217</v>
      </c>
      <c r="Q152" s="116" t="s">
        <v>1218</v>
      </c>
      <c r="R152">
        <v>452797538</v>
      </c>
      <c r="S152" t="s">
        <v>1219</v>
      </c>
      <c r="T152" s="115">
        <v>45733.377986111111</v>
      </c>
      <c r="W152" t="s">
        <v>537</v>
      </c>
      <c r="X152" t="s">
        <v>538</v>
      </c>
      <c r="Y152" t="s">
        <v>539</v>
      </c>
      <c r="AA152">
        <v>151</v>
      </c>
    </row>
    <row r="153" spans="1:27" x14ac:dyDescent="0.35">
      <c r="A153" s="115">
        <v>45733.503109513891</v>
      </c>
      <c r="B153" s="115">
        <v>45733.504138425917</v>
      </c>
      <c r="C153" s="115">
        <v>45733</v>
      </c>
      <c r="D153" t="s">
        <v>597</v>
      </c>
      <c r="E153" t="s">
        <v>244</v>
      </c>
      <c r="I153" t="s">
        <v>245</v>
      </c>
      <c r="J153" t="s">
        <v>790</v>
      </c>
      <c r="K153">
        <v>26</v>
      </c>
      <c r="L153">
        <v>13000</v>
      </c>
      <c r="M153">
        <v>338000</v>
      </c>
      <c r="N153" t="s">
        <v>1220</v>
      </c>
      <c r="O153" t="s">
        <v>1221</v>
      </c>
      <c r="P153" t="s">
        <v>1222</v>
      </c>
      <c r="Q153" s="116" t="s">
        <v>1223</v>
      </c>
      <c r="R153">
        <v>452798408</v>
      </c>
      <c r="S153" t="s">
        <v>1224</v>
      </c>
      <c r="T153" s="115">
        <v>45733.379386574074</v>
      </c>
      <c r="W153" t="s">
        <v>537</v>
      </c>
      <c r="X153" t="s">
        <v>538</v>
      </c>
      <c r="Y153" t="s">
        <v>539</v>
      </c>
      <c r="AA153">
        <v>152</v>
      </c>
    </row>
    <row r="154" spans="1:27" x14ac:dyDescent="0.35">
      <c r="A154" s="115">
        <v>45733.560637766197</v>
      </c>
      <c r="B154" s="115">
        <v>45733.561597870372</v>
      </c>
      <c r="C154" s="115">
        <v>45733</v>
      </c>
      <c r="D154" t="s">
        <v>580</v>
      </c>
      <c r="E154" t="s">
        <v>244</v>
      </c>
      <c r="I154" t="s">
        <v>245</v>
      </c>
      <c r="J154" t="s">
        <v>790</v>
      </c>
      <c r="K154">
        <v>11</v>
      </c>
      <c r="L154">
        <v>13500</v>
      </c>
      <c r="M154">
        <v>148500</v>
      </c>
      <c r="N154" t="s">
        <v>1225</v>
      </c>
      <c r="O154" t="s">
        <v>1042</v>
      </c>
      <c r="P154" t="s">
        <v>1226</v>
      </c>
      <c r="Q154" s="116" t="s">
        <v>1227</v>
      </c>
      <c r="R154">
        <v>452838936</v>
      </c>
      <c r="S154" t="s">
        <v>1228</v>
      </c>
      <c r="T154" s="115">
        <v>45733.436863425923</v>
      </c>
      <c r="W154" t="s">
        <v>537</v>
      </c>
      <c r="X154" t="s">
        <v>538</v>
      </c>
      <c r="Y154" t="s">
        <v>539</v>
      </c>
      <c r="AA154">
        <v>153</v>
      </c>
    </row>
    <row r="155" spans="1:27" x14ac:dyDescent="0.35">
      <c r="A155" s="115">
        <v>45733.626051828702</v>
      </c>
      <c r="B155" s="115">
        <v>45733.626778368052</v>
      </c>
      <c r="C155" s="115">
        <v>45733</v>
      </c>
      <c r="D155" t="s">
        <v>597</v>
      </c>
      <c r="E155" t="s">
        <v>244</v>
      </c>
      <c r="I155" t="s">
        <v>245</v>
      </c>
      <c r="J155" t="s">
        <v>790</v>
      </c>
      <c r="K155">
        <v>3</v>
      </c>
      <c r="L155">
        <v>13000</v>
      </c>
      <c r="M155">
        <v>39000</v>
      </c>
      <c r="N155" t="s">
        <v>1229</v>
      </c>
      <c r="O155" t="s">
        <v>765</v>
      </c>
      <c r="P155" t="s">
        <v>1230</v>
      </c>
      <c r="Q155" s="116" t="s">
        <v>1231</v>
      </c>
      <c r="R155">
        <v>452886236</v>
      </c>
      <c r="S155" t="s">
        <v>1232</v>
      </c>
      <c r="T155" s="115">
        <v>45733.501909722218</v>
      </c>
      <c r="W155" t="s">
        <v>537</v>
      </c>
      <c r="X155" t="s">
        <v>538</v>
      </c>
      <c r="Y155" t="s">
        <v>539</v>
      </c>
      <c r="AA155">
        <v>154</v>
      </c>
    </row>
    <row r="156" spans="1:27" x14ac:dyDescent="0.35">
      <c r="A156" s="115">
        <v>45733.762703414352</v>
      </c>
      <c r="B156" s="115">
        <v>45733.763512256941</v>
      </c>
      <c r="C156" s="115">
        <v>45733</v>
      </c>
      <c r="D156" t="s">
        <v>597</v>
      </c>
      <c r="E156" t="s">
        <v>244</v>
      </c>
      <c r="I156" t="s">
        <v>245</v>
      </c>
      <c r="J156" t="s">
        <v>790</v>
      </c>
      <c r="K156">
        <v>2</v>
      </c>
      <c r="L156">
        <v>13000</v>
      </c>
      <c r="M156">
        <v>26000</v>
      </c>
      <c r="N156" t="s">
        <v>1233</v>
      </c>
      <c r="O156" t="s">
        <v>799</v>
      </c>
      <c r="P156" t="s">
        <v>1234</v>
      </c>
      <c r="Q156" s="116" t="s">
        <v>1235</v>
      </c>
      <c r="R156">
        <v>452977630</v>
      </c>
      <c r="S156" t="s">
        <v>1236</v>
      </c>
      <c r="T156" s="115">
        <v>45733.638622685183</v>
      </c>
      <c r="W156" t="s">
        <v>537</v>
      </c>
      <c r="X156" t="s">
        <v>538</v>
      </c>
      <c r="Y156" t="s">
        <v>539</v>
      </c>
      <c r="AA156">
        <v>155</v>
      </c>
    </row>
    <row r="157" spans="1:27" x14ac:dyDescent="0.35">
      <c r="A157" s="115">
        <v>45733.801219502318</v>
      </c>
      <c r="B157" s="115">
        <v>45733.802019050927</v>
      </c>
      <c r="C157" s="115">
        <v>45733</v>
      </c>
      <c r="D157" t="s">
        <v>597</v>
      </c>
      <c r="E157" t="s">
        <v>244</v>
      </c>
      <c r="I157" t="s">
        <v>245</v>
      </c>
      <c r="J157" t="s">
        <v>790</v>
      </c>
      <c r="K157">
        <v>20</v>
      </c>
      <c r="L157">
        <v>13000</v>
      </c>
      <c r="M157">
        <v>260000</v>
      </c>
      <c r="N157" t="s">
        <v>1237</v>
      </c>
      <c r="O157" t="s">
        <v>765</v>
      </c>
      <c r="P157" t="s">
        <v>1238</v>
      </c>
      <c r="Q157" s="116" t="s">
        <v>1239</v>
      </c>
      <c r="R157">
        <v>453000110</v>
      </c>
      <c r="S157" t="s">
        <v>1240</v>
      </c>
      <c r="T157" s="115">
        <v>45733.677164351851</v>
      </c>
      <c r="W157" t="s">
        <v>537</v>
      </c>
      <c r="X157" t="s">
        <v>538</v>
      </c>
      <c r="Y157" t="s">
        <v>539</v>
      </c>
      <c r="AA157">
        <v>156</v>
      </c>
    </row>
    <row r="158" spans="1:27" x14ac:dyDescent="0.35">
      <c r="A158" s="115">
        <v>45734.450114317129</v>
      </c>
      <c r="B158" s="115">
        <v>45734.452645937497</v>
      </c>
      <c r="C158" s="115">
        <v>45726</v>
      </c>
      <c r="D158" t="s">
        <v>905</v>
      </c>
      <c r="E158" t="s">
        <v>249</v>
      </c>
      <c r="H158" t="s">
        <v>251</v>
      </c>
      <c r="J158" t="s">
        <v>1241</v>
      </c>
      <c r="K158">
        <v>1</v>
      </c>
      <c r="L158">
        <v>12000</v>
      </c>
      <c r="M158">
        <v>12000</v>
      </c>
      <c r="N158" t="s">
        <v>713</v>
      </c>
      <c r="O158" t="s">
        <v>868</v>
      </c>
      <c r="P158" t="s">
        <v>1242</v>
      </c>
      <c r="Q158" s="116" t="s">
        <v>1243</v>
      </c>
      <c r="R158">
        <v>453204521</v>
      </c>
      <c r="S158" t="s">
        <v>1244</v>
      </c>
      <c r="T158" s="115">
        <v>45734.327916666669</v>
      </c>
      <c r="W158" t="s">
        <v>537</v>
      </c>
      <c r="X158" t="s">
        <v>538</v>
      </c>
      <c r="Y158" t="s">
        <v>539</v>
      </c>
      <c r="AA158">
        <v>157</v>
      </c>
    </row>
    <row r="159" spans="1:27" x14ac:dyDescent="0.35">
      <c r="A159" s="115">
        <v>45734.499111215278</v>
      </c>
      <c r="B159" s="115">
        <v>45734.499836388888</v>
      </c>
      <c r="C159" s="115">
        <v>45734</v>
      </c>
      <c r="D159" t="s">
        <v>597</v>
      </c>
      <c r="E159" t="s">
        <v>244</v>
      </c>
      <c r="I159" t="s">
        <v>245</v>
      </c>
      <c r="J159" t="s">
        <v>790</v>
      </c>
      <c r="K159">
        <v>9</v>
      </c>
      <c r="L159">
        <v>13000</v>
      </c>
      <c r="M159">
        <v>117000</v>
      </c>
      <c r="N159" t="s">
        <v>1245</v>
      </c>
      <c r="O159" t="s">
        <v>1042</v>
      </c>
      <c r="P159" t="s">
        <v>1246</v>
      </c>
      <c r="Q159" s="116" t="s">
        <v>1247</v>
      </c>
      <c r="R159">
        <v>453236189</v>
      </c>
      <c r="S159" t="s">
        <v>1248</v>
      </c>
      <c r="T159" s="115">
        <v>45734.374942129631</v>
      </c>
      <c r="W159" t="s">
        <v>537</v>
      </c>
      <c r="X159" t="s">
        <v>538</v>
      </c>
      <c r="Y159" t="s">
        <v>539</v>
      </c>
      <c r="AA159">
        <v>158</v>
      </c>
    </row>
    <row r="160" spans="1:27" x14ac:dyDescent="0.35">
      <c r="A160" s="115">
        <v>45734.500063495369</v>
      </c>
      <c r="B160" s="115">
        <v>45734.501094340281</v>
      </c>
      <c r="C160" s="115">
        <v>45734</v>
      </c>
      <c r="D160" t="s">
        <v>597</v>
      </c>
      <c r="E160" t="s">
        <v>244</v>
      </c>
      <c r="I160" t="s">
        <v>245</v>
      </c>
      <c r="J160" t="s">
        <v>790</v>
      </c>
      <c r="K160">
        <v>50</v>
      </c>
      <c r="L160">
        <v>13000</v>
      </c>
      <c r="M160">
        <v>650000</v>
      </c>
      <c r="N160" t="s">
        <v>1249</v>
      </c>
      <c r="O160" t="s">
        <v>1250</v>
      </c>
      <c r="P160" t="s">
        <v>1251</v>
      </c>
      <c r="Q160" s="116" t="s">
        <v>1252</v>
      </c>
      <c r="R160">
        <v>453237183</v>
      </c>
      <c r="S160" t="s">
        <v>1253</v>
      </c>
      <c r="T160" s="115">
        <v>45734.376180555562</v>
      </c>
      <c r="W160" t="s">
        <v>537</v>
      </c>
      <c r="X160" t="s">
        <v>538</v>
      </c>
      <c r="Y160" t="s">
        <v>539</v>
      </c>
      <c r="AA160">
        <v>159</v>
      </c>
    </row>
    <row r="161" spans="1:27" x14ac:dyDescent="0.35">
      <c r="A161" s="115">
        <v>45734.501360960647</v>
      </c>
      <c r="B161" s="115">
        <v>45734.502108275461</v>
      </c>
      <c r="C161" s="115">
        <v>45734</v>
      </c>
      <c r="D161" t="s">
        <v>597</v>
      </c>
      <c r="E161" t="s">
        <v>244</v>
      </c>
      <c r="I161" t="s">
        <v>245</v>
      </c>
      <c r="J161" t="s">
        <v>790</v>
      </c>
      <c r="K161">
        <v>1</v>
      </c>
      <c r="L161">
        <v>14000</v>
      </c>
      <c r="M161">
        <v>14000</v>
      </c>
      <c r="N161" t="s">
        <v>1216</v>
      </c>
      <c r="O161" t="s">
        <v>765</v>
      </c>
      <c r="P161" t="s">
        <v>1254</v>
      </c>
      <c r="Q161" s="116" t="s">
        <v>1255</v>
      </c>
      <c r="R161">
        <v>453238059</v>
      </c>
      <c r="S161" t="s">
        <v>1256</v>
      </c>
      <c r="T161" s="115">
        <v>45734.377210648148</v>
      </c>
      <c r="W161" t="s">
        <v>537</v>
      </c>
      <c r="X161" t="s">
        <v>538</v>
      </c>
      <c r="Y161" t="s">
        <v>539</v>
      </c>
      <c r="AA161">
        <v>160</v>
      </c>
    </row>
    <row r="162" spans="1:27" x14ac:dyDescent="0.35">
      <c r="A162" s="115">
        <v>45734.502348391201</v>
      </c>
      <c r="B162" s="115">
        <v>45734.503435949067</v>
      </c>
      <c r="C162" s="115">
        <v>45734</v>
      </c>
      <c r="D162" t="s">
        <v>597</v>
      </c>
      <c r="E162" t="s">
        <v>244</v>
      </c>
      <c r="I162" t="s">
        <v>245</v>
      </c>
      <c r="J162" t="s">
        <v>790</v>
      </c>
      <c r="K162">
        <v>24</v>
      </c>
      <c r="L162">
        <v>13000</v>
      </c>
      <c r="M162">
        <v>312000</v>
      </c>
      <c r="N162" t="s">
        <v>1257</v>
      </c>
      <c r="O162" t="s">
        <v>1258</v>
      </c>
      <c r="P162" t="s">
        <v>1259</v>
      </c>
      <c r="Q162" s="116" t="s">
        <v>1260</v>
      </c>
      <c r="R162">
        <v>453238782</v>
      </c>
      <c r="S162" t="s">
        <v>1261</v>
      </c>
      <c r="T162" s="115">
        <v>45734.378564814811</v>
      </c>
      <c r="W162" t="s">
        <v>537</v>
      </c>
      <c r="X162" t="s">
        <v>538</v>
      </c>
      <c r="Y162" t="s">
        <v>539</v>
      </c>
      <c r="AA162">
        <v>161</v>
      </c>
    </row>
    <row r="163" spans="1:27" x14ac:dyDescent="0.35">
      <c r="A163" s="115">
        <v>45734.5038375</v>
      </c>
      <c r="B163" s="115">
        <v>45734.504576354157</v>
      </c>
      <c r="C163" s="115">
        <v>45734</v>
      </c>
      <c r="D163" t="s">
        <v>580</v>
      </c>
      <c r="E163" t="s">
        <v>244</v>
      </c>
      <c r="I163" t="s">
        <v>245</v>
      </c>
      <c r="J163" t="s">
        <v>790</v>
      </c>
      <c r="K163">
        <v>14</v>
      </c>
      <c r="L163">
        <v>13500</v>
      </c>
      <c r="M163">
        <v>189000</v>
      </c>
      <c r="N163" t="s">
        <v>1262</v>
      </c>
      <c r="O163" t="s">
        <v>1042</v>
      </c>
      <c r="P163" t="s">
        <v>1263</v>
      </c>
      <c r="Q163" s="116" t="s">
        <v>1264</v>
      </c>
      <c r="R163">
        <v>453239401</v>
      </c>
      <c r="S163" t="s">
        <v>1265</v>
      </c>
      <c r="T163" s="115">
        <v>45734.379652777781</v>
      </c>
      <c r="W163" t="s">
        <v>537</v>
      </c>
      <c r="X163" t="s">
        <v>538</v>
      </c>
      <c r="Y163" t="s">
        <v>539</v>
      </c>
      <c r="AA163">
        <v>162</v>
      </c>
    </row>
    <row r="164" spans="1:27" x14ac:dyDescent="0.35">
      <c r="A164" s="115">
        <v>45734.509095474539</v>
      </c>
      <c r="B164" s="115">
        <v>45734.509847326393</v>
      </c>
      <c r="C164" s="115">
        <v>45734</v>
      </c>
      <c r="D164" t="s">
        <v>597</v>
      </c>
      <c r="E164" t="s">
        <v>244</v>
      </c>
      <c r="I164" t="s">
        <v>245</v>
      </c>
      <c r="J164" t="s">
        <v>790</v>
      </c>
      <c r="K164">
        <v>2</v>
      </c>
      <c r="L164">
        <v>13000</v>
      </c>
      <c r="M164">
        <v>26000</v>
      </c>
      <c r="N164" t="s">
        <v>1233</v>
      </c>
      <c r="O164" t="s">
        <v>799</v>
      </c>
      <c r="P164" t="s">
        <v>1266</v>
      </c>
      <c r="Q164" s="116" t="s">
        <v>1267</v>
      </c>
      <c r="R164">
        <v>453242702</v>
      </c>
      <c r="S164" t="s">
        <v>1268</v>
      </c>
      <c r="T164" s="115">
        <v>45734.384953703702</v>
      </c>
      <c r="W164" t="s">
        <v>537</v>
      </c>
      <c r="X164" t="s">
        <v>538</v>
      </c>
      <c r="Y164" t="s">
        <v>539</v>
      </c>
      <c r="AA164">
        <v>163</v>
      </c>
    </row>
    <row r="165" spans="1:27" x14ac:dyDescent="0.35">
      <c r="A165" s="115">
        <v>45736.887812280103</v>
      </c>
      <c r="B165" s="115">
        <v>45736.889185081018</v>
      </c>
      <c r="C165" s="115">
        <v>45735</v>
      </c>
      <c r="D165" t="s">
        <v>597</v>
      </c>
      <c r="E165" t="s">
        <v>244</v>
      </c>
      <c r="I165" t="s">
        <v>245</v>
      </c>
      <c r="J165" t="s">
        <v>790</v>
      </c>
      <c r="K165">
        <v>1</v>
      </c>
      <c r="L165">
        <v>14000</v>
      </c>
      <c r="M165">
        <v>14000</v>
      </c>
      <c r="N165" t="s">
        <v>1216</v>
      </c>
      <c r="O165" t="s">
        <v>1269</v>
      </c>
      <c r="P165" t="s">
        <v>1270</v>
      </c>
      <c r="Q165" s="116" t="s">
        <v>1271</v>
      </c>
      <c r="R165">
        <v>454383675</v>
      </c>
      <c r="S165" t="s">
        <v>1272</v>
      </c>
      <c r="T165" s="115">
        <v>45736.764305555553</v>
      </c>
      <c r="W165" t="s">
        <v>537</v>
      </c>
      <c r="X165" t="s">
        <v>538</v>
      </c>
      <c r="Y165" t="s">
        <v>539</v>
      </c>
      <c r="AA165">
        <v>164</v>
      </c>
    </row>
    <row r="166" spans="1:27" x14ac:dyDescent="0.35">
      <c r="A166" s="115">
        <v>45736.889443206019</v>
      </c>
      <c r="B166" s="115">
        <v>45736.890372291673</v>
      </c>
      <c r="C166" s="115">
        <v>45735</v>
      </c>
      <c r="D166" t="s">
        <v>580</v>
      </c>
      <c r="E166" t="s">
        <v>244</v>
      </c>
      <c r="I166" t="s">
        <v>245</v>
      </c>
      <c r="J166" t="s">
        <v>790</v>
      </c>
      <c r="K166">
        <v>17</v>
      </c>
      <c r="L166">
        <v>13500</v>
      </c>
      <c r="M166">
        <v>229500</v>
      </c>
      <c r="N166" t="s">
        <v>1273</v>
      </c>
      <c r="O166" t="s">
        <v>1042</v>
      </c>
      <c r="P166" t="s">
        <v>1274</v>
      </c>
      <c r="Q166" s="116" t="s">
        <v>1275</v>
      </c>
      <c r="R166">
        <v>454384247</v>
      </c>
      <c r="S166" t="s">
        <v>1276</v>
      </c>
      <c r="T166" s="115">
        <v>45736.765567129631</v>
      </c>
      <c r="W166" t="s">
        <v>537</v>
      </c>
      <c r="X166" t="s">
        <v>538</v>
      </c>
      <c r="Y166" t="s">
        <v>539</v>
      </c>
      <c r="AA166">
        <v>165</v>
      </c>
    </row>
    <row r="167" spans="1:27" x14ac:dyDescent="0.35">
      <c r="A167" s="115">
        <v>45736.890944432867</v>
      </c>
      <c r="B167" s="115">
        <v>45736.891706249997</v>
      </c>
      <c r="C167" s="115">
        <v>45735</v>
      </c>
      <c r="D167" t="s">
        <v>597</v>
      </c>
      <c r="E167" t="s">
        <v>244</v>
      </c>
      <c r="I167" t="s">
        <v>245</v>
      </c>
      <c r="J167" t="s">
        <v>790</v>
      </c>
      <c r="K167">
        <v>1</v>
      </c>
      <c r="L167">
        <v>13000</v>
      </c>
      <c r="M167">
        <v>13000</v>
      </c>
      <c r="N167" t="s">
        <v>608</v>
      </c>
      <c r="O167" t="s">
        <v>799</v>
      </c>
      <c r="P167" t="s">
        <v>1277</v>
      </c>
      <c r="Q167" s="116" t="s">
        <v>1278</v>
      </c>
      <c r="R167">
        <v>454384822</v>
      </c>
      <c r="S167" t="s">
        <v>1279</v>
      </c>
      <c r="T167" s="115">
        <v>45736.766793981478</v>
      </c>
      <c r="W167" t="s">
        <v>537</v>
      </c>
      <c r="X167" t="s">
        <v>538</v>
      </c>
      <c r="Y167" t="s">
        <v>539</v>
      </c>
      <c r="AA167">
        <v>166</v>
      </c>
    </row>
    <row r="168" spans="1:27" x14ac:dyDescent="0.35">
      <c r="A168" s="115">
        <v>45736.892911180563</v>
      </c>
      <c r="B168" s="115">
        <v>45736.89400414352</v>
      </c>
      <c r="C168" s="115">
        <v>45736</v>
      </c>
      <c r="D168" t="s">
        <v>597</v>
      </c>
      <c r="E168" t="s">
        <v>244</v>
      </c>
      <c r="I168" t="s">
        <v>245</v>
      </c>
      <c r="J168" t="s">
        <v>790</v>
      </c>
      <c r="K168">
        <v>1</v>
      </c>
      <c r="L168">
        <v>14000</v>
      </c>
      <c r="M168">
        <v>14000</v>
      </c>
      <c r="N168" t="s">
        <v>1216</v>
      </c>
      <c r="O168" t="s">
        <v>1280</v>
      </c>
      <c r="P168" t="s">
        <v>1281</v>
      </c>
      <c r="Q168" s="116" t="s">
        <v>1282</v>
      </c>
      <c r="R168">
        <v>454385861</v>
      </c>
      <c r="S168" t="s">
        <v>1283</v>
      </c>
      <c r="T168" s="115">
        <v>45736.769120370373</v>
      </c>
      <c r="W168" t="s">
        <v>537</v>
      </c>
      <c r="X168" t="s">
        <v>538</v>
      </c>
      <c r="Y168" t="s">
        <v>539</v>
      </c>
      <c r="AA168">
        <v>167</v>
      </c>
    </row>
    <row r="169" spans="1:27" x14ac:dyDescent="0.35">
      <c r="A169" s="115">
        <v>45736.898979560188</v>
      </c>
      <c r="B169" s="115">
        <v>45736.899794131947</v>
      </c>
      <c r="C169" s="115">
        <v>45736</v>
      </c>
      <c r="D169" t="s">
        <v>597</v>
      </c>
      <c r="E169" t="s">
        <v>244</v>
      </c>
      <c r="I169" t="s">
        <v>245</v>
      </c>
      <c r="J169" t="s">
        <v>790</v>
      </c>
      <c r="K169">
        <v>5</v>
      </c>
      <c r="L169">
        <v>13000</v>
      </c>
      <c r="M169">
        <v>65000</v>
      </c>
      <c r="N169" t="s">
        <v>560</v>
      </c>
      <c r="O169" t="s">
        <v>1042</v>
      </c>
      <c r="P169" t="s">
        <v>1284</v>
      </c>
      <c r="Q169" s="116" t="s">
        <v>1285</v>
      </c>
      <c r="R169">
        <v>454388728</v>
      </c>
      <c r="S169" t="s">
        <v>1286</v>
      </c>
      <c r="T169" s="115">
        <v>45736.774895833332</v>
      </c>
      <c r="W169" t="s">
        <v>537</v>
      </c>
      <c r="X169" t="s">
        <v>538</v>
      </c>
      <c r="Y169" t="s">
        <v>539</v>
      </c>
      <c r="AA169">
        <v>168</v>
      </c>
    </row>
    <row r="170" spans="1:27" x14ac:dyDescent="0.35">
      <c r="A170" s="115">
        <v>45736.900050960649</v>
      </c>
      <c r="B170" s="115">
        <v>45736.900990937502</v>
      </c>
      <c r="C170" s="115">
        <v>45736</v>
      </c>
      <c r="D170" t="s">
        <v>580</v>
      </c>
      <c r="E170" t="s">
        <v>244</v>
      </c>
      <c r="I170" t="s">
        <v>245</v>
      </c>
      <c r="J170" t="s">
        <v>790</v>
      </c>
      <c r="K170">
        <v>15</v>
      </c>
      <c r="L170">
        <v>13500</v>
      </c>
      <c r="M170">
        <v>202500</v>
      </c>
      <c r="N170" t="s">
        <v>1287</v>
      </c>
      <c r="O170" t="s">
        <v>1288</v>
      </c>
      <c r="P170" t="s">
        <v>1289</v>
      </c>
      <c r="Q170" s="116" t="s">
        <v>1290</v>
      </c>
      <c r="R170">
        <v>454389509</v>
      </c>
      <c r="S170" t="s">
        <v>1291</v>
      </c>
      <c r="T170" s="115">
        <v>45736.776099537034</v>
      </c>
      <c r="W170" t="s">
        <v>537</v>
      </c>
      <c r="X170" t="s">
        <v>538</v>
      </c>
      <c r="Y170" t="s">
        <v>539</v>
      </c>
      <c r="AA170">
        <v>169</v>
      </c>
    </row>
    <row r="171" spans="1:27" x14ac:dyDescent="0.35">
      <c r="A171" s="115">
        <v>45736.901175914347</v>
      </c>
      <c r="B171" s="115">
        <v>45736.902424328713</v>
      </c>
      <c r="C171" s="115">
        <v>45736</v>
      </c>
      <c r="D171" t="s">
        <v>580</v>
      </c>
      <c r="E171" t="s">
        <v>244</v>
      </c>
      <c r="I171" t="s">
        <v>245</v>
      </c>
      <c r="J171" t="s">
        <v>790</v>
      </c>
      <c r="K171">
        <v>7</v>
      </c>
      <c r="L171">
        <v>13500</v>
      </c>
      <c r="M171">
        <v>94500</v>
      </c>
      <c r="N171" t="s">
        <v>1292</v>
      </c>
      <c r="O171" t="s">
        <v>1042</v>
      </c>
      <c r="P171" t="s">
        <v>1293</v>
      </c>
      <c r="Q171" s="116" t="s">
        <v>1294</v>
      </c>
      <c r="R171">
        <v>454390253</v>
      </c>
      <c r="S171" t="s">
        <v>1295</v>
      </c>
      <c r="T171" s="115">
        <v>45736.777592592603</v>
      </c>
      <c r="W171" t="s">
        <v>537</v>
      </c>
      <c r="X171" t="s">
        <v>538</v>
      </c>
      <c r="Y171" t="s">
        <v>539</v>
      </c>
      <c r="AA171">
        <v>170</v>
      </c>
    </row>
    <row r="172" spans="1:27" x14ac:dyDescent="0.35">
      <c r="A172" s="115">
        <v>45736.902908819437</v>
      </c>
      <c r="B172" s="115">
        <v>45736.905345277781</v>
      </c>
      <c r="C172" s="115">
        <v>45736</v>
      </c>
      <c r="D172" t="s">
        <v>905</v>
      </c>
      <c r="E172" t="s">
        <v>249</v>
      </c>
      <c r="H172" t="s">
        <v>250</v>
      </c>
      <c r="J172" t="s">
        <v>634</v>
      </c>
      <c r="K172">
        <v>120</v>
      </c>
      <c r="L172">
        <v>1500</v>
      </c>
      <c r="M172">
        <v>180000</v>
      </c>
      <c r="N172" t="s">
        <v>782</v>
      </c>
      <c r="O172" t="s">
        <v>868</v>
      </c>
      <c r="P172" t="s">
        <v>1296</v>
      </c>
      <c r="Q172" s="116" t="s">
        <v>1297</v>
      </c>
      <c r="R172">
        <v>454391303</v>
      </c>
      <c r="S172" t="s">
        <v>1298</v>
      </c>
      <c r="T172" s="115">
        <v>45736.780451388891</v>
      </c>
      <c r="W172" t="s">
        <v>537</v>
      </c>
      <c r="X172" t="s">
        <v>538</v>
      </c>
      <c r="Y172" t="s">
        <v>539</v>
      </c>
      <c r="AA172">
        <v>171</v>
      </c>
    </row>
    <row r="173" spans="1:27" x14ac:dyDescent="0.35">
      <c r="A173" s="115">
        <v>45736.905567951391</v>
      </c>
      <c r="B173" s="115">
        <v>45736.906680243053</v>
      </c>
      <c r="C173" s="115">
        <v>45736</v>
      </c>
      <c r="D173" t="s">
        <v>905</v>
      </c>
      <c r="E173" t="s">
        <v>249</v>
      </c>
      <c r="H173" t="s">
        <v>250</v>
      </c>
      <c r="J173" t="s">
        <v>571</v>
      </c>
      <c r="K173">
        <v>50</v>
      </c>
      <c r="L173">
        <v>4300</v>
      </c>
      <c r="M173">
        <v>215000</v>
      </c>
      <c r="N173" t="s">
        <v>572</v>
      </c>
      <c r="O173" t="s">
        <v>868</v>
      </c>
      <c r="P173" t="s">
        <v>1299</v>
      </c>
      <c r="Q173" s="116" t="s">
        <v>1300</v>
      </c>
      <c r="R173">
        <v>454391972</v>
      </c>
      <c r="S173" t="s">
        <v>1301</v>
      </c>
      <c r="T173" s="115">
        <v>45736.781817129631</v>
      </c>
      <c r="W173" t="s">
        <v>537</v>
      </c>
      <c r="X173" t="s">
        <v>538</v>
      </c>
      <c r="Y173" t="s">
        <v>539</v>
      </c>
      <c r="AA173">
        <v>172</v>
      </c>
    </row>
    <row r="174" spans="1:27" x14ac:dyDescent="0.35">
      <c r="A174" s="115">
        <v>45736.907046157408</v>
      </c>
      <c r="B174" s="115">
        <v>45736.909361030092</v>
      </c>
      <c r="C174" s="115">
        <v>45736</v>
      </c>
      <c r="D174" t="s">
        <v>905</v>
      </c>
      <c r="E174" t="s">
        <v>249</v>
      </c>
      <c r="H174" t="s">
        <v>251</v>
      </c>
      <c r="J174" t="s">
        <v>712</v>
      </c>
      <c r="K174">
        <v>500</v>
      </c>
      <c r="L174">
        <v>20</v>
      </c>
      <c r="M174">
        <v>10000</v>
      </c>
      <c r="N174" t="s">
        <v>548</v>
      </c>
      <c r="O174" t="s">
        <v>868</v>
      </c>
      <c r="P174" t="s">
        <v>1302</v>
      </c>
      <c r="Q174" s="116" t="s">
        <v>1303</v>
      </c>
      <c r="R174">
        <v>454393266</v>
      </c>
      <c r="S174" t="s">
        <v>1304</v>
      </c>
      <c r="T174" s="115">
        <v>45736.784444444442</v>
      </c>
      <c r="W174" t="s">
        <v>537</v>
      </c>
      <c r="X174" t="s">
        <v>538</v>
      </c>
      <c r="Y174" t="s">
        <v>539</v>
      </c>
      <c r="AA174">
        <v>173</v>
      </c>
    </row>
    <row r="175" spans="1:27" x14ac:dyDescent="0.35">
      <c r="A175" s="115">
        <v>45736.909535208331</v>
      </c>
      <c r="B175" s="115">
        <v>45736.911196909721</v>
      </c>
      <c r="C175" s="115">
        <v>45736</v>
      </c>
      <c r="D175" t="s">
        <v>905</v>
      </c>
      <c r="E175" t="s">
        <v>558</v>
      </c>
      <c r="G175" t="s">
        <v>262</v>
      </c>
      <c r="J175" t="s">
        <v>1305</v>
      </c>
      <c r="K175">
        <v>1</v>
      </c>
      <c r="L175">
        <v>9000</v>
      </c>
      <c r="M175">
        <v>9000</v>
      </c>
      <c r="N175" t="s">
        <v>1057</v>
      </c>
      <c r="O175" t="s">
        <v>1306</v>
      </c>
      <c r="P175" t="s">
        <v>1307</v>
      </c>
      <c r="Q175" s="116" t="s">
        <v>1308</v>
      </c>
      <c r="R175">
        <v>454393997</v>
      </c>
      <c r="S175" t="s">
        <v>1309</v>
      </c>
      <c r="T175" s="115">
        <v>45736.78634259259</v>
      </c>
      <c r="W175" t="s">
        <v>537</v>
      </c>
      <c r="X175" t="s">
        <v>538</v>
      </c>
      <c r="Y175" t="s">
        <v>539</v>
      </c>
      <c r="AA175">
        <v>174</v>
      </c>
    </row>
    <row r="176" spans="1:27" x14ac:dyDescent="0.35">
      <c r="A176" s="115">
        <v>45736.911439074072</v>
      </c>
      <c r="B176" s="115">
        <v>45736.913498958333</v>
      </c>
      <c r="C176" s="115">
        <v>45736</v>
      </c>
      <c r="D176" t="s">
        <v>1168</v>
      </c>
      <c r="E176" t="s">
        <v>249</v>
      </c>
      <c r="H176" t="s">
        <v>250</v>
      </c>
      <c r="J176" t="s">
        <v>665</v>
      </c>
      <c r="K176">
        <v>125</v>
      </c>
      <c r="L176">
        <v>2940</v>
      </c>
      <c r="M176">
        <v>367500</v>
      </c>
      <c r="N176" t="s">
        <v>1310</v>
      </c>
      <c r="O176" t="s">
        <v>868</v>
      </c>
      <c r="P176" t="s">
        <v>1311</v>
      </c>
      <c r="Q176" s="116" t="s">
        <v>1312</v>
      </c>
      <c r="R176">
        <v>454394977</v>
      </c>
      <c r="S176" t="s">
        <v>1313</v>
      </c>
      <c r="T176" s="115">
        <v>45736.788611111107</v>
      </c>
      <c r="W176" t="s">
        <v>537</v>
      </c>
      <c r="X176" t="s">
        <v>538</v>
      </c>
      <c r="Y176" t="s">
        <v>539</v>
      </c>
      <c r="AA176">
        <v>175</v>
      </c>
    </row>
    <row r="177" spans="1:27" x14ac:dyDescent="0.35">
      <c r="A177" s="115">
        <v>45736.913875682869</v>
      </c>
      <c r="B177" s="115">
        <v>45736.917215347217</v>
      </c>
      <c r="C177" s="115">
        <v>45736</v>
      </c>
      <c r="D177" t="s">
        <v>1168</v>
      </c>
      <c r="E177" t="s">
        <v>558</v>
      </c>
      <c r="G177" t="s">
        <v>262</v>
      </c>
      <c r="J177" t="s">
        <v>1314</v>
      </c>
      <c r="K177">
        <v>1</v>
      </c>
      <c r="L177">
        <v>9000</v>
      </c>
      <c r="M177">
        <v>9000</v>
      </c>
      <c r="N177" t="s">
        <v>1057</v>
      </c>
      <c r="O177" t="s">
        <v>868</v>
      </c>
      <c r="P177" t="s">
        <v>1315</v>
      </c>
      <c r="Q177" s="116" t="s">
        <v>1316</v>
      </c>
      <c r="R177">
        <v>454396623</v>
      </c>
      <c r="S177" t="s">
        <v>1317</v>
      </c>
      <c r="T177" s="115">
        <v>45736.792326388888</v>
      </c>
      <c r="W177" t="s">
        <v>537</v>
      </c>
      <c r="X177" t="s">
        <v>538</v>
      </c>
      <c r="Y177" t="s">
        <v>539</v>
      </c>
      <c r="AA177">
        <v>176</v>
      </c>
    </row>
    <row r="178" spans="1:27" x14ac:dyDescent="0.35">
      <c r="A178" s="115">
        <v>45737.779141261577</v>
      </c>
      <c r="B178" s="115">
        <v>45737.783292430548</v>
      </c>
      <c r="C178" s="115">
        <v>45737</v>
      </c>
      <c r="D178" t="s">
        <v>597</v>
      </c>
      <c r="E178" t="s">
        <v>244</v>
      </c>
      <c r="I178" t="s">
        <v>245</v>
      </c>
      <c r="J178" t="s">
        <v>790</v>
      </c>
      <c r="K178">
        <v>70</v>
      </c>
      <c r="L178">
        <v>13000</v>
      </c>
      <c r="M178">
        <v>910000</v>
      </c>
      <c r="N178" t="s">
        <v>1318</v>
      </c>
      <c r="O178" t="s">
        <v>1319</v>
      </c>
      <c r="P178" t="s">
        <v>1320</v>
      </c>
      <c r="Q178" s="116" t="s">
        <v>1321</v>
      </c>
      <c r="R178">
        <v>454744587</v>
      </c>
      <c r="S178" t="s">
        <v>1322</v>
      </c>
      <c r="T178" s="115">
        <v>45737.658425925933</v>
      </c>
      <c r="W178" t="s">
        <v>537</v>
      </c>
      <c r="X178" t="s">
        <v>538</v>
      </c>
      <c r="Y178" t="s">
        <v>539</v>
      </c>
      <c r="AA178">
        <v>177</v>
      </c>
    </row>
    <row r="179" spans="1:27" x14ac:dyDescent="0.35">
      <c r="A179" s="115">
        <v>45737.783521516198</v>
      </c>
      <c r="B179" s="115">
        <v>45737.784192303239</v>
      </c>
      <c r="C179" s="115">
        <v>45737</v>
      </c>
      <c r="D179" t="s">
        <v>597</v>
      </c>
      <c r="E179" t="s">
        <v>244</v>
      </c>
      <c r="I179" t="s">
        <v>245</v>
      </c>
      <c r="J179" t="s">
        <v>790</v>
      </c>
      <c r="K179">
        <v>10</v>
      </c>
      <c r="L179">
        <v>13000</v>
      </c>
      <c r="M179">
        <v>130000</v>
      </c>
      <c r="N179" t="s">
        <v>1323</v>
      </c>
      <c r="O179" t="s">
        <v>1042</v>
      </c>
      <c r="P179" t="s">
        <v>1324</v>
      </c>
      <c r="Q179" s="116" t="s">
        <v>1325</v>
      </c>
      <c r="R179">
        <v>454745039</v>
      </c>
      <c r="S179" t="s">
        <v>1326</v>
      </c>
      <c r="T179" s="115">
        <v>45737.65929398148</v>
      </c>
      <c r="W179" t="s">
        <v>537</v>
      </c>
      <c r="X179" t="s">
        <v>538</v>
      </c>
      <c r="Y179" t="s">
        <v>539</v>
      </c>
      <c r="AA179">
        <v>178</v>
      </c>
    </row>
    <row r="180" spans="1:27" x14ac:dyDescent="0.35">
      <c r="A180" s="115">
        <v>45737.784387106483</v>
      </c>
      <c r="B180" s="115">
        <v>45737.785438009261</v>
      </c>
      <c r="C180" s="115">
        <v>45737</v>
      </c>
      <c r="D180" t="s">
        <v>597</v>
      </c>
      <c r="E180" t="s">
        <v>244</v>
      </c>
      <c r="I180" t="s">
        <v>245</v>
      </c>
      <c r="J180" t="s">
        <v>790</v>
      </c>
      <c r="K180">
        <v>7</v>
      </c>
      <c r="L180">
        <v>13000</v>
      </c>
      <c r="M180">
        <v>91000</v>
      </c>
      <c r="N180" t="s">
        <v>1212</v>
      </c>
      <c r="O180" t="s">
        <v>1327</v>
      </c>
      <c r="P180" t="s">
        <v>1328</v>
      </c>
      <c r="Q180" s="116" t="s">
        <v>1329</v>
      </c>
      <c r="R180">
        <v>454745541</v>
      </c>
      <c r="S180" t="s">
        <v>1330</v>
      </c>
      <c r="T180" s="115">
        <v>45737.660520833328</v>
      </c>
      <c r="W180" t="s">
        <v>537</v>
      </c>
      <c r="X180" t="s">
        <v>538</v>
      </c>
      <c r="Y180" t="s">
        <v>539</v>
      </c>
      <c r="AA180">
        <v>179</v>
      </c>
    </row>
    <row r="181" spans="1:27" x14ac:dyDescent="0.35">
      <c r="A181" s="115">
        <v>45737.785639085647</v>
      </c>
      <c r="B181" s="115">
        <v>45737.78628818287</v>
      </c>
      <c r="C181" s="115">
        <v>45737</v>
      </c>
      <c r="D181" t="s">
        <v>597</v>
      </c>
      <c r="E181" t="s">
        <v>244</v>
      </c>
      <c r="I181" t="s">
        <v>245</v>
      </c>
      <c r="J181" t="s">
        <v>790</v>
      </c>
      <c r="K181">
        <v>1</v>
      </c>
      <c r="L181">
        <v>14000</v>
      </c>
      <c r="M181">
        <v>14000</v>
      </c>
      <c r="N181" t="s">
        <v>1216</v>
      </c>
      <c r="O181" t="s">
        <v>1280</v>
      </c>
      <c r="P181" t="s">
        <v>1331</v>
      </c>
      <c r="Q181" s="116" t="s">
        <v>1332</v>
      </c>
      <c r="R181">
        <v>454745886</v>
      </c>
      <c r="S181" t="s">
        <v>1333</v>
      </c>
      <c r="T181" s="115">
        <v>45737.661377314813</v>
      </c>
      <c r="W181" t="s">
        <v>537</v>
      </c>
      <c r="X181" t="s">
        <v>538</v>
      </c>
      <c r="Y181" t="s">
        <v>539</v>
      </c>
      <c r="AA181">
        <v>180</v>
      </c>
    </row>
    <row r="182" spans="1:27" x14ac:dyDescent="0.35">
      <c r="A182" s="115">
        <v>45737.786438344912</v>
      </c>
      <c r="B182" s="115">
        <v>45737.787136030092</v>
      </c>
      <c r="C182" s="115">
        <v>45737</v>
      </c>
      <c r="D182" t="s">
        <v>580</v>
      </c>
      <c r="E182" t="s">
        <v>244</v>
      </c>
      <c r="I182" t="s">
        <v>245</v>
      </c>
      <c r="J182" t="s">
        <v>790</v>
      </c>
      <c r="K182">
        <v>7</v>
      </c>
      <c r="L182">
        <v>13500</v>
      </c>
      <c r="M182">
        <v>94500</v>
      </c>
      <c r="N182" t="s">
        <v>1292</v>
      </c>
      <c r="O182" t="s">
        <v>1327</v>
      </c>
      <c r="P182" t="s">
        <v>1334</v>
      </c>
      <c r="Q182" s="116" t="s">
        <v>1335</v>
      </c>
      <c r="R182">
        <v>454746405</v>
      </c>
      <c r="S182" t="s">
        <v>1336</v>
      </c>
      <c r="T182" s="115">
        <v>45737.662361111114</v>
      </c>
      <c r="W182" t="s">
        <v>537</v>
      </c>
      <c r="X182" t="s">
        <v>538</v>
      </c>
      <c r="Y182" t="s">
        <v>539</v>
      </c>
      <c r="AA182">
        <v>181</v>
      </c>
    </row>
    <row r="183" spans="1:27" x14ac:dyDescent="0.35">
      <c r="A183" s="115">
        <v>45737.787425497692</v>
      </c>
      <c r="B183" s="115">
        <v>45737.788098472221</v>
      </c>
      <c r="C183" s="115">
        <v>45737</v>
      </c>
      <c r="D183" t="s">
        <v>580</v>
      </c>
      <c r="E183" t="s">
        <v>244</v>
      </c>
      <c r="I183" t="s">
        <v>245</v>
      </c>
      <c r="J183" t="s">
        <v>790</v>
      </c>
      <c r="K183">
        <v>17</v>
      </c>
      <c r="L183">
        <v>13500</v>
      </c>
      <c r="M183">
        <v>229500</v>
      </c>
      <c r="N183" t="s">
        <v>1273</v>
      </c>
      <c r="O183" t="s">
        <v>1042</v>
      </c>
      <c r="P183" t="s">
        <v>1337</v>
      </c>
      <c r="Q183" s="116" t="s">
        <v>1338</v>
      </c>
      <c r="R183">
        <v>454746706</v>
      </c>
      <c r="S183" t="s">
        <v>1339</v>
      </c>
      <c r="T183" s="115">
        <v>45737.663182870368</v>
      </c>
      <c r="W183" t="s">
        <v>537</v>
      </c>
      <c r="X183" t="s">
        <v>538</v>
      </c>
      <c r="Y183" t="s">
        <v>539</v>
      </c>
      <c r="AA183">
        <v>182</v>
      </c>
    </row>
    <row r="184" spans="1:27" x14ac:dyDescent="0.35">
      <c r="A184" s="115">
        <v>45737.788259803237</v>
      </c>
      <c r="B184" s="115">
        <v>45737.789065324083</v>
      </c>
      <c r="C184" s="115">
        <v>45737</v>
      </c>
      <c r="D184" t="s">
        <v>580</v>
      </c>
      <c r="E184" t="s">
        <v>244</v>
      </c>
      <c r="I184" t="s">
        <v>245</v>
      </c>
      <c r="J184" t="s">
        <v>790</v>
      </c>
      <c r="K184">
        <v>9</v>
      </c>
      <c r="L184">
        <v>13500</v>
      </c>
      <c r="M184">
        <v>121500</v>
      </c>
      <c r="N184" t="s">
        <v>1340</v>
      </c>
      <c r="O184" t="s">
        <v>1042</v>
      </c>
      <c r="P184" t="s">
        <v>1341</v>
      </c>
      <c r="Q184" s="116" t="s">
        <v>1342</v>
      </c>
      <c r="R184">
        <v>454747185</v>
      </c>
      <c r="S184" t="s">
        <v>1343</v>
      </c>
      <c r="T184" s="115">
        <v>45737.664155092592</v>
      </c>
      <c r="W184" t="s">
        <v>537</v>
      </c>
      <c r="X184" t="s">
        <v>538</v>
      </c>
      <c r="Y184" t="s">
        <v>539</v>
      </c>
      <c r="AA184">
        <v>183</v>
      </c>
    </row>
    <row r="185" spans="1:27" x14ac:dyDescent="0.35">
      <c r="A185" s="115">
        <v>45738.896448449072</v>
      </c>
      <c r="B185" s="115">
        <v>45738.897967187499</v>
      </c>
      <c r="C185" s="115">
        <v>45738</v>
      </c>
      <c r="D185" t="s">
        <v>580</v>
      </c>
      <c r="E185" t="s">
        <v>244</v>
      </c>
      <c r="I185" t="s">
        <v>245</v>
      </c>
      <c r="J185" t="s">
        <v>790</v>
      </c>
      <c r="K185">
        <v>16</v>
      </c>
      <c r="L185">
        <v>13500</v>
      </c>
      <c r="M185">
        <v>216000</v>
      </c>
      <c r="N185" t="s">
        <v>1344</v>
      </c>
      <c r="O185" t="s">
        <v>1327</v>
      </c>
      <c r="P185" t="s">
        <v>1345</v>
      </c>
      <c r="Q185" s="116" t="s">
        <v>1346</v>
      </c>
      <c r="R185">
        <v>455122294</v>
      </c>
      <c r="S185" t="s">
        <v>1347</v>
      </c>
      <c r="T185" s="115">
        <v>45738.773125</v>
      </c>
      <c r="W185" t="s">
        <v>537</v>
      </c>
      <c r="X185" t="s">
        <v>538</v>
      </c>
      <c r="Y185" t="s">
        <v>539</v>
      </c>
      <c r="AA185">
        <v>184</v>
      </c>
    </row>
    <row r="186" spans="1:27" x14ac:dyDescent="0.35">
      <c r="A186" s="115">
        <v>45738.898222337957</v>
      </c>
      <c r="B186" s="115">
        <v>45738.898920844913</v>
      </c>
      <c r="C186" s="115">
        <v>45738</v>
      </c>
      <c r="D186" t="s">
        <v>597</v>
      </c>
      <c r="E186" t="s">
        <v>244</v>
      </c>
      <c r="I186" t="s">
        <v>245</v>
      </c>
      <c r="J186" t="s">
        <v>790</v>
      </c>
      <c r="K186">
        <v>1</v>
      </c>
      <c r="L186">
        <v>14000</v>
      </c>
      <c r="M186">
        <v>14000</v>
      </c>
      <c r="N186" t="s">
        <v>1216</v>
      </c>
      <c r="O186" t="s">
        <v>765</v>
      </c>
      <c r="P186" t="s">
        <v>1348</v>
      </c>
      <c r="Q186" s="116" t="s">
        <v>1349</v>
      </c>
      <c r="R186">
        <v>455122553</v>
      </c>
      <c r="S186" t="s">
        <v>1350</v>
      </c>
      <c r="T186" s="115">
        <v>45738.77416666667</v>
      </c>
      <c r="W186" t="s">
        <v>537</v>
      </c>
      <c r="X186" t="s">
        <v>538</v>
      </c>
      <c r="Y186" t="s">
        <v>539</v>
      </c>
      <c r="AA186">
        <v>185</v>
      </c>
    </row>
    <row r="187" spans="1:27" x14ac:dyDescent="0.35">
      <c r="A187" s="115">
        <v>45738.899257604156</v>
      </c>
      <c r="B187" s="115">
        <v>45738.900076041667</v>
      </c>
      <c r="C187" s="115">
        <v>45738</v>
      </c>
      <c r="D187" t="s">
        <v>597</v>
      </c>
      <c r="E187" t="s">
        <v>244</v>
      </c>
      <c r="I187" t="s">
        <v>245</v>
      </c>
      <c r="J187" t="s">
        <v>790</v>
      </c>
      <c r="K187">
        <v>18</v>
      </c>
      <c r="L187">
        <v>13500</v>
      </c>
      <c r="M187">
        <v>243000</v>
      </c>
      <c r="N187" t="s">
        <v>1351</v>
      </c>
      <c r="O187" t="s">
        <v>1352</v>
      </c>
      <c r="P187" t="s">
        <v>1353</v>
      </c>
      <c r="Q187" s="116" t="s">
        <v>1354</v>
      </c>
      <c r="R187">
        <v>455122750</v>
      </c>
      <c r="S187" t="s">
        <v>1355</v>
      </c>
      <c r="T187" s="115">
        <v>45738.775196759263</v>
      </c>
      <c r="W187" t="s">
        <v>537</v>
      </c>
      <c r="X187" t="s">
        <v>538</v>
      </c>
      <c r="Y187" t="s">
        <v>539</v>
      </c>
      <c r="AA187">
        <v>186</v>
      </c>
    </row>
    <row r="188" spans="1:27" x14ac:dyDescent="0.35">
      <c r="A188" s="115">
        <v>45738.90027273148</v>
      </c>
      <c r="B188" s="115">
        <v>45738.901128599537</v>
      </c>
      <c r="C188" s="115">
        <v>45738</v>
      </c>
      <c r="D188" t="s">
        <v>580</v>
      </c>
      <c r="E188" t="s">
        <v>244</v>
      </c>
      <c r="I188" t="s">
        <v>245</v>
      </c>
      <c r="J188" t="s">
        <v>790</v>
      </c>
      <c r="K188">
        <v>11</v>
      </c>
      <c r="L188">
        <v>13500</v>
      </c>
      <c r="M188">
        <v>148500</v>
      </c>
      <c r="N188" t="s">
        <v>1225</v>
      </c>
      <c r="O188" t="s">
        <v>1042</v>
      </c>
      <c r="P188" t="s">
        <v>1356</v>
      </c>
      <c r="Q188" s="116" t="s">
        <v>1357</v>
      </c>
      <c r="R188">
        <v>455122955</v>
      </c>
      <c r="S188" t="s">
        <v>1358</v>
      </c>
      <c r="T188" s="115">
        <v>45738.77621527778</v>
      </c>
      <c r="W188" t="s">
        <v>537</v>
      </c>
      <c r="X188" t="s">
        <v>538</v>
      </c>
      <c r="Y188" t="s">
        <v>539</v>
      </c>
      <c r="AA188">
        <v>187</v>
      </c>
    </row>
    <row r="189" spans="1:27" x14ac:dyDescent="0.35">
      <c r="A189" s="115">
        <v>45738.901589490742</v>
      </c>
      <c r="B189" s="115">
        <v>45738.902333217593</v>
      </c>
      <c r="C189" s="115">
        <v>45738</v>
      </c>
      <c r="D189" t="s">
        <v>597</v>
      </c>
      <c r="E189" t="s">
        <v>244</v>
      </c>
      <c r="I189" t="s">
        <v>245</v>
      </c>
      <c r="J189" t="s">
        <v>790</v>
      </c>
      <c r="K189">
        <v>5</v>
      </c>
      <c r="L189">
        <v>13000</v>
      </c>
      <c r="M189">
        <v>65000</v>
      </c>
      <c r="N189" t="s">
        <v>560</v>
      </c>
      <c r="O189" t="s">
        <v>1042</v>
      </c>
      <c r="P189" t="s">
        <v>1359</v>
      </c>
      <c r="Q189" s="116" t="s">
        <v>1360</v>
      </c>
      <c r="R189">
        <v>455123321</v>
      </c>
      <c r="S189" t="s">
        <v>1361</v>
      </c>
      <c r="T189" s="115">
        <v>45738.777442129627</v>
      </c>
      <c r="W189" t="s">
        <v>537</v>
      </c>
      <c r="X189" t="s">
        <v>538</v>
      </c>
      <c r="Y189" t="s">
        <v>539</v>
      </c>
      <c r="AA189">
        <v>188</v>
      </c>
    </row>
    <row r="190" spans="1:27" x14ac:dyDescent="0.35">
      <c r="A190" s="115">
        <v>45738.902543206023</v>
      </c>
      <c r="B190" s="115">
        <v>45738.903268333343</v>
      </c>
      <c r="C190" s="115">
        <v>45738</v>
      </c>
      <c r="D190" t="s">
        <v>580</v>
      </c>
      <c r="E190" t="s">
        <v>244</v>
      </c>
      <c r="I190" t="s">
        <v>245</v>
      </c>
      <c r="J190" t="s">
        <v>790</v>
      </c>
      <c r="K190">
        <v>12</v>
      </c>
      <c r="L190">
        <v>13500</v>
      </c>
      <c r="M190">
        <v>162000</v>
      </c>
      <c r="N190" t="s">
        <v>1004</v>
      </c>
      <c r="O190" t="s">
        <v>1042</v>
      </c>
      <c r="P190" t="s">
        <v>1362</v>
      </c>
      <c r="Q190" s="116" t="s">
        <v>1363</v>
      </c>
      <c r="R190">
        <v>455123563</v>
      </c>
      <c r="S190" t="s">
        <v>1364</v>
      </c>
      <c r="T190" s="115">
        <v>45738.77847222222</v>
      </c>
      <c r="W190" t="s">
        <v>537</v>
      </c>
      <c r="X190" t="s">
        <v>538</v>
      </c>
      <c r="Y190" t="s">
        <v>539</v>
      </c>
      <c r="AA190">
        <v>189</v>
      </c>
    </row>
    <row r="191" spans="1:27" x14ac:dyDescent="0.35">
      <c r="A191" s="115">
        <v>45738.903665428239</v>
      </c>
      <c r="B191" s="115">
        <v>45738.904414259261</v>
      </c>
      <c r="C191" s="115">
        <v>45738</v>
      </c>
      <c r="D191" t="s">
        <v>597</v>
      </c>
      <c r="E191" t="s">
        <v>244</v>
      </c>
      <c r="I191" t="s">
        <v>245</v>
      </c>
      <c r="J191" t="s">
        <v>790</v>
      </c>
      <c r="K191">
        <v>1</v>
      </c>
      <c r="L191">
        <v>14000</v>
      </c>
      <c r="M191">
        <v>14000</v>
      </c>
      <c r="N191" t="s">
        <v>1216</v>
      </c>
      <c r="O191" t="s">
        <v>1280</v>
      </c>
      <c r="P191" t="s">
        <v>1365</v>
      </c>
      <c r="Q191" s="116" t="s">
        <v>1366</v>
      </c>
      <c r="R191">
        <v>455123771</v>
      </c>
      <c r="S191" t="s">
        <v>1367</v>
      </c>
      <c r="T191" s="115">
        <v>45738.77952546296</v>
      </c>
      <c r="W191" t="s">
        <v>537</v>
      </c>
      <c r="X191" t="s">
        <v>538</v>
      </c>
      <c r="Y191" t="s">
        <v>539</v>
      </c>
      <c r="AA191">
        <v>190</v>
      </c>
    </row>
    <row r="192" spans="1:27" x14ac:dyDescent="0.35">
      <c r="A192" s="115">
        <v>45738.904610486112</v>
      </c>
      <c r="B192" s="115">
        <v>45738.905228738433</v>
      </c>
      <c r="C192" s="115">
        <v>45738</v>
      </c>
      <c r="D192" t="s">
        <v>580</v>
      </c>
      <c r="E192" t="s">
        <v>244</v>
      </c>
      <c r="I192" t="s">
        <v>245</v>
      </c>
      <c r="J192" t="s">
        <v>790</v>
      </c>
      <c r="K192">
        <v>2</v>
      </c>
      <c r="L192">
        <v>13500</v>
      </c>
      <c r="M192">
        <v>27000</v>
      </c>
      <c r="N192" t="s">
        <v>1132</v>
      </c>
      <c r="O192" t="s">
        <v>765</v>
      </c>
      <c r="P192" t="s">
        <v>1368</v>
      </c>
      <c r="Q192" s="116" t="s">
        <v>1369</v>
      </c>
      <c r="R192">
        <v>455123962</v>
      </c>
      <c r="S192" t="s">
        <v>1370</v>
      </c>
      <c r="T192" s="115">
        <v>45738.780358796299</v>
      </c>
      <c r="W192" t="s">
        <v>537</v>
      </c>
      <c r="X192" t="s">
        <v>538</v>
      </c>
      <c r="Y192" t="s">
        <v>539</v>
      </c>
      <c r="AA192">
        <v>191</v>
      </c>
    </row>
    <row r="193" spans="1:27" x14ac:dyDescent="0.35">
      <c r="A193" s="115">
        <v>45738.905574305558</v>
      </c>
      <c r="B193" s="115">
        <v>45738.906280671297</v>
      </c>
      <c r="C193" s="115">
        <v>45738</v>
      </c>
      <c r="D193" t="s">
        <v>580</v>
      </c>
      <c r="E193" t="s">
        <v>244</v>
      </c>
      <c r="I193" t="s">
        <v>245</v>
      </c>
      <c r="J193" t="s">
        <v>790</v>
      </c>
      <c r="K193">
        <v>12</v>
      </c>
      <c r="L193">
        <v>13500</v>
      </c>
      <c r="M193">
        <v>162000</v>
      </c>
      <c r="N193" t="s">
        <v>1004</v>
      </c>
      <c r="O193" t="s">
        <v>1042</v>
      </c>
      <c r="P193" t="s">
        <v>1371</v>
      </c>
      <c r="Q193" s="116" t="s">
        <v>1372</v>
      </c>
      <c r="R193">
        <v>455124191</v>
      </c>
      <c r="S193" t="s">
        <v>1373</v>
      </c>
      <c r="T193" s="115">
        <v>45738.781388888892</v>
      </c>
      <c r="W193" t="s">
        <v>537</v>
      </c>
      <c r="X193" t="s">
        <v>538</v>
      </c>
      <c r="Y193" t="s">
        <v>539</v>
      </c>
      <c r="AA193">
        <v>192</v>
      </c>
    </row>
  </sheetData>
  <autoFilter ref="A1:AA193" xr:uid="{189D4F6E-2EE4-4FE8-B42D-B0461BD88D4F}"/>
  <hyperlinks>
    <hyperlink ref="Q2" r:id="rId1" xr:uid="{DDBDD817-09AD-44A5-AC62-7A16F85D444B}"/>
    <hyperlink ref="Q3" r:id="rId2" xr:uid="{8BFFB9B9-794E-494F-8186-4B65E6EE0DDB}"/>
    <hyperlink ref="Q4" r:id="rId3" xr:uid="{C660B3D0-FD8B-4A85-B655-FBAD5EAC52FD}"/>
    <hyperlink ref="Q5" r:id="rId4" xr:uid="{2C9D3A4D-33BA-4D94-BAF9-0E9A297FE952}"/>
    <hyperlink ref="Q6" r:id="rId5" xr:uid="{28305C28-1490-44BF-AED7-C62A7C088498}"/>
    <hyperlink ref="Q7" r:id="rId6" xr:uid="{9939A82F-65EB-4EF2-AD00-38BEEBEB4BBE}"/>
    <hyperlink ref="Q8" r:id="rId7" xr:uid="{4C038162-B34E-4379-92F7-58E166184574}"/>
    <hyperlink ref="Q9" r:id="rId8" xr:uid="{F5455926-378F-41EC-8FA5-F31BA953D822}"/>
    <hyperlink ref="Q10" r:id="rId9" xr:uid="{C8E09E82-3F2D-4D3F-97F1-E2A83E911E66}"/>
    <hyperlink ref="Q11" r:id="rId10" xr:uid="{DF325AB6-5FF5-4A99-A2E5-82F57CC7FAFE}"/>
    <hyperlink ref="Q12" r:id="rId11" xr:uid="{D830F4FE-A49B-44CC-9116-647B68715930}"/>
    <hyperlink ref="Q13" r:id="rId12" xr:uid="{E93AFED6-1809-408D-A314-FDD9E4ABB201}"/>
    <hyperlink ref="Q14" r:id="rId13" xr:uid="{D68110A1-55B8-4315-AEA5-B388B34A5557}"/>
    <hyperlink ref="Q15" r:id="rId14" xr:uid="{A9AD2F69-8A5E-40C2-AB86-8FFFC8FABFEA}"/>
    <hyperlink ref="Q16" r:id="rId15" xr:uid="{D1A62581-22C7-4A6C-ADC6-EA29D6993C23}"/>
    <hyperlink ref="Q17" r:id="rId16" xr:uid="{02F92907-2FF7-43F9-A7DC-297FDAC6CCE7}"/>
    <hyperlink ref="Q18" r:id="rId17" xr:uid="{8E003C9A-BEFC-45EE-ABFD-89A8619E80BC}"/>
    <hyperlink ref="Q19" r:id="rId18" xr:uid="{38E47BFB-8148-470B-9020-D56E8AC9CD82}"/>
    <hyperlink ref="Q20" r:id="rId19" xr:uid="{29F345CE-8C5B-42DB-9B9E-F365119148AB}"/>
    <hyperlink ref="Q21" r:id="rId20" xr:uid="{32F9A6C8-AAEF-47FF-8D16-E760BC0CF221}"/>
    <hyperlink ref="Q22" r:id="rId21" xr:uid="{FADC127D-991D-47B6-92B8-795047DFF7A6}"/>
    <hyperlink ref="Q23" r:id="rId22" xr:uid="{1BABA814-B8BF-408D-87B7-57FE83532201}"/>
    <hyperlink ref="Q24" r:id="rId23" xr:uid="{A54F1B57-3F91-4EC5-98DE-E11954F290B7}"/>
    <hyperlink ref="Q25" r:id="rId24" xr:uid="{C353A405-1268-48EB-9BCC-F7F823974D7A}"/>
    <hyperlink ref="Q26" r:id="rId25" xr:uid="{FB90285B-6567-4959-AD0B-06FE2F5FFD6A}"/>
    <hyperlink ref="Q27" r:id="rId26" xr:uid="{5BBCEEA6-4705-46A1-B40C-E3ECCFBDE814}"/>
    <hyperlink ref="Q28" r:id="rId27" xr:uid="{A7E6377F-02D9-4318-8E2E-923067945F10}"/>
    <hyperlink ref="Q29" r:id="rId28" xr:uid="{CAB60BE5-A3AB-47BA-B2A2-012B8874A35D}"/>
    <hyperlink ref="Q30" r:id="rId29" xr:uid="{32064BB6-013A-4F5D-BEA1-DE941AE4ED70}"/>
    <hyperlink ref="Q31" r:id="rId30" xr:uid="{F22A2E6F-3D1B-429D-9E51-DC10369EACAD}"/>
    <hyperlink ref="Q32" r:id="rId31" xr:uid="{E948A938-A154-4C19-887A-7B26F64367FC}"/>
    <hyperlink ref="Q33" r:id="rId32" xr:uid="{5E4D1BDD-3CBB-40C2-A7F8-A1A19B3A88BF}"/>
    <hyperlink ref="Q34" r:id="rId33" xr:uid="{ABCB6D7F-A225-4BAB-ADA1-4F06A70A97B4}"/>
    <hyperlink ref="Q35" r:id="rId34" xr:uid="{BC67007C-8A1B-41F8-8218-70F5B9470359}"/>
    <hyperlink ref="Q36" r:id="rId35" xr:uid="{DECA06C2-60A8-4D5D-A8CA-CD036320D933}"/>
    <hyperlink ref="Q37" r:id="rId36" xr:uid="{362C0B6C-650C-4CF3-9BB9-C2193EC9A6E5}"/>
    <hyperlink ref="Q38" r:id="rId37" xr:uid="{7F991DE4-BF77-4C7E-86F7-6D69EA81BF2D}"/>
    <hyperlink ref="Q39" r:id="rId38" xr:uid="{EA6F5984-663D-4875-B4F4-6250F0177D80}"/>
    <hyperlink ref="Q40" r:id="rId39" xr:uid="{3C4FA6CD-96E1-47C4-8FB5-6039851290BF}"/>
    <hyperlink ref="Q41" r:id="rId40" xr:uid="{6D82BAF5-1F91-442B-9E8C-C68FE3C07D44}"/>
    <hyperlink ref="Q42" r:id="rId41" xr:uid="{76B45EF0-129C-49F2-B8F3-548621F4F2B0}"/>
    <hyperlink ref="Q43" r:id="rId42" xr:uid="{0AE45787-77E0-4EBE-81FA-7F19C1149EB4}"/>
    <hyperlink ref="Q44" r:id="rId43" xr:uid="{65206128-2B0C-4167-B3C7-473CC76BAFFB}"/>
    <hyperlink ref="Q45" r:id="rId44" xr:uid="{945FEC44-4E2C-4674-A2D4-B5CA94C9F5A1}"/>
    <hyperlink ref="Q46" r:id="rId45" xr:uid="{9937D6C0-FC7D-4D02-AD66-D98821745AA7}"/>
    <hyperlink ref="Q47" r:id="rId46" xr:uid="{B685901A-9CAE-436B-9229-F6137B735F7B}"/>
    <hyperlink ref="Q48" r:id="rId47" xr:uid="{B2A2BEB3-7B74-45EB-9C36-EF5698E7E68C}"/>
    <hyperlink ref="Q49" r:id="rId48" xr:uid="{8A684D48-8813-4BCA-9D0E-9C8EBBFEF9AF}"/>
    <hyperlink ref="Q50" r:id="rId49" xr:uid="{44C7A5B2-C8DE-479B-8F51-D1D513623823}"/>
    <hyperlink ref="Q51" r:id="rId50" xr:uid="{9574DD12-CDB7-49BB-95F8-0C18E1B898C2}"/>
    <hyperlink ref="Q52" r:id="rId51" xr:uid="{57A8B4E5-1E0F-4BAE-842F-31147F5164E5}"/>
    <hyperlink ref="Q53" r:id="rId52" xr:uid="{F0FC7A3A-77A4-4A07-A6C6-640C88D696E8}"/>
    <hyperlink ref="Q54" r:id="rId53" xr:uid="{EE52EB7A-C087-4AD9-A269-921479EC5AF1}"/>
    <hyperlink ref="Q55" r:id="rId54" xr:uid="{998CD868-0C0A-4F52-96EF-60CCB213CCC5}"/>
    <hyperlink ref="Q56" r:id="rId55" xr:uid="{3B2F3076-FA59-45E8-AA19-8F7DE2512401}"/>
    <hyperlink ref="Q57" r:id="rId56" xr:uid="{8735C072-68DB-4080-8B6A-C38B388820D7}"/>
    <hyperlink ref="Q58" r:id="rId57" xr:uid="{1965EC27-4459-474D-8864-2618F1996691}"/>
    <hyperlink ref="Q59" r:id="rId58" xr:uid="{485A3C34-580A-4440-9536-7E5C771BFFB9}"/>
    <hyperlink ref="Q60" r:id="rId59" xr:uid="{9EAD455E-2D7A-4522-9A7A-A9D8C51F7E7F}"/>
    <hyperlink ref="Q61" r:id="rId60" xr:uid="{6A2D6900-50B8-4535-A407-85EA92865EED}"/>
    <hyperlink ref="Q62" r:id="rId61" xr:uid="{0A37CB21-4AE1-47D4-9EE0-44AA8D7B9302}"/>
    <hyperlink ref="Q63" r:id="rId62" xr:uid="{CB5FD7C9-1EA1-4B3B-9025-B9E5FD11D18F}"/>
    <hyperlink ref="Q64" r:id="rId63" xr:uid="{F9438CDC-92D8-4650-AB58-9BBB23546C59}"/>
    <hyperlink ref="Q65" r:id="rId64" xr:uid="{ADAF8BD2-DDB6-4C56-B204-F5926528E937}"/>
    <hyperlink ref="Q66" r:id="rId65" xr:uid="{6B8FF715-54C4-48D0-973A-CE3A6613E0DC}"/>
    <hyperlink ref="Q67" r:id="rId66" xr:uid="{DCB08B22-8C0C-458D-99A7-50C1DD275E4B}"/>
    <hyperlink ref="Q68" r:id="rId67" xr:uid="{C7696BB1-6CE8-4C1B-8B14-485F5122BD43}"/>
    <hyperlink ref="Q69" r:id="rId68" xr:uid="{23EB2FB7-53C9-4BCA-A840-8C021079297B}"/>
    <hyperlink ref="Q70" r:id="rId69" xr:uid="{38D59CA1-1C2D-455E-9448-0C761ED4445C}"/>
    <hyperlink ref="Q71" r:id="rId70" xr:uid="{3C9B36A6-0A47-452B-BDBD-7A71731450DC}"/>
    <hyperlink ref="Q72" r:id="rId71" xr:uid="{C5DCE1CF-FAB9-4B86-B436-E2C4F22872CF}"/>
    <hyperlink ref="Q73" r:id="rId72" xr:uid="{CEBCB51F-2712-4202-8531-FCEA28754F22}"/>
    <hyperlink ref="Q74" r:id="rId73" xr:uid="{AE72E19B-85F0-4821-AB5B-2857F5855603}"/>
    <hyperlink ref="Q75" r:id="rId74" xr:uid="{42E3B369-435B-43B7-B196-9490C3F6FE02}"/>
    <hyperlink ref="Q76" r:id="rId75" xr:uid="{439A193E-4584-4596-8A6F-B7F7DC42B77B}"/>
    <hyperlink ref="Q77" r:id="rId76" xr:uid="{052AE97B-4F8C-4B3A-9244-36582F979561}"/>
    <hyperlink ref="Q78" r:id="rId77" xr:uid="{AB28EB67-3F15-4743-A920-86D0E3257BC3}"/>
    <hyperlink ref="Q79" r:id="rId78" xr:uid="{C1B61CA6-A0F7-4803-8850-E29AE1C9DBD0}"/>
    <hyperlink ref="Q80" r:id="rId79" xr:uid="{698EEED3-1153-405C-8635-AA6BF9356183}"/>
    <hyperlink ref="Q81" r:id="rId80" xr:uid="{483CD4B0-13FE-4E62-A9E6-EB2BD1112764}"/>
    <hyperlink ref="Q82" r:id="rId81" xr:uid="{7A79452C-B654-4369-9FAE-D992FDF0DFAC}"/>
    <hyperlink ref="Q83" r:id="rId82" xr:uid="{62BCA9AC-0522-469F-A0BD-B5997A995744}"/>
    <hyperlink ref="Q84" r:id="rId83" xr:uid="{4BD9E9C9-E563-498D-9A6E-5530582E07BE}"/>
    <hyperlink ref="Q85" r:id="rId84" xr:uid="{FDB9F8BC-E310-4B5B-9255-2F97C3742AC4}"/>
    <hyperlink ref="Q86" r:id="rId85" xr:uid="{704A0BDF-1FD3-4EE3-B75C-E2E8E34849A0}"/>
    <hyperlink ref="Q87" r:id="rId86" xr:uid="{7AA5A3C5-D1A1-45F6-8715-970DE18C0B1D}"/>
    <hyperlink ref="Q88" r:id="rId87" xr:uid="{A5214ECB-28C2-4806-BECC-DBD90642093A}"/>
    <hyperlink ref="Q89" r:id="rId88" xr:uid="{E6D77DBE-61B0-4EA7-BE13-6499D2CF7B4F}"/>
    <hyperlink ref="Q90" r:id="rId89" xr:uid="{1D243558-806A-4CC8-AA40-A1ECDF6D1EC8}"/>
    <hyperlink ref="Q91" r:id="rId90" xr:uid="{B742C8C2-C96B-48AD-895D-E4A441DDA182}"/>
    <hyperlink ref="Q92" r:id="rId91" xr:uid="{4630667D-66C3-4785-BC7D-930A728178D8}"/>
    <hyperlink ref="Q93" r:id="rId92" xr:uid="{A598299D-8425-417C-9CE1-D97C872C4159}"/>
    <hyperlink ref="Q94" r:id="rId93" xr:uid="{CF19C46C-ABC2-456B-9C85-2610E6E17708}"/>
    <hyperlink ref="Q95" r:id="rId94" xr:uid="{93AE2E16-0AD4-46E7-A6C1-933F9811A124}"/>
    <hyperlink ref="Q96" r:id="rId95" xr:uid="{4CCC00F1-0371-43ED-881F-9C850F836FC0}"/>
    <hyperlink ref="Q97" r:id="rId96" xr:uid="{57F6C394-7ED8-451A-B073-70DBC6D60BA8}"/>
    <hyperlink ref="Q98" r:id="rId97" xr:uid="{C0BD985B-50E9-473B-AA27-2AE0EE99CFC2}"/>
    <hyperlink ref="Q99" r:id="rId98" xr:uid="{8101AEA6-DBCE-4C0D-9758-4C5A36053B8A}"/>
    <hyperlink ref="Q100" r:id="rId99" xr:uid="{074EB351-48E5-42E2-ADA1-8F2EC7D61D7F}"/>
    <hyperlink ref="Q101" r:id="rId100" xr:uid="{A663DA27-048F-4BB2-A271-0FFEE3400FC9}"/>
    <hyperlink ref="Q102" r:id="rId101" xr:uid="{11ECC3EF-B92A-4D9A-99B0-F1138BA4B923}"/>
    <hyperlink ref="Q103" r:id="rId102" xr:uid="{B12A356F-CECA-45DB-8F0C-CD727309DDE4}"/>
    <hyperlink ref="Q104" r:id="rId103" xr:uid="{56603916-7509-4342-86EA-B6D70C041A76}"/>
    <hyperlink ref="Q105" r:id="rId104" xr:uid="{88A25465-DFA4-4561-B956-12A9A711B378}"/>
    <hyperlink ref="Q106" r:id="rId105" xr:uid="{DD8AC448-06D7-4E40-9317-4FB89F2FBEC7}"/>
    <hyperlink ref="Q107" r:id="rId106" xr:uid="{274EA8A4-64C5-41C8-BBDA-A99F95CB9895}"/>
    <hyperlink ref="Q108" r:id="rId107" xr:uid="{536C1C4A-B96A-4112-AB3C-F073C5B44EED}"/>
    <hyperlink ref="Q109" r:id="rId108" xr:uid="{805CFE00-85B9-4538-92B7-5F33D5215EF7}"/>
    <hyperlink ref="Q110" r:id="rId109" xr:uid="{C801D7F1-E664-4318-91B8-085EF23971AC}"/>
    <hyperlink ref="Q111" r:id="rId110" xr:uid="{96CDDD58-9F62-4A60-9800-023701091820}"/>
    <hyperlink ref="Q112" r:id="rId111" xr:uid="{02D8AB87-E03A-469A-98B2-4C00DC0759DA}"/>
    <hyperlink ref="Q113" r:id="rId112" xr:uid="{E8594333-4042-4BFD-B851-C4A7CE3ADF62}"/>
    <hyperlink ref="Q114" r:id="rId113" xr:uid="{BDC7BD4B-EC7B-4BA2-8C35-E85B70D678B7}"/>
    <hyperlink ref="Q115" r:id="rId114" xr:uid="{FBB39281-6801-4B74-9A4A-0C4E7D50804C}"/>
    <hyperlink ref="Q116" r:id="rId115" xr:uid="{9C0904B7-E94E-440D-814F-131500C2F360}"/>
    <hyperlink ref="Q117" r:id="rId116" xr:uid="{D1611A6F-05E2-466E-B979-7452056D6A7D}"/>
    <hyperlink ref="Q118" r:id="rId117" xr:uid="{FA348A66-89A6-4607-B5B2-C4D1A26681CE}"/>
    <hyperlink ref="Q119" r:id="rId118" xr:uid="{BBBBED34-606E-4337-BCCF-F4E48EF27760}"/>
    <hyperlink ref="Q120" r:id="rId119" xr:uid="{0DD9A956-2EB6-4628-813A-9AF78FAD4AB9}"/>
    <hyperlink ref="Q121" r:id="rId120" xr:uid="{D7A63AB7-06F6-4D08-A045-2F10B7119841}"/>
    <hyperlink ref="Q122" r:id="rId121" xr:uid="{CD4DDD7C-913D-4176-8C33-691EF71CA390}"/>
    <hyperlink ref="Q123" r:id="rId122" xr:uid="{C2EA173B-C02F-4769-A5A3-706619922952}"/>
    <hyperlink ref="Q124" r:id="rId123" xr:uid="{A409C3C7-D2A4-4C7E-95E3-2172F1F807A6}"/>
    <hyperlink ref="Q125" r:id="rId124" xr:uid="{E5FD1863-58D8-462C-AEAE-117B166E2F04}"/>
    <hyperlink ref="Q126" r:id="rId125" xr:uid="{05E835BA-7CB0-4CA4-A52A-1850389FE82E}"/>
    <hyperlink ref="Q127" r:id="rId126" xr:uid="{57CEED9D-97D9-41E9-B1A8-253CE44EDE08}"/>
    <hyperlink ref="Q128" r:id="rId127" xr:uid="{55FF6177-2EE3-4069-A911-5C98626F5200}"/>
    <hyperlink ref="Q129" r:id="rId128" xr:uid="{20F55F9C-88C2-495A-81AC-E752171377E8}"/>
    <hyperlink ref="Q130" r:id="rId129" xr:uid="{1B6831DE-5BF4-43A8-8D5E-F1BCF123A5D3}"/>
    <hyperlink ref="Q131" r:id="rId130" xr:uid="{8956A44E-3613-4B80-A007-84A7B1306354}"/>
    <hyperlink ref="Q132" r:id="rId131" xr:uid="{8E0FEB1B-E927-4516-AB50-9FA8FD2A4BCF}"/>
    <hyperlink ref="Q133" r:id="rId132" xr:uid="{7A882CDA-AC19-4F26-8FD6-7486DD488541}"/>
    <hyperlink ref="Q134" r:id="rId133" xr:uid="{25A2DDA7-63C5-4412-A556-9FAE168EDA3A}"/>
    <hyperlink ref="Q135" r:id="rId134" xr:uid="{C7CAE095-4AE7-4925-B317-B31B78D7821A}"/>
    <hyperlink ref="Q136" r:id="rId135" xr:uid="{564621D4-720F-4A06-A7A8-64BF92DAB28C}"/>
    <hyperlink ref="Q137" r:id="rId136" xr:uid="{69F9F9CC-B276-42FE-AF5B-C682A6D5899C}"/>
    <hyperlink ref="Q138" r:id="rId137" xr:uid="{F11B8F19-4ED1-4F4D-9E99-E624C1AA48FB}"/>
    <hyperlink ref="Q139" r:id="rId138" xr:uid="{91162EAF-4D92-480B-AD78-04AADCE2B3DD}"/>
    <hyperlink ref="Q140" r:id="rId139" xr:uid="{D310F4F5-99F1-4BEA-B32C-490EC953D2DC}"/>
    <hyperlink ref="Q141" r:id="rId140" xr:uid="{4E7C95A9-830F-4F43-A245-119EB52CAB5D}"/>
    <hyperlink ref="Q142" r:id="rId141" xr:uid="{89F99C62-60CD-4A5A-B78A-E238C4B80B8B}"/>
    <hyperlink ref="Q143" r:id="rId142" xr:uid="{00DFC41E-8851-4A53-8B36-9A20D329F8E9}"/>
    <hyperlink ref="Q144" r:id="rId143" xr:uid="{55E131DF-9248-4F38-A37C-C6FDE8A6CEF7}"/>
    <hyperlink ref="Q145" r:id="rId144" xr:uid="{E642A4D5-D96B-47E3-B0F3-277DF5119405}"/>
    <hyperlink ref="Q146" r:id="rId145" xr:uid="{D59B81C7-D612-4D5D-922A-72DDE495204F}"/>
    <hyperlink ref="Q147" r:id="rId146" xr:uid="{CAA89DF7-E208-4F58-83FD-D533AA6B7DFD}"/>
    <hyperlink ref="Q148" r:id="rId147" xr:uid="{5BDFF588-C011-4AC1-9BCC-516BDA0A70D3}"/>
    <hyperlink ref="Q149" r:id="rId148" xr:uid="{AA250E7B-ED77-4BE8-B680-4EF3BEEFD6F4}"/>
    <hyperlink ref="Q150" r:id="rId149" xr:uid="{7D0E20E4-09E0-449D-B5F8-CDB2B2AC7CAB}"/>
    <hyperlink ref="Q151" r:id="rId150" xr:uid="{2C8A05F6-1C70-4CEA-A5B8-83F2F6D73FCD}"/>
    <hyperlink ref="Q152" r:id="rId151" xr:uid="{44EF13BF-7261-40D0-898D-CAABC21A037D}"/>
    <hyperlink ref="Q153" r:id="rId152" xr:uid="{E63CE6EC-00A7-48A6-AF9E-25AD0DDABF4B}"/>
    <hyperlink ref="Q154" r:id="rId153" xr:uid="{A89A9397-112A-426E-92DB-41D52E7D4815}"/>
    <hyperlink ref="Q155" r:id="rId154" xr:uid="{87F763D2-1E91-48DD-8076-489EBF8FD387}"/>
    <hyperlink ref="Q156" r:id="rId155" xr:uid="{56B1E613-C687-4CF8-BF52-7A7B15C7E5C4}"/>
    <hyperlink ref="Q157" r:id="rId156" xr:uid="{2D1E3731-3522-4D2E-894A-3F58A1BD060B}"/>
    <hyperlink ref="Q158" r:id="rId157" xr:uid="{EB505CC0-3CCE-4DA5-AD9B-71FB1571D9A5}"/>
    <hyperlink ref="Q159" r:id="rId158" xr:uid="{79BFB101-A52A-43C5-B34A-F2465A1457A0}"/>
    <hyperlink ref="Q160" r:id="rId159" xr:uid="{2E6AEBA4-F297-45BB-874B-5230B4B3F165}"/>
    <hyperlink ref="Q161" r:id="rId160" xr:uid="{B5011ABF-DCF1-47C7-B7AF-F2D2C91F2111}"/>
    <hyperlink ref="Q162" r:id="rId161" xr:uid="{F9579B04-378B-4A62-BA91-7CE777FB3A84}"/>
    <hyperlink ref="Q163" r:id="rId162" xr:uid="{C8095697-A87D-4667-BC92-C9416E6C6527}"/>
    <hyperlink ref="Q164" r:id="rId163" xr:uid="{CCFFB07A-B884-47BC-B196-37ADB7E534E2}"/>
    <hyperlink ref="Q165" r:id="rId164" xr:uid="{74756D9B-0ADA-4503-B091-C659E1AD5365}"/>
    <hyperlink ref="Q166" r:id="rId165" xr:uid="{CEFB5B8A-A151-4484-89BC-6730440955AD}"/>
    <hyperlink ref="Q167" r:id="rId166" xr:uid="{99936953-5BB4-44EC-8A4C-3DFD6537057F}"/>
    <hyperlink ref="Q168" r:id="rId167" xr:uid="{49D0587F-2900-4E90-9CDA-9732C3D0A5A2}"/>
    <hyperlink ref="Q169" r:id="rId168" xr:uid="{8C5883F6-C446-4888-89FB-E044A327E920}"/>
    <hyperlink ref="Q170" r:id="rId169" xr:uid="{1239C536-F9E9-4B6E-BD30-AABF0355401D}"/>
    <hyperlink ref="Q171" r:id="rId170" xr:uid="{D5B51347-6536-48DF-B23E-520307C51947}"/>
    <hyperlink ref="Q172" r:id="rId171" xr:uid="{DB4EA3BE-09B6-4CD7-A0ED-DEC47B529E75}"/>
    <hyperlink ref="Q173" r:id="rId172" xr:uid="{DC4B8D07-EB60-473A-B13A-780E9D7C27A8}"/>
    <hyperlink ref="Q174" r:id="rId173" xr:uid="{9D1019AE-BAAE-42B7-AFD3-22AA078CE8F9}"/>
    <hyperlink ref="Q175" r:id="rId174" xr:uid="{1CFFDE94-5B33-48EB-B25E-7228786588F3}"/>
    <hyperlink ref="Q176" r:id="rId175" xr:uid="{E83F8028-946C-4085-9C3E-2042CCC0AB18}"/>
    <hyperlink ref="Q177" r:id="rId176" xr:uid="{C6BA8006-B4F2-4DB5-9C4B-9A0937252188}"/>
    <hyperlink ref="Q178" r:id="rId177" xr:uid="{6DB53768-1262-4863-B3EA-3C8AB8BF126F}"/>
    <hyperlink ref="Q179" r:id="rId178" xr:uid="{D6FAD90E-5C21-4E09-9058-1EDE552D66C7}"/>
    <hyperlink ref="Q180" r:id="rId179" xr:uid="{C4260E2F-3FFC-4214-8B71-B1BCA2658216}"/>
    <hyperlink ref="Q181" r:id="rId180" xr:uid="{3F3B395C-D945-4AB4-B6DB-A6489A80708E}"/>
    <hyperlink ref="Q182" r:id="rId181" xr:uid="{693DDA80-0946-4802-9D4A-63C57C9A81A9}"/>
    <hyperlink ref="Q183" r:id="rId182" xr:uid="{BF0F4EDE-322B-401B-AC39-8810C5064B09}"/>
    <hyperlink ref="Q184" r:id="rId183" xr:uid="{931F6043-B5F3-40F7-B36D-06FB44FC27DE}"/>
    <hyperlink ref="Q185" r:id="rId184" xr:uid="{B9B31BCF-F8D0-441D-8D0B-95F15A07E8C9}"/>
    <hyperlink ref="Q186" r:id="rId185" xr:uid="{F9CB1342-A271-40F7-9D90-16105566EE7C}"/>
    <hyperlink ref="Q187" r:id="rId186" xr:uid="{72BED814-954D-4A32-8D00-571541F5C227}"/>
    <hyperlink ref="Q188" r:id="rId187" xr:uid="{C801069D-9D50-4F3F-AE4F-8682F1EF03AC}"/>
    <hyperlink ref="Q189" r:id="rId188" xr:uid="{3906C997-3628-458D-BD27-45569CEFEC00}"/>
    <hyperlink ref="Q190" r:id="rId189" xr:uid="{B13C4A5B-D139-4A73-9671-9348C3DA6697}"/>
    <hyperlink ref="Q191" r:id="rId190" xr:uid="{F83262B4-A30B-4CEC-8098-ADA319704EA3}"/>
    <hyperlink ref="Q192" r:id="rId191" xr:uid="{02F71947-E97A-4539-B743-294141BBA09B}"/>
    <hyperlink ref="Q193" r:id="rId192" xr:uid="{506EB416-C3CB-42B4-A118-8349ACD891A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7E0A0-FC8C-4E76-9AA4-4B45BECB6717}">
  <sheetPr>
    <tabColor rgb="FFFFFF00"/>
  </sheetPr>
  <dimension ref="A1:AA229"/>
  <sheetViews>
    <sheetView topLeftCell="C210" workbookViewId="0">
      <selection activeCell="K220" sqref="K220"/>
    </sheetView>
  </sheetViews>
  <sheetFormatPr defaultRowHeight="14.5" x14ac:dyDescent="0.35"/>
  <cols>
    <col min="3" max="3" width="17.632812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x14ac:dyDescent="0.35">
      <c r="A7" s="115">
        <v>45694.720309814817</v>
      </c>
      <c r="B7" s="115">
        <v>45694.723375590278</v>
      </c>
      <c r="C7" s="115">
        <v>45694</v>
      </c>
      <c r="D7" t="s">
        <v>530</v>
      </c>
      <c r="E7" t="s">
        <v>249</v>
      </c>
      <c r="H7" t="s">
        <v>250</v>
      </c>
      <c r="J7" t="s">
        <v>565</v>
      </c>
      <c r="K7">
        <v>140</v>
      </c>
      <c r="L7">
        <v>1100</v>
      </c>
      <c r="M7">
        <v>154000</v>
      </c>
      <c r="N7" t="s">
        <v>566</v>
      </c>
      <c r="O7" t="s">
        <v>567</v>
      </c>
      <c r="P7" t="s">
        <v>568</v>
      </c>
      <c r="Q7" s="125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x14ac:dyDescent="0.35">
      <c r="A8" s="115">
        <v>45694.724902395843</v>
      </c>
      <c r="B8" s="115">
        <v>45694.726659525462</v>
      </c>
      <c r="C8" s="115">
        <v>45694</v>
      </c>
      <c r="D8" t="s">
        <v>530</v>
      </c>
      <c r="E8" t="s">
        <v>249</v>
      </c>
      <c r="H8" t="s">
        <v>250</v>
      </c>
      <c r="J8" t="s">
        <v>571</v>
      </c>
      <c r="K8">
        <v>50</v>
      </c>
      <c r="L8">
        <v>4300</v>
      </c>
      <c r="M8">
        <v>215000</v>
      </c>
      <c r="N8" t="s">
        <v>572</v>
      </c>
      <c r="O8" t="s">
        <v>567</v>
      </c>
      <c r="P8" t="s">
        <v>573</v>
      </c>
      <c r="Q8" s="125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x14ac:dyDescent="0.35">
      <c r="A9" s="115">
        <v>45694.727173819447</v>
      </c>
      <c r="B9" s="115">
        <v>45694.729303761567</v>
      </c>
      <c r="C9" s="115">
        <v>45694</v>
      </c>
      <c r="D9" t="s">
        <v>540</v>
      </c>
      <c r="E9" t="s">
        <v>558</v>
      </c>
      <c r="G9" t="s">
        <v>268</v>
      </c>
      <c r="J9" t="s">
        <v>576</v>
      </c>
      <c r="K9">
        <v>1</v>
      </c>
      <c r="L9">
        <v>20000</v>
      </c>
      <c r="M9">
        <v>20000</v>
      </c>
      <c r="N9">
        <v>20000</v>
      </c>
      <c r="O9" t="s">
        <v>567</v>
      </c>
      <c r="P9" t="s">
        <v>577</v>
      </c>
      <c r="Q9" s="125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5">
        <v>45694.729554675927</v>
      </c>
      <c r="B10" s="115">
        <v>45694.730947835647</v>
      </c>
      <c r="C10" s="115">
        <v>45694</v>
      </c>
      <c r="D10" t="s">
        <v>580</v>
      </c>
      <c r="E10" t="s">
        <v>581</v>
      </c>
      <c r="F10" t="s">
        <v>582</v>
      </c>
      <c r="J10" t="s">
        <v>583</v>
      </c>
      <c r="K10">
        <v>6</v>
      </c>
      <c r="L10">
        <v>7000</v>
      </c>
      <c r="M10">
        <v>42000</v>
      </c>
      <c r="N10" t="s">
        <v>584</v>
      </c>
      <c r="O10" t="s">
        <v>567</v>
      </c>
      <c r="P10" t="s">
        <v>585</v>
      </c>
      <c r="Q10" s="125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x14ac:dyDescent="0.35">
      <c r="A11" s="115">
        <v>45694.731241724527</v>
      </c>
      <c r="B11" s="115">
        <v>45694.73413261574</v>
      </c>
      <c r="C11" s="115">
        <v>45694</v>
      </c>
      <c r="D11" t="s">
        <v>530</v>
      </c>
      <c r="E11" t="s">
        <v>558</v>
      </c>
      <c r="G11" t="s">
        <v>262</v>
      </c>
      <c r="J11" t="s">
        <v>588</v>
      </c>
      <c r="K11">
        <v>1</v>
      </c>
      <c r="L11">
        <v>10000</v>
      </c>
      <c r="M11">
        <v>10000</v>
      </c>
      <c r="N11">
        <v>10000</v>
      </c>
      <c r="O11" t="s">
        <v>567</v>
      </c>
      <c r="P11" t="s">
        <v>589</v>
      </c>
      <c r="Q11" s="125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x14ac:dyDescent="0.35">
      <c r="A12" s="115">
        <v>45695.49593675926</v>
      </c>
      <c r="B12" s="115">
        <v>45695.497728576389</v>
      </c>
      <c r="C12" s="115">
        <v>45695</v>
      </c>
      <c r="D12" t="s">
        <v>540</v>
      </c>
      <c r="E12" t="s">
        <v>249</v>
      </c>
      <c r="H12" t="s">
        <v>251</v>
      </c>
      <c r="J12" t="s">
        <v>592</v>
      </c>
      <c r="K12">
        <v>1</v>
      </c>
      <c r="L12">
        <v>47000</v>
      </c>
      <c r="M12">
        <v>47000</v>
      </c>
      <c r="N12" t="s">
        <v>593</v>
      </c>
      <c r="O12" t="s">
        <v>567</v>
      </c>
      <c r="P12" t="s">
        <v>594</v>
      </c>
      <c r="Q12" s="125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5">
        <v>45695</v>
      </c>
      <c r="D13" t="s">
        <v>597</v>
      </c>
      <c r="E13" t="s">
        <v>249</v>
      </c>
      <c r="H13" t="s">
        <v>253</v>
      </c>
      <c r="J13" t="s">
        <v>598</v>
      </c>
      <c r="K13">
        <v>350</v>
      </c>
      <c r="L13">
        <v>3200</v>
      </c>
      <c r="M13">
        <v>1120000</v>
      </c>
      <c r="N13" t="s">
        <v>599</v>
      </c>
      <c r="O13" t="s">
        <v>567</v>
      </c>
      <c r="P13" t="s">
        <v>600</v>
      </c>
      <c r="Q13" s="125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5">
        <v>45695.520305243059</v>
      </c>
      <c r="C14" s="115">
        <v>45695</v>
      </c>
      <c r="D14" t="s">
        <v>597</v>
      </c>
      <c r="E14" t="s">
        <v>558</v>
      </c>
      <c r="G14" t="s">
        <v>262</v>
      </c>
      <c r="J14" t="s">
        <v>603</v>
      </c>
      <c r="K14">
        <v>1</v>
      </c>
      <c r="L14">
        <v>5000</v>
      </c>
      <c r="M14">
        <v>5000</v>
      </c>
      <c r="N14">
        <v>5000</v>
      </c>
      <c r="O14" t="s">
        <v>567</v>
      </c>
      <c r="P14" t="s">
        <v>604</v>
      </c>
      <c r="Q14" s="125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x14ac:dyDescent="0.35">
      <c r="A15" s="115">
        <v>45698.538656053242</v>
      </c>
      <c r="B15" s="115">
        <v>45698.541725405092</v>
      </c>
      <c r="C15" s="115">
        <v>45698</v>
      </c>
      <c r="D15" t="s">
        <v>540</v>
      </c>
      <c r="E15" t="s">
        <v>249</v>
      </c>
      <c r="H15" t="s">
        <v>251</v>
      </c>
      <c r="J15" t="s">
        <v>607</v>
      </c>
      <c r="K15">
        <v>1000</v>
      </c>
      <c r="L15">
        <v>13</v>
      </c>
      <c r="M15">
        <v>13000</v>
      </c>
      <c r="N15" t="s">
        <v>608</v>
      </c>
      <c r="O15" t="s">
        <v>567</v>
      </c>
      <c r="P15" t="s">
        <v>609</v>
      </c>
      <c r="Q15" s="125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x14ac:dyDescent="0.35">
      <c r="A16" s="115">
        <v>45698.542527164347</v>
      </c>
      <c r="B16" s="115">
        <v>45698.546941516201</v>
      </c>
      <c r="C16" s="115">
        <v>45698</v>
      </c>
      <c r="D16" t="s">
        <v>540</v>
      </c>
      <c r="E16" t="s">
        <v>558</v>
      </c>
      <c r="G16" t="s">
        <v>262</v>
      </c>
      <c r="J16" t="s">
        <v>612</v>
      </c>
      <c r="K16">
        <v>1</v>
      </c>
      <c r="L16">
        <v>5000</v>
      </c>
      <c r="M16">
        <v>5000</v>
      </c>
      <c r="N16">
        <v>5000</v>
      </c>
      <c r="O16" t="s">
        <v>567</v>
      </c>
      <c r="P16" t="s">
        <v>613</v>
      </c>
      <c r="Q16" s="125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x14ac:dyDescent="0.35">
      <c r="A17" s="115">
        <v>45698.83681306713</v>
      </c>
      <c r="B17" s="115">
        <v>45698.838489131937</v>
      </c>
      <c r="C17" s="115">
        <v>45698</v>
      </c>
      <c r="D17" t="s">
        <v>540</v>
      </c>
      <c r="E17" t="s">
        <v>581</v>
      </c>
      <c r="F17" t="s">
        <v>582</v>
      </c>
      <c r="J17" t="s">
        <v>616</v>
      </c>
      <c r="K17">
        <v>1</v>
      </c>
      <c r="L17">
        <v>15000</v>
      </c>
      <c r="M17">
        <v>15000</v>
      </c>
      <c r="N17" t="s">
        <v>617</v>
      </c>
      <c r="O17" t="s">
        <v>618</v>
      </c>
      <c r="P17" t="s">
        <v>619</v>
      </c>
      <c r="Q17" s="125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x14ac:dyDescent="0.35">
      <c r="A18" s="115">
        <v>45698.840186412039</v>
      </c>
      <c r="B18" s="115">
        <v>45698.841499837959</v>
      </c>
      <c r="C18" s="115">
        <v>45698</v>
      </c>
      <c r="D18" t="s">
        <v>540</v>
      </c>
      <c r="E18" t="s">
        <v>558</v>
      </c>
      <c r="G18" t="s">
        <v>262</v>
      </c>
      <c r="J18" t="s">
        <v>622</v>
      </c>
      <c r="K18">
        <v>1</v>
      </c>
      <c r="L18">
        <v>2000</v>
      </c>
      <c r="M18">
        <v>2000</v>
      </c>
      <c r="N18">
        <v>2000</v>
      </c>
      <c r="O18" t="s">
        <v>618</v>
      </c>
      <c r="P18" t="s">
        <v>623</v>
      </c>
      <c r="Q18" s="125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5">
        <v>45698.843943541673</v>
      </c>
      <c r="B19" s="115">
        <v>45698.846898321761</v>
      </c>
      <c r="C19" s="115">
        <v>45698</v>
      </c>
      <c r="D19" t="s">
        <v>597</v>
      </c>
      <c r="E19" t="s">
        <v>558</v>
      </c>
      <c r="G19" t="s">
        <v>268</v>
      </c>
      <c r="J19" t="s">
        <v>626</v>
      </c>
      <c r="K19">
        <v>5</v>
      </c>
      <c r="L19">
        <v>5000</v>
      </c>
      <c r="M19">
        <v>25000</v>
      </c>
      <c r="N19" t="s">
        <v>627</v>
      </c>
      <c r="O19" t="s">
        <v>567</v>
      </c>
      <c r="P19" t="s">
        <v>628</v>
      </c>
      <c r="Q19" s="125" t="s">
        <v>629</v>
      </c>
      <c r="R19">
        <v>439153307</v>
      </c>
      <c r="S19" t="s">
        <v>630</v>
      </c>
      <c r="T19" s="115">
        <v>45698.722083333327</v>
      </c>
      <c r="W19" t="s">
        <v>537</v>
      </c>
      <c r="X19" t="s">
        <v>538</v>
      </c>
      <c r="Y19" t="s">
        <v>539</v>
      </c>
      <c r="AA19">
        <v>18</v>
      </c>
    </row>
    <row r="20" spans="1:27" x14ac:dyDescent="0.35">
      <c r="A20" s="115">
        <v>45700.353759733793</v>
      </c>
      <c r="B20" s="115">
        <v>45700.35491587963</v>
      </c>
      <c r="C20" s="115">
        <v>45699</v>
      </c>
      <c r="D20" t="s">
        <v>540</v>
      </c>
      <c r="E20" t="s">
        <v>249</v>
      </c>
      <c r="H20" t="s">
        <v>250</v>
      </c>
      <c r="J20" t="s">
        <v>571</v>
      </c>
      <c r="K20">
        <v>50</v>
      </c>
      <c r="L20">
        <v>4300</v>
      </c>
      <c r="M20">
        <v>215000</v>
      </c>
      <c r="N20" t="s">
        <v>572</v>
      </c>
      <c r="O20" t="s">
        <v>567</v>
      </c>
      <c r="P20" t="s">
        <v>631</v>
      </c>
      <c r="Q20" s="125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x14ac:dyDescent="0.35">
      <c r="A21" s="115">
        <v>45700.355282581018</v>
      </c>
      <c r="B21" s="115">
        <v>45700.356221168979</v>
      </c>
      <c r="C21" s="115">
        <v>45699</v>
      </c>
      <c r="D21" t="s">
        <v>540</v>
      </c>
      <c r="E21" t="s">
        <v>249</v>
      </c>
      <c r="H21" t="s">
        <v>250</v>
      </c>
      <c r="J21" t="s">
        <v>634</v>
      </c>
      <c r="K21">
        <v>120</v>
      </c>
      <c r="L21">
        <v>1200</v>
      </c>
      <c r="M21">
        <v>144000</v>
      </c>
      <c r="N21" t="s">
        <v>635</v>
      </c>
      <c r="O21" t="s">
        <v>567</v>
      </c>
      <c r="P21" t="s">
        <v>636</v>
      </c>
      <c r="Q21" s="125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x14ac:dyDescent="0.35">
      <c r="A22" s="115">
        <v>45700.3565796412</v>
      </c>
      <c r="B22" s="115">
        <v>45700.35783119213</v>
      </c>
      <c r="C22" s="115">
        <v>45699</v>
      </c>
      <c r="D22" t="s">
        <v>530</v>
      </c>
      <c r="E22" t="s">
        <v>581</v>
      </c>
      <c r="F22" t="s">
        <v>582</v>
      </c>
      <c r="J22" t="s">
        <v>616</v>
      </c>
      <c r="K22">
        <v>1</v>
      </c>
      <c r="L22">
        <v>15000</v>
      </c>
      <c r="M22">
        <v>15000</v>
      </c>
      <c r="N22" t="s">
        <v>617</v>
      </c>
      <c r="O22" t="s">
        <v>567</v>
      </c>
      <c r="P22" t="s">
        <v>639</v>
      </c>
      <c r="Q22" s="125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5">
        <v>45700.358197349538</v>
      </c>
      <c r="B23" s="115">
        <v>45700.360226053243</v>
      </c>
      <c r="C23" s="115">
        <v>45700</v>
      </c>
      <c r="D23" t="s">
        <v>597</v>
      </c>
      <c r="E23" t="s">
        <v>249</v>
      </c>
      <c r="H23" t="s">
        <v>250</v>
      </c>
      <c r="J23" t="s">
        <v>642</v>
      </c>
      <c r="K23">
        <v>50</v>
      </c>
      <c r="L23">
        <v>2900</v>
      </c>
      <c r="M23">
        <v>145000</v>
      </c>
      <c r="N23" t="s">
        <v>643</v>
      </c>
      <c r="O23" t="s">
        <v>567</v>
      </c>
      <c r="P23" t="s">
        <v>644</v>
      </c>
      <c r="Q23" s="125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x14ac:dyDescent="0.35">
      <c r="A24" s="115">
        <v>45700.361130694437</v>
      </c>
      <c r="B24" s="115">
        <v>45700.363356469898</v>
      </c>
      <c r="C24" s="115">
        <v>45699</v>
      </c>
      <c r="D24" t="s">
        <v>540</v>
      </c>
      <c r="E24" t="s">
        <v>558</v>
      </c>
      <c r="G24" t="s">
        <v>262</v>
      </c>
      <c r="J24" t="s">
        <v>647</v>
      </c>
      <c r="K24">
        <v>1</v>
      </c>
      <c r="L24">
        <v>10000</v>
      </c>
      <c r="M24">
        <v>10000</v>
      </c>
      <c r="N24">
        <v>10000</v>
      </c>
      <c r="O24" t="s">
        <v>567</v>
      </c>
      <c r="P24" t="s">
        <v>648</v>
      </c>
      <c r="Q24" s="125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5">
        <v>45700.364387407397</v>
      </c>
      <c r="B25" s="115">
        <v>45700.36604108796</v>
      </c>
      <c r="C25" s="115">
        <v>45699</v>
      </c>
      <c r="D25" t="s">
        <v>597</v>
      </c>
      <c r="E25" t="s">
        <v>558</v>
      </c>
      <c r="G25" t="s">
        <v>268</v>
      </c>
      <c r="J25" t="s">
        <v>651</v>
      </c>
      <c r="K25">
        <v>5</v>
      </c>
      <c r="L25">
        <v>5000</v>
      </c>
      <c r="M25">
        <v>25000</v>
      </c>
      <c r="N25" t="s">
        <v>627</v>
      </c>
      <c r="O25" t="s">
        <v>567</v>
      </c>
      <c r="P25" t="s">
        <v>652</v>
      </c>
      <c r="Q25" s="125" t="s">
        <v>653</v>
      </c>
      <c r="R25">
        <v>439729018</v>
      </c>
      <c r="S25" t="s">
        <v>654</v>
      </c>
      <c r="T25" s="115">
        <v>45700.241909722223</v>
      </c>
      <c r="W25" t="s">
        <v>537</v>
      </c>
      <c r="X25" t="s">
        <v>538</v>
      </c>
      <c r="Y25" t="s">
        <v>539</v>
      </c>
      <c r="AA25">
        <v>24</v>
      </c>
    </row>
    <row r="26" spans="1:27" x14ac:dyDescent="0.35">
      <c r="A26" s="115">
        <v>45700.366991689807</v>
      </c>
      <c r="B26" s="115">
        <v>45700.368779432873</v>
      </c>
      <c r="C26" s="115">
        <v>45699</v>
      </c>
      <c r="D26" t="s">
        <v>597</v>
      </c>
      <c r="E26" t="s">
        <v>558</v>
      </c>
      <c r="G26" t="s">
        <v>262</v>
      </c>
      <c r="J26" t="s">
        <v>655</v>
      </c>
      <c r="K26">
        <v>1</v>
      </c>
      <c r="L26">
        <v>10000</v>
      </c>
      <c r="M26">
        <v>10000</v>
      </c>
      <c r="N26">
        <v>10000</v>
      </c>
      <c r="O26" t="s">
        <v>567</v>
      </c>
      <c r="P26" t="s">
        <v>656</v>
      </c>
      <c r="Q26" s="125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5">
        <v>45701.539069178238</v>
      </c>
      <c r="B27" s="115">
        <v>45701.540588495373</v>
      </c>
      <c r="C27" s="115">
        <v>45701</v>
      </c>
      <c r="D27" t="s">
        <v>580</v>
      </c>
      <c r="E27" t="s">
        <v>249</v>
      </c>
      <c r="H27" t="s">
        <v>250</v>
      </c>
      <c r="J27" t="s">
        <v>659</v>
      </c>
      <c r="K27">
        <v>100</v>
      </c>
      <c r="L27">
        <v>2800</v>
      </c>
      <c r="M27">
        <v>280000</v>
      </c>
      <c r="N27" t="s">
        <v>660</v>
      </c>
      <c r="O27" t="s">
        <v>661</v>
      </c>
      <c r="P27" t="s">
        <v>662</v>
      </c>
      <c r="Q27" s="125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5">
        <v>45701.724033287042</v>
      </c>
      <c r="B28" s="115">
        <v>45701.725693136577</v>
      </c>
      <c r="C28" s="115">
        <v>45701</v>
      </c>
      <c r="D28" t="s">
        <v>597</v>
      </c>
      <c r="E28" t="s">
        <v>249</v>
      </c>
      <c r="H28" t="s">
        <v>250</v>
      </c>
      <c r="J28" t="s">
        <v>665</v>
      </c>
      <c r="K28">
        <v>100</v>
      </c>
      <c r="L28">
        <v>2940</v>
      </c>
      <c r="M28">
        <v>294000</v>
      </c>
      <c r="N28" t="s">
        <v>666</v>
      </c>
      <c r="O28" t="s">
        <v>567</v>
      </c>
      <c r="P28" t="s">
        <v>667</v>
      </c>
      <c r="Q28" s="125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5">
        <v>45701.726004606477</v>
      </c>
      <c r="B29" s="115">
        <v>45701.731112696762</v>
      </c>
      <c r="C29" s="115">
        <v>45701</v>
      </c>
      <c r="D29" t="s">
        <v>597</v>
      </c>
      <c r="E29" t="s">
        <v>558</v>
      </c>
      <c r="G29" t="s">
        <v>262</v>
      </c>
      <c r="J29" t="s">
        <v>670</v>
      </c>
      <c r="K29">
        <v>1</v>
      </c>
      <c r="L29">
        <v>4000</v>
      </c>
      <c r="M29">
        <v>4000</v>
      </c>
      <c r="N29">
        <v>4000</v>
      </c>
      <c r="O29" t="s">
        <v>567</v>
      </c>
      <c r="P29" t="s">
        <v>671</v>
      </c>
      <c r="Q29" s="125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5">
        <v>45701.73214925926</v>
      </c>
      <c r="B30" s="115">
        <v>45701.738831932867</v>
      </c>
      <c r="C30" s="115">
        <v>45701</v>
      </c>
      <c r="D30" t="s">
        <v>597</v>
      </c>
      <c r="E30" t="s">
        <v>558</v>
      </c>
      <c r="G30" t="s">
        <v>268</v>
      </c>
      <c r="J30" t="s">
        <v>674</v>
      </c>
      <c r="K30">
        <v>1</v>
      </c>
      <c r="L30">
        <v>75000</v>
      </c>
      <c r="M30">
        <v>75000</v>
      </c>
      <c r="N30" t="s">
        <v>675</v>
      </c>
      <c r="O30" t="s">
        <v>567</v>
      </c>
      <c r="P30" t="s">
        <v>676</v>
      </c>
      <c r="Q30" s="125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5">
        <v>45701.740111724539</v>
      </c>
      <c r="B31" s="115">
        <v>45701.742039236109</v>
      </c>
      <c r="C31" s="115">
        <v>45701</v>
      </c>
      <c r="D31" t="s">
        <v>597</v>
      </c>
      <c r="E31" t="s">
        <v>558</v>
      </c>
      <c r="G31" t="s">
        <v>262</v>
      </c>
      <c r="J31" t="s">
        <v>679</v>
      </c>
      <c r="K31">
        <v>1</v>
      </c>
      <c r="L31">
        <v>2000</v>
      </c>
      <c r="M31">
        <v>2000</v>
      </c>
      <c r="N31">
        <v>2000</v>
      </c>
      <c r="O31" t="s">
        <v>567</v>
      </c>
      <c r="P31" t="s">
        <v>680</v>
      </c>
      <c r="Q31" s="125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5">
        <v>45701.74233375</v>
      </c>
      <c r="B32" s="115">
        <v>45701.744392581022</v>
      </c>
      <c r="C32" s="115">
        <v>45701</v>
      </c>
      <c r="D32" t="s">
        <v>597</v>
      </c>
      <c r="E32" t="s">
        <v>581</v>
      </c>
      <c r="F32" t="s">
        <v>582</v>
      </c>
      <c r="J32" t="s">
        <v>683</v>
      </c>
      <c r="K32">
        <v>2</v>
      </c>
      <c r="L32">
        <v>1000</v>
      </c>
      <c r="M32">
        <v>2000</v>
      </c>
      <c r="N32" t="s">
        <v>684</v>
      </c>
      <c r="O32" t="s">
        <v>567</v>
      </c>
      <c r="P32" t="s">
        <v>685</v>
      </c>
      <c r="Q32" s="125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25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25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25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25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x14ac:dyDescent="0.35">
      <c r="A45" s="115">
        <v>45710.67008048611</v>
      </c>
      <c r="B45" s="115">
        <v>45710.698861087963</v>
      </c>
      <c r="C45" s="115">
        <v>45710</v>
      </c>
      <c r="D45" t="s">
        <v>530</v>
      </c>
      <c r="E45" t="s">
        <v>244</v>
      </c>
      <c r="I45" t="s">
        <v>245</v>
      </c>
      <c r="J45" t="s">
        <v>764</v>
      </c>
      <c r="K45">
        <v>2</v>
      </c>
      <c r="L45">
        <v>10000</v>
      </c>
      <c r="M45">
        <v>20000</v>
      </c>
      <c r="N45" t="s">
        <v>758</v>
      </c>
      <c r="O45" t="s">
        <v>765</v>
      </c>
      <c r="P45" t="s">
        <v>766</v>
      </c>
      <c r="Q45" s="116" t="s">
        <v>767</v>
      </c>
      <c r="R45">
        <v>444087184</v>
      </c>
      <c r="S45" t="s">
        <v>768</v>
      </c>
      <c r="T45" s="115">
        <v>45710.573993055557</v>
      </c>
      <c r="W45" t="s">
        <v>537</v>
      </c>
      <c r="X45" t="s">
        <v>538</v>
      </c>
      <c r="Y45" t="s">
        <v>539</v>
      </c>
      <c r="AA45">
        <v>44</v>
      </c>
    </row>
    <row r="46" spans="1:27" x14ac:dyDescent="0.35">
      <c r="A46" s="115">
        <v>45711.395216851852</v>
      </c>
      <c r="B46" s="115">
        <v>45711.3967128125</v>
      </c>
      <c r="C46" s="115">
        <v>45695</v>
      </c>
      <c r="D46" t="s">
        <v>530</v>
      </c>
      <c r="E46" t="s">
        <v>244</v>
      </c>
      <c r="I46" t="s">
        <v>245</v>
      </c>
      <c r="J46" t="s">
        <v>764</v>
      </c>
      <c r="K46">
        <v>15</v>
      </c>
      <c r="L46">
        <v>15000</v>
      </c>
      <c r="M46">
        <v>225000</v>
      </c>
      <c r="N46" t="s">
        <v>769</v>
      </c>
      <c r="O46" t="s">
        <v>770</v>
      </c>
      <c r="P46" t="s">
        <v>771</v>
      </c>
      <c r="Q46" s="116" t="s">
        <v>772</v>
      </c>
      <c r="R46">
        <v>444244338</v>
      </c>
      <c r="S46" t="s">
        <v>773</v>
      </c>
      <c r="T46" s="115">
        <v>45711.271840277783</v>
      </c>
      <c r="W46" t="s">
        <v>537</v>
      </c>
      <c r="X46" t="s">
        <v>538</v>
      </c>
      <c r="Y46" t="s">
        <v>539</v>
      </c>
      <c r="AA46">
        <v>45</v>
      </c>
    </row>
    <row r="47" spans="1:27" x14ac:dyDescent="0.35">
      <c r="A47" s="115">
        <v>45711.397721875001</v>
      </c>
      <c r="B47" s="115">
        <v>45711.399804502318</v>
      </c>
      <c r="C47" s="115">
        <v>45696</v>
      </c>
      <c r="D47" t="s">
        <v>530</v>
      </c>
      <c r="E47" t="s">
        <v>244</v>
      </c>
      <c r="I47" t="s">
        <v>245</v>
      </c>
      <c r="J47" t="s">
        <v>764</v>
      </c>
      <c r="K47">
        <v>16</v>
      </c>
      <c r="L47">
        <v>15000</v>
      </c>
      <c r="M47">
        <v>240000</v>
      </c>
      <c r="N47" t="s">
        <v>774</v>
      </c>
      <c r="O47" t="s">
        <v>770</v>
      </c>
      <c r="P47" t="s">
        <v>775</v>
      </c>
      <c r="Q47" s="116" t="s">
        <v>776</v>
      </c>
      <c r="R47">
        <v>444245221</v>
      </c>
      <c r="S47" t="s">
        <v>777</v>
      </c>
      <c r="T47" s="115">
        <v>45711.274907407409</v>
      </c>
      <c r="W47" t="s">
        <v>537</v>
      </c>
      <c r="X47" t="s">
        <v>538</v>
      </c>
      <c r="Y47" t="s">
        <v>539</v>
      </c>
      <c r="AA47">
        <v>46</v>
      </c>
    </row>
    <row r="48" spans="1:27" x14ac:dyDescent="0.35">
      <c r="A48" s="115">
        <v>45711.400382083331</v>
      </c>
      <c r="B48" s="115">
        <v>45711.401578414348</v>
      </c>
      <c r="C48" s="115">
        <v>45696</v>
      </c>
      <c r="D48" t="s">
        <v>530</v>
      </c>
      <c r="E48" t="s">
        <v>244</v>
      </c>
      <c r="I48" t="s">
        <v>245</v>
      </c>
      <c r="J48" t="s">
        <v>764</v>
      </c>
      <c r="K48">
        <v>1</v>
      </c>
      <c r="L48">
        <v>15000</v>
      </c>
      <c r="M48">
        <v>15000</v>
      </c>
      <c r="N48" t="s">
        <v>617</v>
      </c>
      <c r="O48" t="s">
        <v>778</v>
      </c>
      <c r="P48" t="s">
        <v>779</v>
      </c>
      <c r="Q48" s="116" t="s">
        <v>780</v>
      </c>
      <c r="R48">
        <v>444245689</v>
      </c>
      <c r="S48" t="s">
        <v>781</v>
      </c>
      <c r="T48" s="115">
        <v>45711.276689814818</v>
      </c>
      <c r="W48" t="s">
        <v>537</v>
      </c>
      <c r="X48" t="s">
        <v>538</v>
      </c>
      <c r="Y48" t="s">
        <v>539</v>
      </c>
      <c r="AA48">
        <v>47</v>
      </c>
    </row>
    <row r="49" spans="1:27" x14ac:dyDescent="0.35">
      <c r="A49" s="115">
        <v>45711.402085856484</v>
      </c>
      <c r="B49" s="115">
        <v>45711.404091226847</v>
      </c>
      <c r="C49" s="115">
        <v>45697</v>
      </c>
      <c r="D49" t="s">
        <v>530</v>
      </c>
      <c r="E49" t="s">
        <v>244</v>
      </c>
      <c r="I49" t="s">
        <v>245</v>
      </c>
      <c r="J49" t="s">
        <v>764</v>
      </c>
      <c r="K49">
        <v>12</v>
      </c>
      <c r="L49">
        <v>15000</v>
      </c>
      <c r="M49">
        <v>180000</v>
      </c>
      <c r="N49" t="s">
        <v>782</v>
      </c>
      <c r="O49" t="s">
        <v>770</v>
      </c>
      <c r="P49" t="s">
        <v>783</v>
      </c>
      <c r="Q49" s="116" t="s">
        <v>784</v>
      </c>
      <c r="R49">
        <v>444246224</v>
      </c>
      <c r="S49" t="s">
        <v>785</v>
      </c>
      <c r="T49" s="115">
        <v>45711.27921296296</v>
      </c>
      <c r="W49" t="s">
        <v>537</v>
      </c>
      <c r="X49" t="s">
        <v>538</v>
      </c>
      <c r="Y49" t="s">
        <v>539</v>
      </c>
      <c r="AA49">
        <v>48</v>
      </c>
    </row>
    <row r="50" spans="1:27" x14ac:dyDescent="0.35">
      <c r="A50" s="115">
        <v>45711.404395405087</v>
      </c>
      <c r="B50" s="115">
        <v>45711.405861157407</v>
      </c>
      <c r="C50" s="115">
        <v>45697</v>
      </c>
      <c r="D50" t="s">
        <v>530</v>
      </c>
      <c r="E50" t="s">
        <v>244</v>
      </c>
      <c r="I50" t="s">
        <v>245</v>
      </c>
      <c r="J50" t="s">
        <v>764</v>
      </c>
      <c r="K50">
        <v>13</v>
      </c>
      <c r="L50">
        <v>15000</v>
      </c>
      <c r="M50">
        <v>195000</v>
      </c>
      <c r="N50" t="s">
        <v>786</v>
      </c>
      <c r="O50" t="s">
        <v>770</v>
      </c>
      <c r="P50" t="s">
        <v>787</v>
      </c>
      <c r="Q50" s="116" t="s">
        <v>788</v>
      </c>
      <c r="R50">
        <v>444246635</v>
      </c>
      <c r="S50" t="s">
        <v>789</v>
      </c>
      <c r="T50" s="115">
        <v>45711.280949074076</v>
      </c>
      <c r="W50" t="s">
        <v>537</v>
      </c>
      <c r="X50" t="s">
        <v>538</v>
      </c>
      <c r="Y50" t="s">
        <v>539</v>
      </c>
      <c r="AA50">
        <v>49</v>
      </c>
    </row>
    <row r="51" spans="1:27" x14ac:dyDescent="0.35">
      <c r="A51" s="115">
        <v>45711.406136157413</v>
      </c>
      <c r="B51" s="115">
        <v>45711.40738138889</v>
      </c>
      <c r="C51" s="115">
        <v>45698</v>
      </c>
      <c r="D51" t="s">
        <v>530</v>
      </c>
      <c r="E51" t="s">
        <v>244</v>
      </c>
      <c r="I51" t="s">
        <v>245</v>
      </c>
      <c r="J51" t="s">
        <v>790</v>
      </c>
      <c r="K51">
        <v>10</v>
      </c>
      <c r="L51">
        <v>15000</v>
      </c>
      <c r="M51">
        <v>150000</v>
      </c>
      <c r="N51" t="s">
        <v>791</v>
      </c>
      <c r="O51" t="s">
        <v>770</v>
      </c>
      <c r="P51" t="s">
        <v>792</v>
      </c>
      <c r="Q51" s="116" t="s">
        <v>793</v>
      </c>
      <c r="R51">
        <v>444247059</v>
      </c>
      <c r="S51" t="s">
        <v>794</v>
      </c>
      <c r="T51" s="115">
        <v>45711.282476851848</v>
      </c>
      <c r="W51" t="s">
        <v>537</v>
      </c>
      <c r="X51" t="s">
        <v>538</v>
      </c>
      <c r="Y51" t="s">
        <v>539</v>
      </c>
      <c r="AA51">
        <v>50</v>
      </c>
    </row>
    <row r="52" spans="1:27" x14ac:dyDescent="0.35">
      <c r="A52" s="115">
        <v>45711.407546296286</v>
      </c>
      <c r="B52" s="115">
        <v>45711.408728437498</v>
      </c>
      <c r="C52" s="115">
        <v>45698</v>
      </c>
      <c r="D52" t="s">
        <v>530</v>
      </c>
      <c r="E52" t="s">
        <v>244</v>
      </c>
      <c r="I52" t="s">
        <v>245</v>
      </c>
      <c r="J52" t="s">
        <v>790</v>
      </c>
      <c r="K52">
        <v>3</v>
      </c>
      <c r="L52">
        <v>15000</v>
      </c>
      <c r="M52">
        <v>45000</v>
      </c>
      <c r="N52" t="s">
        <v>795</v>
      </c>
      <c r="O52" t="s">
        <v>765</v>
      </c>
      <c r="P52" t="s">
        <v>796</v>
      </c>
      <c r="Q52" s="116" t="s">
        <v>797</v>
      </c>
      <c r="R52">
        <v>444247338</v>
      </c>
      <c r="S52" t="s">
        <v>798</v>
      </c>
      <c r="T52" s="115">
        <v>45711.283819444441</v>
      </c>
      <c r="W52" t="s">
        <v>537</v>
      </c>
      <c r="X52" t="s">
        <v>538</v>
      </c>
      <c r="Y52" t="s">
        <v>539</v>
      </c>
      <c r="AA52">
        <v>51</v>
      </c>
    </row>
    <row r="53" spans="1:27" x14ac:dyDescent="0.35">
      <c r="A53" s="115">
        <v>45711.409209942132</v>
      </c>
      <c r="B53" s="115">
        <v>45711.410177372687</v>
      </c>
      <c r="C53" s="115">
        <v>45697</v>
      </c>
      <c r="D53" t="s">
        <v>530</v>
      </c>
      <c r="E53" t="s">
        <v>244</v>
      </c>
      <c r="I53" t="s">
        <v>245</v>
      </c>
      <c r="J53" t="s">
        <v>790</v>
      </c>
      <c r="K53">
        <v>1</v>
      </c>
      <c r="L53">
        <v>15000</v>
      </c>
      <c r="M53">
        <v>15000</v>
      </c>
      <c r="N53" t="s">
        <v>617</v>
      </c>
      <c r="O53" t="s">
        <v>799</v>
      </c>
      <c r="P53" t="s">
        <v>800</v>
      </c>
      <c r="Q53" s="116" t="s">
        <v>801</v>
      </c>
      <c r="R53">
        <v>444247716</v>
      </c>
      <c r="S53" t="s">
        <v>802</v>
      </c>
      <c r="T53" s="115">
        <v>45711.285266203697</v>
      </c>
      <c r="W53" t="s">
        <v>537</v>
      </c>
      <c r="X53" t="s">
        <v>538</v>
      </c>
      <c r="Y53" t="s">
        <v>539</v>
      </c>
      <c r="AA53">
        <v>52</v>
      </c>
    </row>
    <row r="54" spans="1:27" x14ac:dyDescent="0.35">
      <c r="A54" s="115">
        <v>45711.410376585649</v>
      </c>
      <c r="B54" s="115">
        <v>45711.411163275458</v>
      </c>
      <c r="C54" s="115">
        <v>45699</v>
      </c>
      <c r="D54" t="s">
        <v>530</v>
      </c>
      <c r="E54" t="s">
        <v>244</v>
      </c>
      <c r="I54" t="s">
        <v>245</v>
      </c>
      <c r="J54" t="s">
        <v>790</v>
      </c>
      <c r="K54">
        <v>3</v>
      </c>
      <c r="L54">
        <v>15000</v>
      </c>
      <c r="M54">
        <v>45000</v>
      </c>
      <c r="N54" t="s">
        <v>795</v>
      </c>
      <c r="O54" t="s">
        <v>765</v>
      </c>
      <c r="P54" t="s">
        <v>803</v>
      </c>
      <c r="Q54" s="116" t="s">
        <v>804</v>
      </c>
      <c r="R54">
        <v>444247911</v>
      </c>
      <c r="S54" t="s">
        <v>805</v>
      </c>
      <c r="T54" s="115">
        <v>45711.286238425928</v>
      </c>
      <c r="W54" t="s">
        <v>537</v>
      </c>
      <c r="X54" t="s">
        <v>538</v>
      </c>
      <c r="Y54" t="s">
        <v>539</v>
      </c>
      <c r="AA54">
        <v>53</v>
      </c>
    </row>
    <row r="55" spans="1:27" x14ac:dyDescent="0.35">
      <c r="A55" s="115">
        <v>45711.411335960649</v>
      </c>
      <c r="B55" s="115">
        <v>45711.412738356477</v>
      </c>
      <c r="C55" s="115">
        <v>45700</v>
      </c>
      <c r="D55" t="s">
        <v>530</v>
      </c>
      <c r="E55" t="s">
        <v>244</v>
      </c>
      <c r="I55" t="s">
        <v>245</v>
      </c>
      <c r="J55" t="s">
        <v>790</v>
      </c>
      <c r="K55">
        <v>10</v>
      </c>
      <c r="L55">
        <v>15000</v>
      </c>
      <c r="M55">
        <v>150000</v>
      </c>
      <c r="N55" t="s">
        <v>791</v>
      </c>
      <c r="O55" t="s">
        <v>806</v>
      </c>
      <c r="P55" t="s">
        <v>807</v>
      </c>
      <c r="Q55" s="116" t="s">
        <v>808</v>
      </c>
      <c r="R55">
        <v>444248226</v>
      </c>
      <c r="S55" t="s">
        <v>809</v>
      </c>
      <c r="T55" s="115">
        <v>45711.287824074083</v>
      </c>
      <c r="W55" t="s">
        <v>537</v>
      </c>
      <c r="X55" t="s">
        <v>538</v>
      </c>
      <c r="Y55" t="s">
        <v>539</v>
      </c>
      <c r="AA55">
        <v>54</v>
      </c>
    </row>
    <row r="56" spans="1:27" x14ac:dyDescent="0.35">
      <c r="A56" s="115">
        <v>45711.412894085654</v>
      </c>
      <c r="B56" s="115">
        <v>45711.413944907406</v>
      </c>
      <c r="C56" s="115">
        <v>45700</v>
      </c>
      <c r="D56" t="s">
        <v>530</v>
      </c>
      <c r="E56" t="s">
        <v>244</v>
      </c>
      <c r="I56" t="s">
        <v>245</v>
      </c>
      <c r="J56" t="s">
        <v>790</v>
      </c>
      <c r="K56">
        <v>9</v>
      </c>
      <c r="L56">
        <v>15000</v>
      </c>
      <c r="M56">
        <v>135000</v>
      </c>
      <c r="N56" t="s">
        <v>810</v>
      </c>
      <c r="O56" t="s">
        <v>770</v>
      </c>
      <c r="P56" t="s">
        <v>811</v>
      </c>
      <c r="Q56" s="116" t="s">
        <v>812</v>
      </c>
      <c r="R56">
        <v>444248481</v>
      </c>
      <c r="S56" t="s">
        <v>813</v>
      </c>
      <c r="T56" s="115">
        <v>45711.289027777777</v>
      </c>
      <c r="W56" t="s">
        <v>537</v>
      </c>
      <c r="X56" t="s">
        <v>538</v>
      </c>
      <c r="Y56" t="s">
        <v>539</v>
      </c>
      <c r="AA56">
        <v>55</v>
      </c>
    </row>
    <row r="57" spans="1:27" x14ac:dyDescent="0.35">
      <c r="A57" s="115">
        <v>45711.414147418982</v>
      </c>
      <c r="B57" s="115">
        <v>45711.415145335654</v>
      </c>
      <c r="C57" s="115">
        <v>45701</v>
      </c>
      <c r="D57" t="s">
        <v>530</v>
      </c>
      <c r="E57" t="s">
        <v>244</v>
      </c>
      <c r="I57" t="s">
        <v>245</v>
      </c>
      <c r="J57" t="s">
        <v>790</v>
      </c>
      <c r="K57">
        <v>16</v>
      </c>
      <c r="L57">
        <v>15000</v>
      </c>
      <c r="M57">
        <v>240000</v>
      </c>
      <c r="N57" t="s">
        <v>774</v>
      </c>
      <c r="O57" t="s">
        <v>770</v>
      </c>
      <c r="P57" t="s">
        <v>814</v>
      </c>
      <c r="Q57" s="116" t="s">
        <v>815</v>
      </c>
      <c r="R57">
        <v>444248725</v>
      </c>
      <c r="S57" t="s">
        <v>816</v>
      </c>
      <c r="T57" s="115">
        <v>45711.290231481478</v>
      </c>
      <c r="W57" t="s">
        <v>537</v>
      </c>
      <c r="X57" t="s">
        <v>538</v>
      </c>
      <c r="Y57" t="s">
        <v>539</v>
      </c>
      <c r="AA57">
        <v>56</v>
      </c>
    </row>
    <row r="58" spans="1:27" x14ac:dyDescent="0.35">
      <c r="A58" s="115">
        <v>45711.415391678238</v>
      </c>
      <c r="B58" s="115">
        <v>45711.416125983793</v>
      </c>
      <c r="C58" s="115">
        <v>45701</v>
      </c>
      <c r="D58" t="s">
        <v>530</v>
      </c>
      <c r="E58" t="s">
        <v>244</v>
      </c>
      <c r="I58" t="s">
        <v>245</v>
      </c>
      <c r="J58" t="s">
        <v>790</v>
      </c>
      <c r="K58">
        <v>3</v>
      </c>
      <c r="L58">
        <v>15000</v>
      </c>
      <c r="M58">
        <v>45000</v>
      </c>
      <c r="N58" t="s">
        <v>795</v>
      </c>
      <c r="O58" t="s">
        <v>765</v>
      </c>
      <c r="P58" t="s">
        <v>817</v>
      </c>
      <c r="Q58" s="116" t="s">
        <v>818</v>
      </c>
      <c r="R58">
        <v>444248952</v>
      </c>
      <c r="S58" t="s">
        <v>819</v>
      </c>
      <c r="T58" s="115">
        <v>45711.291215277779</v>
      </c>
      <c r="W58" t="s">
        <v>537</v>
      </c>
      <c r="X58" t="s">
        <v>538</v>
      </c>
      <c r="Y58" t="s">
        <v>539</v>
      </c>
      <c r="AA58">
        <v>57</v>
      </c>
    </row>
    <row r="59" spans="1:27" x14ac:dyDescent="0.35">
      <c r="A59" s="115">
        <v>45711.416297928241</v>
      </c>
      <c r="B59" s="115">
        <v>45711.41743548611</v>
      </c>
      <c r="C59" s="115">
        <v>45701</v>
      </c>
      <c r="D59" t="s">
        <v>530</v>
      </c>
      <c r="E59" t="s">
        <v>244</v>
      </c>
      <c r="I59" t="s">
        <v>245</v>
      </c>
      <c r="J59" t="s">
        <v>790</v>
      </c>
      <c r="K59">
        <v>1</v>
      </c>
      <c r="L59">
        <v>15000</v>
      </c>
      <c r="M59">
        <v>15000</v>
      </c>
      <c r="N59" t="s">
        <v>617</v>
      </c>
      <c r="O59" t="s">
        <v>778</v>
      </c>
      <c r="P59" t="s">
        <v>820</v>
      </c>
      <c r="Q59" s="116" t="s">
        <v>821</v>
      </c>
      <c r="R59">
        <v>444249281</v>
      </c>
      <c r="S59" t="s">
        <v>822</v>
      </c>
      <c r="T59" s="115">
        <v>45711.292523148149</v>
      </c>
      <c r="W59" t="s">
        <v>537</v>
      </c>
      <c r="X59" t="s">
        <v>538</v>
      </c>
      <c r="Y59" t="s">
        <v>539</v>
      </c>
      <c r="AA59">
        <v>58</v>
      </c>
    </row>
    <row r="60" spans="1:27" x14ac:dyDescent="0.35">
      <c r="A60" s="115">
        <v>45711.41759070602</v>
      </c>
      <c r="B60" s="115">
        <v>45711.418638796298</v>
      </c>
      <c r="C60" s="115">
        <v>45702</v>
      </c>
      <c r="D60" t="s">
        <v>530</v>
      </c>
      <c r="E60" t="s">
        <v>244</v>
      </c>
      <c r="I60" t="s">
        <v>245</v>
      </c>
      <c r="J60" t="s">
        <v>790</v>
      </c>
      <c r="K60">
        <v>11</v>
      </c>
      <c r="L60">
        <v>15000</v>
      </c>
      <c r="M60">
        <v>165000</v>
      </c>
      <c r="N60" t="s">
        <v>823</v>
      </c>
      <c r="O60" t="s">
        <v>824</v>
      </c>
      <c r="P60" t="s">
        <v>825</v>
      </c>
      <c r="Q60" s="116" t="s">
        <v>826</v>
      </c>
      <c r="R60">
        <v>444249587</v>
      </c>
      <c r="S60" t="s">
        <v>827</v>
      </c>
      <c r="T60" s="115">
        <v>45711.293726851851</v>
      </c>
      <c r="W60" t="s">
        <v>537</v>
      </c>
      <c r="X60" t="s">
        <v>538</v>
      </c>
      <c r="Y60" t="s">
        <v>539</v>
      </c>
      <c r="AA60">
        <v>59</v>
      </c>
    </row>
    <row r="61" spans="1:27" x14ac:dyDescent="0.35">
      <c r="A61" s="115">
        <v>45711.41905571759</v>
      </c>
      <c r="B61" s="115">
        <v>45711.419836064822</v>
      </c>
      <c r="C61" s="115">
        <v>45702</v>
      </c>
      <c r="D61" t="s">
        <v>530</v>
      </c>
      <c r="E61" t="s">
        <v>244</v>
      </c>
      <c r="I61" t="s">
        <v>245</v>
      </c>
      <c r="J61" t="s">
        <v>790</v>
      </c>
      <c r="K61">
        <v>2</v>
      </c>
      <c r="L61">
        <v>15000</v>
      </c>
      <c r="M61">
        <v>30000</v>
      </c>
      <c r="N61" t="s">
        <v>828</v>
      </c>
      <c r="O61" t="s">
        <v>829</v>
      </c>
      <c r="P61" t="s">
        <v>830</v>
      </c>
      <c r="Q61" s="116" t="s">
        <v>831</v>
      </c>
      <c r="R61">
        <v>444249852</v>
      </c>
      <c r="S61" t="s">
        <v>832</v>
      </c>
      <c r="T61" s="115">
        <v>45711.294918981483</v>
      </c>
      <c r="W61" t="s">
        <v>537</v>
      </c>
      <c r="X61" t="s">
        <v>538</v>
      </c>
      <c r="Y61" t="s">
        <v>539</v>
      </c>
      <c r="AA61">
        <v>60</v>
      </c>
    </row>
    <row r="62" spans="1:27" x14ac:dyDescent="0.35">
      <c r="A62" s="115">
        <v>45711.4199902662</v>
      </c>
      <c r="B62" s="115">
        <v>45711.420780925917</v>
      </c>
      <c r="C62" s="115">
        <v>45702</v>
      </c>
      <c r="D62" t="s">
        <v>530</v>
      </c>
      <c r="E62" t="s">
        <v>244</v>
      </c>
      <c r="I62" t="s">
        <v>245</v>
      </c>
      <c r="J62" t="s">
        <v>790</v>
      </c>
      <c r="K62">
        <v>3</v>
      </c>
      <c r="L62">
        <v>15000</v>
      </c>
      <c r="M62">
        <v>45000</v>
      </c>
      <c r="N62" t="s">
        <v>795</v>
      </c>
      <c r="O62" t="s">
        <v>765</v>
      </c>
      <c r="P62" t="s">
        <v>833</v>
      </c>
      <c r="Q62" s="116" t="s">
        <v>834</v>
      </c>
      <c r="R62">
        <v>444250112</v>
      </c>
      <c r="S62" t="s">
        <v>835</v>
      </c>
      <c r="T62" s="115">
        <v>45711.29587962963</v>
      </c>
      <c r="W62" t="s">
        <v>537</v>
      </c>
      <c r="X62" t="s">
        <v>538</v>
      </c>
      <c r="Y62" t="s">
        <v>539</v>
      </c>
      <c r="AA62">
        <v>61</v>
      </c>
    </row>
    <row r="63" spans="1:27" x14ac:dyDescent="0.35">
      <c r="A63" s="115">
        <v>45711.421162025457</v>
      </c>
      <c r="B63" s="115">
        <v>45711.422208368058</v>
      </c>
      <c r="C63" s="115">
        <v>45702</v>
      </c>
      <c r="D63" t="s">
        <v>530</v>
      </c>
      <c r="E63" t="s">
        <v>244</v>
      </c>
      <c r="I63" t="s">
        <v>245</v>
      </c>
      <c r="J63" t="s">
        <v>790</v>
      </c>
      <c r="K63">
        <v>1</v>
      </c>
      <c r="L63">
        <v>15000</v>
      </c>
      <c r="M63">
        <v>15000</v>
      </c>
      <c r="N63" t="s">
        <v>617</v>
      </c>
      <c r="O63" t="s">
        <v>765</v>
      </c>
      <c r="P63" t="s">
        <v>836</v>
      </c>
      <c r="Q63" s="116" t="s">
        <v>837</v>
      </c>
      <c r="R63">
        <v>444250467</v>
      </c>
      <c r="S63" t="s">
        <v>838</v>
      </c>
      <c r="T63" s="115">
        <v>45711.297303240739</v>
      </c>
      <c r="W63" t="s">
        <v>537</v>
      </c>
      <c r="X63" t="s">
        <v>538</v>
      </c>
      <c r="Y63" t="s">
        <v>539</v>
      </c>
      <c r="AA63">
        <v>62</v>
      </c>
    </row>
    <row r="64" spans="1:27" x14ac:dyDescent="0.35">
      <c r="A64" s="115">
        <v>45711.422404699071</v>
      </c>
      <c r="B64" s="115">
        <v>45711.423228842592</v>
      </c>
      <c r="C64" s="115">
        <v>45703</v>
      </c>
      <c r="D64" t="s">
        <v>530</v>
      </c>
      <c r="E64" t="s">
        <v>244</v>
      </c>
      <c r="I64" t="s">
        <v>245</v>
      </c>
      <c r="J64" t="s">
        <v>790</v>
      </c>
      <c r="K64">
        <v>12</v>
      </c>
      <c r="L64">
        <v>15000</v>
      </c>
      <c r="M64">
        <v>180000</v>
      </c>
      <c r="N64" t="s">
        <v>782</v>
      </c>
      <c r="O64" t="s">
        <v>770</v>
      </c>
      <c r="P64" t="s">
        <v>839</v>
      </c>
      <c r="Q64" s="116" t="s">
        <v>840</v>
      </c>
      <c r="R64">
        <v>444250724</v>
      </c>
      <c r="S64" t="s">
        <v>841</v>
      </c>
      <c r="T64" s="115">
        <v>45711.298321759263</v>
      </c>
      <c r="W64" t="s">
        <v>537</v>
      </c>
      <c r="X64" t="s">
        <v>538</v>
      </c>
      <c r="Y64" t="s">
        <v>539</v>
      </c>
      <c r="AA64">
        <v>63</v>
      </c>
    </row>
    <row r="65" spans="1:27" x14ac:dyDescent="0.35">
      <c r="A65" s="115">
        <v>45711.423412511584</v>
      </c>
      <c r="B65" s="115">
        <v>45711.424601990737</v>
      </c>
      <c r="C65" s="115">
        <v>45703</v>
      </c>
      <c r="D65" t="s">
        <v>530</v>
      </c>
      <c r="E65" t="s">
        <v>244</v>
      </c>
      <c r="I65" t="s">
        <v>245</v>
      </c>
      <c r="J65" t="s">
        <v>790</v>
      </c>
      <c r="K65">
        <v>12</v>
      </c>
      <c r="L65">
        <v>15000</v>
      </c>
      <c r="M65">
        <v>180000</v>
      </c>
      <c r="N65" t="s">
        <v>782</v>
      </c>
      <c r="O65" t="s">
        <v>770</v>
      </c>
      <c r="P65" t="s">
        <v>842</v>
      </c>
      <c r="Q65" s="116" t="s">
        <v>843</v>
      </c>
      <c r="R65">
        <v>444251034</v>
      </c>
      <c r="S65" t="s">
        <v>844</v>
      </c>
      <c r="T65" s="115">
        <v>45711.299710648149</v>
      </c>
      <c r="W65" t="s">
        <v>537</v>
      </c>
      <c r="X65" t="s">
        <v>538</v>
      </c>
      <c r="Y65" t="s">
        <v>539</v>
      </c>
      <c r="AA65">
        <v>64</v>
      </c>
    </row>
    <row r="66" spans="1:27" x14ac:dyDescent="0.35">
      <c r="A66" s="115">
        <v>45711.425098587963</v>
      </c>
      <c r="B66" s="115">
        <v>45711.42623459491</v>
      </c>
      <c r="C66" s="115">
        <v>45703</v>
      </c>
      <c r="D66" t="s">
        <v>530</v>
      </c>
      <c r="E66" t="s">
        <v>244</v>
      </c>
      <c r="I66" t="s">
        <v>245</v>
      </c>
      <c r="J66" t="s">
        <v>790</v>
      </c>
      <c r="K66">
        <v>4</v>
      </c>
      <c r="L66">
        <v>15000</v>
      </c>
      <c r="M66">
        <v>60000</v>
      </c>
      <c r="N66" t="s">
        <v>845</v>
      </c>
      <c r="O66" t="s">
        <v>846</v>
      </c>
      <c r="P66" t="s">
        <v>847</v>
      </c>
      <c r="Q66" s="116" t="s">
        <v>848</v>
      </c>
      <c r="R66">
        <v>444251370</v>
      </c>
      <c r="S66" t="s">
        <v>849</v>
      </c>
      <c r="T66" s="115">
        <v>45711.30133101852</v>
      </c>
      <c r="W66" t="s">
        <v>537</v>
      </c>
      <c r="X66" t="s">
        <v>538</v>
      </c>
      <c r="Y66" t="s">
        <v>539</v>
      </c>
      <c r="AA66">
        <v>65</v>
      </c>
    </row>
    <row r="67" spans="1:27" x14ac:dyDescent="0.35">
      <c r="A67" s="115">
        <v>45711.426657662043</v>
      </c>
      <c r="B67" s="115">
        <v>45711.427725104157</v>
      </c>
      <c r="C67" s="115">
        <v>45703</v>
      </c>
      <c r="D67" t="s">
        <v>530</v>
      </c>
      <c r="E67" t="s">
        <v>244</v>
      </c>
      <c r="I67" t="s">
        <v>245</v>
      </c>
      <c r="J67" t="s">
        <v>790</v>
      </c>
      <c r="K67">
        <v>25</v>
      </c>
      <c r="L67">
        <v>15000</v>
      </c>
      <c r="M67">
        <v>375000</v>
      </c>
      <c r="N67" t="s">
        <v>850</v>
      </c>
      <c r="O67" t="s">
        <v>765</v>
      </c>
      <c r="P67" t="s">
        <v>851</v>
      </c>
      <c r="Q67" s="116" t="s">
        <v>852</v>
      </c>
      <c r="R67">
        <v>444251709</v>
      </c>
      <c r="S67" t="s">
        <v>853</v>
      </c>
      <c r="T67" s="115">
        <v>45711.302812499998</v>
      </c>
      <c r="W67" t="s">
        <v>537</v>
      </c>
      <c r="X67" t="s">
        <v>538</v>
      </c>
      <c r="Y67" t="s">
        <v>539</v>
      </c>
      <c r="AA67">
        <v>66</v>
      </c>
    </row>
    <row r="68" spans="1:27" x14ac:dyDescent="0.35">
      <c r="A68" s="115">
        <v>45711.427988379633</v>
      </c>
      <c r="B68" s="115">
        <v>45711.4289115625</v>
      </c>
      <c r="C68" s="115">
        <v>45704</v>
      </c>
      <c r="D68" t="s">
        <v>530</v>
      </c>
      <c r="E68" t="s">
        <v>244</v>
      </c>
      <c r="I68" t="s">
        <v>245</v>
      </c>
      <c r="J68" t="s">
        <v>790</v>
      </c>
      <c r="K68">
        <v>1</v>
      </c>
      <c r="L68">
        <v>15000</v>
      </c>
      <c r="M68">
        <v>15000</v>
      </c>
      <c r="N68" t="s">
        <v>617</v>
      </c>
      <c r="O68" t="s">
        <v>765</v>
      </c>
      <c r="P68" t="s">
        <v>854</v>
      </c>
      <c r="Q68" s="116" t="s">
        <v>855</v>
      </c>
      <c r="R68">
        <v>444252054</v>
      </c>
      <c r="S68" t="s">
        <v>856</v>
      </c>
      <c r="T68" s="115">
        <v>45711.304016203707</v>
      </c>
      <c r="W68" t="s">
        <v>537</v>
      </c>
      <c r="X68" t="s">
        <v>538</v>
      </c>
      <c r="Y68" t="s">
        <v>539</v>
      </c>
      <c r="AA68">
        <v>67</v>
      </c>
    </row>
    <row r="69" spans="1:27" x14ac:dyDescent="0.35">
      <c r="A69" s="115">
        <v>45711.429178877312</v>
      </c>
      <c r="B69" s="115">
        <v>45711.430457812501</v>
      </c>
      <c r="C69" s="115">
        <v>45704</v>
      </c>
      <c r="D69" t="s">
        <v>530</v>
      </c>
      <c r="E69" t="s">
        <v>244</v>
      </c>
      <c r="I69" t="s">
        <v>245</v>
      </c>
      <c r="J69" t="s">
        <v>790</v>
      </c>
      <c r="K69">
        <v>3</v>
      </c>
      <c r="L69">
        <v>15000</v>
      </c>
      <c r="M69">
        <v>45000</v>
      </c>
      <c r="N69" t="s">
        <v>795</v>
      </c>
      <c r="O69" t="s">
        <v>765</v>
      </c>
      <c r="P69" t="s">
        <v>857</v>
      </c>
      <c r="Q69" s="116" t="s">
        <v>858</v>
      </c>
      <c r="R69">
        <v>444252457</v>
      </c>
      <c r="S69" t="s">
        <v>859</v>
      </c>
      <c r="T69" s="115">
        <v>45711.305555555547</v>
      </c>
      <c r="W69" t="s">
        <v>537</v>
      </c>
      <c r="X69" t="s">
        <v>538</v>
      </c>
      <c r="Y69" t="s">
        <v>539</v>
      </c>
      <c r="AA69">
        <v>68</v>
      </c>
    </row>
    <row r="70" spans="1:27" x14ac:dyDescent="0.35">
      <c r="A70" s="115">
        <v>45711.430665300933</v>
      </c>
      <c r="B70" s="115">
        <v>45711.431377800916</v>
      </c>
      <c r="C70" s="115">
        <v>45704</v>
      </c>
      <c r="D70" t="s">
        <v>530</v>
      </c>
      <c r="E70" t="s">
        <v>244</v>
      </c>
      <c r="I70" t="s">
        <v>245</v>
      </c>
      <c r="J70" t="s">
        <v>790</v>
      </c>
      <c r="K70">
        <v>1</v>
      </c>
      <c r="L70">
        <v>15000</v>
      </c>
      <c r="M70">
        <v>15000</v>
      </c>
      <c r="N70" t="s">
        <v>617</v>
      </c>
      <c r="O70" t="s">
        <v>765</v>
      </c>
      <c r="P70" t="s">
        <v>860</v>
      </c>
      <c r="Q70" s="116" t="s">
        <v>861</v>
      </c>
      <c r="R70">
        <v>444252695</v>
      </c>
      <c r="S70" t="s">
        <v>862</v>
      </c>
      <c r="T70" s="115">
        <v>45711.306469907409</v>
      </c>
      <c r="W70" t="s">
        <v>537</v>
      </c>
      <c r="X70" t="s">
        <v>538</v>
      </c>
      <c r="Y70" t="s">
        <v>539</v>
      </c>
      <c r="AA70">
        <v>69</v>
      </c>
    </row>
    <row r="71" spans="1:27" x14ac:dyDescent="0.35">
      <c r="A71" s="115">
        <v>45711.431750891214</v>
      </c>
      <c r="B71" s="115">
        <v>45711.432723634258</v>
      </c>
      <c r="C71" s="115">
        <v>45705</v>
      </c>
      <c r="D71" t="s">
        <v>530</v>
      </c>
      <c r="E71" t="s">
        <v>244</v>
      </c>
      <c r="I71" t="s">
        <v>245</v>
      </c>
      <c r="J71" t="s">
        <v>790</v>
      </c>
      <c r="K71">
        <v>1</v>
      </c>
      <c r="L71">
        <v>15000</v>
      </c>
      <c r="M71">
        <v>15000</v>
      </c>
      <c r="N71" t="s">
        <v>617</v>
      </c>
      <c r="O71" t="s">
        <v>778</v>
      </c>
      <c r="P71" t="s">
        <v>863</v>
      </c>
      <c r="Q71" s="116" t="s">
        <v>864</v>
      </c>
      <c r="R71">
        <v>444253112</v>
      </c>
      <c r="S71" t="s">
        <v>865</v>
      </c>
      <c r="T71" s="115">
        <v>45711.307824074072</v>
      </c>
      <c r="W71" t="s">
        <v>537</v>
      </c>
      <c r="X71" t="s">
        <v>538</v>
      </c>
      <c r="Y71" t="s">
        <v>539</v>
      </c>
      <c r="AA71">
        <v>70</v>
      </c>
    </row>
    <row r="72" spans="1:27" x14ac:dyDescent="0.35">
      <c r="A72" s="115">
        <v>45711.775559189817</v>
      </c>
      <c r="B72" s="115">
        <v>45711.777218460651</v>
      </c>
      <c r="C72" s="115">
        <v>45711</v>
      </c>
      <c r="D72" t="s">
        <v>580</v>
      </c>
      <c r="E72" t="s">
        <v>249</v>
      </c>
      <c r="H72" t="s">
        <v>251</v>
      </c>
      <c r="J72" t="s">
        <v>866</v>
      </c>
      <c r="K72">
        <v>1</v>
      </c>
      <c r="L72">
        <v>24000</v>
      </c>
      <c r="M72">
        <v>24000</v>
      </c>
      <c r="N72" t="s">
        <v>867</v>
      </c>
      <c r="O72" t="s">
        <v>868</v>
      </c>
      <c r="P72" t="s">
        <v>869</v>
      </c>
      <c r="Q72" s="116" t="s">
        <v>870</v>
      </c>
      <c r="R72">
        <v>444369587</v>
      </c>
      <c r="S72" t="s">
        <v>871</v>
      </c>
      <c r="T72" s="115">
        <v>45711.652361111112</v>
      </c>
      <c r="W72" t="s">
        <v>537</v>
      </c>
      <c r="X72" t="s">
        <v>538</v>
      </c>
      <c r="Y72" t="s">
        <v>539</v>
      </c>
      <c r="AA72">
        <v>71</v>
      </c>
    </row>
    <row r="73" spans="1:27" x14ac:dyDescent="0.35">
      <c r="A73" s="115">
        <v>45711.777606875003</v>
      </c>
      <c r="B73" s="115">
        <v>45711.780099189818</v>
      </c>
      <c r="C73" s="115">
        <v>45711</v>
      </c>
      <c r="D73" t="s">
        <v>597</v>
      </c>
      <c r="E73" t="s">
        <v>581</v>
      </c>
      <c r="F73" t="s">
        <v>582</v>
      </c>
      <c r="J73" t="s">
        <v>872</v>
      </c>
      <c r="K73">
        <v>6</v>
      </c>
      <c r="L73">
        <v>18000</v>
      </c>
      <c r="M73" s="134">
        <v>108000</v>
      </c>
      <c r="N73" t="s">
        <v>873</v>
      </c>
      <c r="O73" t="s">
        <v>868</v>
      </c>
      <c r="P73" t="s">
        <v>874</v>
      </c>
      <c r="Q73" s="116" t="s">
        <v>875</v>
      </c>
      <c r="R73">
        <v>444370630</v>
      </c>
      <c r="S73" t="s">
        <v>876</v>
      </c>
      <c r="T73" s="115">
        <v>45711.65520833333</v>
      </c>
      <c r="W73" t="s">
        <v>537</v>
      </c>
      <c r="X73" t="s">
        <v>538</v>
      </c>
      <c r="Y73" t="s">
        <v>539</v>
      </c>
      <c r="AA73">
        <v>72</v>
      </c>
    </row>
    <row r="74" spans="1:27" x14ac:dyDescent="0.35">
      <c r="A74" s="115">
        <v>45711.780542453707</v>
      </c>
      <c r="B74" s="115">
        <v>45711.78212196759</v>
      </c>
      <c r="C74" s="115">
        <v>45711</v>
      </c>
      <c r="D74" t="s">
        <v>580</v>
      </c>
      <c r="E74" t="s">
        <v>581</v>
      </c>
      <c r="F74" t="s">
        <v>582</v>
      </c>
      <c r="J74" t="s">
        <v>877</v>
      </c>
      <c r="K74">
        <v>10</v>
      </c>
      <c r="L74">
        <v>5000</v>
      </c>
      <c r="M74" s="134">
        <v>50000</v>
      </c>
      <c r="N74" t="s">
        <v>878</v>
      </c>
      <c r="O74" t="s">
        <v>868</v>
      </c>
      <c r="P74" t="s">
        <v>879</v>
      </c>
      <c r="Q74" s="116" t="s">
        <v>880</v>
      </c>
      <c r="R74">
        <v>444371235</v>
      </c>
      <c r="S74" t="s">
        <v>881</v>
      </c>
      <c r="T74" s="115">
        <v>45711.657210648147</v>
      </c>
      <c r="W74" t="s">
        <v>537</v>
      </c>
      <c r="X74" t="s">
        <v>538</v>
      </c>
      <c r="Y74" t="s">
        <v>539</v>
      </c>
      <c r="AA74">
        <v>73</v>
      </c>
    </row>
    <row r="75" spans="1:27" x14ac:dyDescent="0.35">
      <c r="A75" s="115">
        <v>45711.782296423611</v>
      </c>
      <c r="B75" s="115">
        <v>45711.78399556713</v>
      </c>
      <c r="C75" s="115">
        <v>45711</v>
      </c>
      <c r="D75" t="s">
        <v>597</v>
      </c>
      <c r="E75" t="s">
        <v>581</v>
      </c>
      <c r="F75" t="s">
        <v>882</v>
      </c>
      <c r="J75" t="s">
        <v>883</v>
      </c>
      <c r="K75">
        <v>1</v>
      </c>
      <c r="L75">
        <v>24000</v>
      </c>
      <c r="M75">
        <v>24000</v>
      </c>
      <c r="N75" t="s">
        <v>867</v>
      </c>
      <c r="O75" t="s">
        <v>618</v>
      </c>
      <c r="P75" t="s">
        <v>884</v>
      </c>
      <c r="Q75" s="116" t="s">
        <v>885</v>
      </c>
      <c r="R75">
        <v>444372172</v>
      </c>
      <c r="S75" t="s">
        <v>886</v>
      </c>
      <c r="T75" s="115">
        <v>45711.659108796302</v>
      </c>
      <c r="W75" t="s">
        <v>537</v>
      </c>
      <c r="X75" t="s">
        <v>538</v>
      </c>
      <c r="Y75" t="s">
        <v>539</v>
      </c>
      <c r="AA75">
        <v>74</v>
      </c>
    </row>
    <row r="76" spans="1:27" x14ac:dyDescent="0.35">
      <c r="A76" s="115">
        <v>45711.784269895827</v>
      </c>
      <c r="B76" s="115">
        <v>45711.786112939822</v>
      </c>
      <c r="C76" s="115">
        <v>45711</v>
      </c>
      <c r="D76" t="s">
        <v>597</v>
      </c>
      <c r="E76" t="s">
        <v>558</v>
      </c>
      <c r="G76" t="s">
        <v>262</v>
      </c>
      <c r="J76" t="s">
        <v>887</v>
      </c>
      <c r="K76">
        <v>1</v>
      </c>
      <c r="L76">
        <v>4000</v>
      </c>
      <c r="M76">
        <v>4000</v>
      </c>
      <c r="N76" t="s">
        <v>748</v>
      </c>
      <c r="O76" t="s">
        <v>868</v>
      </c>
      <c r="P76" t="s">
        <v>888</v>
      </c>
      <c r="Q76" s="116" t="s">
        <v>889</v>
      </c>
      <c r="R76">
        <v>444373193</v>
      </c>
      <c r="S76" t="s">
        <v>890</v>
      </c>
      <c r="T76" s="115">
        <v>45711.661226851851</v>
      </c>
      <c r="W76" t="s">
        <v>537</v>
      </c>
      <c r="X76" t="s">
        <v>538</v>
      </c>
      <c r="Y76" t="s">
        <v>539</v>
      </c>
      <c r="AA76">
        <v>75</v>
      </c>
    </row>
    <row r="77" spans="1:27" x14ac:dyDescent="0.35">
      <c r="A77" s="115">
        <v>45712.789468946758</v>
      </c>
      <c r="B77" s="115">
        <v>45712.791194999998</v>
      </c>
      <c r="C77" s="115">
        <v>45712</v>
      </c>
      <c r="D77" t="s">
        <v>580</v>
      </c>
      <c r="E77" t="s">
        <v>581</v>
      </c>
      <c r="F77" t="s">
        <v>882</v>
      </c>
      <c r="J77" t="s">
        <v>36</v>
      </c>
      <c r="K77">
        <v>1</v>
      </c>
      <c r="L77">
        <v>300000</v>
      </c>
      <c r="M77">
        <v>300000</v>
      </c>
      <c r="N77" t="s">
        <v>891</v>
      </c>
      <c r="O77" t="s">
        <v>868</v>
      </c>
      <c r="P77" t="s">
        <v>892</v>
      </c>
      <c r="Q77" s="116" t="s">
        <v>893</v>
      </c>
      <c r="R77">
        <v>444810189</v>
      </c>
      <c r="S77" t="s">
        <v>894</v>
      </c>
      <c r="T77" s="115">
        <v>45712.66679398148</v>
      </c>
      <c r="W77" t="s">
        <v>537</v>
      </c>
      <c r="X77" t="s">
        <v>538</v>
      </c>
      <c r="Y77" t="s">
        <v>539</v>
      </c>
      <c r="AA77">
        <v>76</v>
      </c>
    </row>
    <row r="78" spans="1:27" x14ac:dyDescent="0.35">
      <c r="A78" s="115">
        <v>45712.791878634263</v>
      </c>
      <c r="B78" s="115">
        <v>45712.793321736113</v>
      </c>
      <c r="C78" s="115">
        <v>45712</v>
      </c>
      <c r="D78" t="s">
        <v>580</v>
      </c>
      <c r="E78" t="s">
        <v>581</v>
      </c>
      <c r="F78" t="s">
        <v>882</v>
      </c>
      <c r="J78" t="s">
        <v>895</v>
      </c>
      <c r="K78">
        <v>1</v>
      </c>
      <c r="L78">
        <v>20000</v>
      </c>
      <c r="M78">
        <v>20000</v>
      </c>
      <c r="N78" t="s">
        <v>758</v>
      </c>
      <c r="O78" t="s">
        <v>868</v>
      </c>
      <c r="P78" t="s">
        <v>896</v>
      </c>
      <c r="Q78" s="116" t="s">
        <v>897</v>
      </c>
      <c r="R78">
        <v>444811294</v>
      </c>
      <c r="S78" t="s">
        <v>898</v>
      </c>
      <c r="T78" s="115">
        <v>45712.668483796297</v>
      </c>
      <c r="W78" t="s">
        <v>537</v>
      </c>
      <c r="X78" t="s">
        <v>538</v>
      </c>
      <c r="Y78" t="s">
        <v>539</v>
      </c>
      <c r="AA78">
        <v>77</v>
      </c>
    </row>
    <row r="79" spans="1:27" x14ac:dyDescent="0.35">
      <c r="A79" s="115">
        <v>45712.807039178238</v>
      </c>
      <c r="B79" s="115">
        <v>45712.808069293977</v>
      </c>
      <c r="C79" s="115">
        <v>45712</v>
      </c>
      <c r="D79" t="s">
        <v>597</v>
      </c>
      <c r="E79" t="s">
        <v>249</v>
      </c>
      <c r="H79" t="s">
        <v>250</v>
      </c>
      <c r="J79" t="s">
        <v>571</v>
      </c>
      <c r="K79">
        <v>50</v>
      </c>
      <c r="L79">
        <v>4300</v>
      </c>
      <c r="M79">
        <v>215000</v>
      </c>
      <c r="N79" t="s">
        <v>572</v>
      </c>
      <c r="O79" t="s">
        <v>868</v>
      </c>
      <c r="P79" t="s">
        <v>899</v>
      </c>
      <c r="Q79" s="116" t="s">
        <v>900</v>
      </c>
      <c r="R79">
        <v>444820874</v>
      </c>
      <c r="S79" t="s">
        <v>901</v>
      </c>
      <c r="T79" s="115">
        <v>45712.683194444442</v>
      </c>
      <c r="W79" t="s">
        <v>537</v>
      </c>
      <c r="X79" t="s">
        <v>538</v>
      </c>
      <c r="Y79" t="s">
        <v>539</v>
      </c>
      <c r="AA79">
        <v>78</v>
      </c>
    </row>
    <row r="80" spans="1:27" x14ac:dyDescent="0.35">
      <c r="A80" s="115">
        <v>45712.808328252308</v>
      </c>
      <c r="B80" s="115">
        <v>45712.809485775462</v>
      </c>
      <c r="C80" s="115">
        <v>45712</v>
      </c>
      <c r="D80" t="s">
        <v>597</v>
      </c>
      <c r="E80" t="s">
        <v>249</v>
      </c>
      <c r="H80" t="s">
        <v>250</v>
      </c>
      <c r="J80" t="s">
        <v>634</v>
      </c>
      <c r="K80">
        <v>120</v>
      </c>
      <c r="L80">
        <v>1300</v>
      </c>
      <c r="M80">
        <v>156000</v>
      </c>
      <c r="N80" t="s">
        <v>718</v>
      </c>
      <c r="O80" t="s">
        <v>868</v>
      </c>
      <c r="P80" t="s">
        <v>902</v>
      </c>
      <c r="Q80" s="116" t="s">
        <v>903</v>
      </c>
      <c r="R80">
        <v>444821901</v>
      </c>
      <c r="S80" t="s">
        <v>904</v>
      </c>
      <c r="T80" s="115">
        <v>45712.684571759259</v>
      </c>
      <c r="W80" t="s">
        <v>537</v>
      </c>
      <c r="X80" t="s">
        <v>538</v>
      </c>
      <c r="Y80" t="s">
        <v>539</v>
      </c>
      <c r="AA80">
        <v>79</v>
      </c>
    </row>
    <row r="81" spans="1:27" x14ac:dyDescent="0.35">
      <c r="A81" s="115">
        <v>45712.81150236111</v>
      </c>
      <c r="B81" s="115">
        <v>45712.813021087961</v>
      </c>
      <c r="C81" s="115">
        <v>45712</v>
      </c>
      <c r="D81" t="s">
        <v>905</v>
      </c>
      <c r="E81" t="s">
        <v>249</v>
      </c>
      <c r="H81" t="s">
        <v>253</v>
      </c>
      <c r="J81" t="s">
        <v>906</v>
      </c>
      <c r="K81">
        <v>350</v>
      </c>
      <c r="L81">
        <v>3200</v>
      </c>
      <c r="M81">
        <v>1120000</v>
      </c>
      <c r="N81" t="s">
        <v>599</v>
      </c>
      <c r="O81" t="s">
        <v>868</v>
      </c>
      <c r="P81" t="s">
        <v>907</v>
      </c>
      <c r="Q81" s="116" t="s">
        <v>908</v>
      </c>
      <c r="R81">
        <v>444824027</v>
      </c>
      <c r="S81" t="s">
        <v>909</v>
      </c>
      <c r="T81" s="115">
        <v>45712.688159722216</v>
      </c>
      <c r="W81" t="s">
        <v>537</v>
      </c>
      <c r="X81" t="s">
        <v>538</v>
      </c>
      <c r="Y81" t="s">
        <v>539</v>
      </c>
      <c r="AA81">
        <v>80</v>
      </c>
    </row>
    <row r="82" spans="1:27" x14ac:dyDescent="0.35">
      <c r="A82" s="115">
        <v>45712.813272071762</v>
      </c>
      <c r="B82" s="115">
        <v>45712.815712453703</v>
      </c>
      <c r="C82" s="115">
        <v>45712</v>
      </c>
      <c r="D82" t="s">
        <v>597</v>
      </c>
      <c r="E82" t="s">
        <v>558</v>
      </c>
      <c r="G82" t="s">
        <v>262</v>
      </c>
      <c r="J82" t="s">
        <v>910</v>
      </c>
      <c r="K82">
        <v>1</v>
      </c>
      <c r="L82">
        <v>8000</v>
      </c>
      <c r="M82">
        <v>8000</v>
      </c>
      <c r="N82" t="s">
        <v>726</v>
      </c>
      <c r="O82" t="s">
        <v>868</v>
      </c>
      <c r="P82" t="s">
        <v>911</v>
      </c>
      <c r="Q82" s="116" t="s">
        <v>912</v>
      </c>
      <c r="R82">
        <v>444825572</v>
      </c>
      <c r="S82" t="s">
        <v>913</v>
      </c>
      <c r="T82" s="115">
        <v>45712.690868055557</v>
      </c>
      <c r="W82" t="s">
        <v>537</v>
      </c>
      <c r="X82" t="s">
        <v>538</v>
      </c>
      <c r="Y82" t="s">
        <v>539</v>
      </c>
      <c r="AA82">
        <v>81</v>
      </c>
    </row>
    <row r="83" spans="1:27" x14ac:dyDescent="0.35">
      <c r="A83" s="115">
        <v>45712.816419814822</v>
      </c>
      <c r="B83" s="115">
        <v>45712.817745231478</v>
      </c>
      <c r="C83" s="115">
        <v>45712</v>
      </c>
      <c r="D83" t="s">
        <v>540</v>
      </c>
      <c r="E83" t="s">
        <v>249</v>
      </c>
      <c r="H83" t="s">
        <v>251</v>
      </c>
      <c r="J83" t="s">
        <v>607</v>
      </c>
      <c r="K83">
        <v>1000</v>
      </c>
      <c r="L83">
        <v>15</v>
      </c>
      <c r="M83">
        <v>15000</v>
      </c>
      <c r="N83" t="s">
        <v>617</v>
      </c>
      <c r="O83" t="s">
        <v>868</v>
      </c>
      <c r="P83" t="s">
        <v>914</v>
      </c>
      <c r="Q83" s="116" t="s">
        <v>915</v>
      </c>
      <c r="R83">
        <v>444826907</v>
      </c>
      <c r="S83" t="s">
        <v>916</v>
      </c>
      <c r="T83" s="115">
        <v>45712.692835648151</v>
      </c>
      <c r="W83" t="s">
        <v>537</v>
      </c>
      <c r="X83" t="s">
        <v>538</v>
      </c>
      <c r="Y83" t="s">
        <v>539</v>
      </c>
      <c r="AA83">
        <v>82</v>
      </c>
    </row>
    <row r="84" spans="1:27" x14ac:dyDescent="0.35">
      <c r="A84" s="115">
        <v>45712.822009247677</v>
      </c>
      <c r="B84" s="115">
        <v>45712.823632488427</v>
      </c>
      <c r="C84" s="115">
        <v>45712</v>
      </c>
      <c r="D84" t="s">
        <v>597</v>
      </c>
      <c r="E84" t="s">
        <v>558</v>
      </c>
      <c r="G84" t="s">
        <v>268</v>
      </c>
      <c r="J84" t="s">
        <v>917</v>
      </c>
      <c r="K84">
        <v>2</v>
      </c>
      <c r="L84">
        <v>250</v>
      </c>
      <c r="M84">
        <v>500</v>
      </c>
      <c r="N84" t="s">
        <v>918</v>
      </c>
      <c r="O84" t="s">
        <v>868</v>
      </c>
      <c r="P84" t="s">
        <v>919</v>
      </c>
      <c r="Q84" s="116" t="s">
        <v>920</v>
      </c>
      <c r="R84">
        <v>444830372</v>
      </c>
      <c r="S84" t="s">
        <v>921</v>
      </c>
      <c r="T84" s="115">
        <v>45712.698761574073</v>
      </c>
      <c r="W84" t="s">
        <v>537</v>
      </c>
      <c r="X84" t="s">
        <v>538</v>
      </c>
      <c r="Y84" t="s">
        <v>539</v>
      </c>
      <c r="AA84">
        <v>83</v>
      </c>
    </row>
    <row r="85" spans="1:27" x14ac:dyDescent="0.35">
      <c r="A85" s="115">
        <v>45712.843319409723</v>
      </c>
      <c r="B85" s="115">
        <v>45712.844759814812</v>
      </c>
      <c r="C85" s="115">
        <v>45709</v>
      </c>
      <c r="D85" t="s">
        <v>597</v>
      </c>
      <c r="E85" t="s">
        <v>558</v>
      </c>
      <c r="G85" t="s">
        <v>262</v>
      </c>
      <c r="J85" t="s">
        <v>670</v>
      </c>
      <c r="K85">
        <v>1</v>
      </c>
      <c r="L85">
        <v>4000</v>
      </c>
      <c r="M85">
        <v>4000</v>
      </c>
      <c r="N85" t="s">
        <v>748</v>
      </c>
      <c r="O85" t="s">
        <v>868</v>
      </c>
      <c r="P85" t="s">
        <v>922</v>
      </c>
      <c r="Q85" s="116" t="s">
        <v>923</v>
      </c>
      <c r="R85">
        <v>444843377</v>
      </c>
      <c r="S85" t="s">
        <v>924</v>
      </c>
      <c r="T85" s="115">
        <v>45712.719942129632</v>
      </c>
      <c r="W85" t="s">
        <v>537</v>
      </c>
      <c r="X85" t="s">
        <v>538</v>
      </c>
      <c r="Y85" t="s">
        <v>539</v>
      </c>
      <c r="AA85">
        <v>84</v>
      </c>
    </row>
    <row r="86" spans="1:27" x14ac:dyDescent="0.35">
      <c r="A86" s="115">
        <v>45713.740438877307</v>
      </c>
      <c r="B86" s="115">
        <v>45713.743473483803</v>
      </c>
      <c r="C86" s="115">
        <v>45713</v>
      </c>
      <c r="D86" t="s">
        <v>597</v>
      </c>
      <c r="E86" t="s">
        <v>558</v>
      </c>
      <c r="G86" t="s">
        <v>268</v>
      </c>
      <c r="J86" t="s">
        <v>925</v>
      </c>
      <c r="K86">
        <v>10</v>
      </c>
      <c r="L86">
        <v>500</v>
      </c>
      <c r="M86">
        <v>5000</v>
      </c>
      <c r="N86" t="s">
        <v>926</v>
      </c>
      <c r="O86" t="s">
        <v>927</v>
      </c>
      <c r="P86" t="s">
        <v>928</v>
      </c>
      <c r="Q86" s="116" t="s">
        <v>929</v>
      </c>
      <c r="R86">
        <v>445386984</v>
      </c>
      <c r="S86" t="s">
        <v>930</v>
      </c>
      <c r="T86" s="115">
        <v>45713.618622685193</v>
      </c>
      <c r="W86" t="s">
        <v>537</v>
      </c>
      <c r="X86" t="s">
        <v>538</v>
      </c>
      <c r="Y86" t="s">
        <v>539</v>
      </c>
      <c r="AA86">
        <v>85</v>
      </c>
    </row>
    <row r="87" spans="1:27" x14ac:dyDescent="0.35">
      <c r="A87" s="115">
        <v>45714.427690486111</v>
      </c>
      <c r="B87" s="115">
        <v>45714.429613912027</v>
      </c>
      <c r="C87" s="115">
        <v>45714</v>
      </c>
      <c r="D87" t="s">
        <v>540</v>
      </c>
      <c r="E87" t="s">
        <v>249</v>
      </c>
      <c r="H87" t="s">
        <v>250</v>
      </c>
      <c r="J87" t="s">
        <v>634</v>
      </c>
      <c r="K87">
        <v>140</v>
      </c>
      <c r="L87">
        <v>1300</v>
      </c>
      <c r="M87">
        <v>182000</v>
      </c>
      <c r="N87" t="s">
        <v>931</v>
      </c>
      <c r="O87" t="s">
        <v>868</v>
      </c>
      <c r="P87" t="s">
        <v>932</v>
      </c>
      <c r="Q87" s="116" t="s">
        <v>933</v>
      </c>
      <c r="R87">
        <v>445632467</v>
      </c>
      <c r="S87" t="s">
        <v>934</v>
      </c>
      <c r="T87" s="115">
        <v>45714.322442129633</v>
      </c>
      <c r="W87" t="s">
        <v>537</v>
      </c>
      <c r="X87" t="s">
        <v>538</v>
      </c>
      <c r="Y87" t="s">
        <v>539</v>
      </c>
      <c r="AA87">
        <v>86</v>
      </c>
    </row>
    <row r="88" spans="1:27" x14ac:dyDescent="0.35">
      <c r="A88" s="115">
        <v>45714.447567233787</v>
      </c>
      <c r="B88" s="115">
        <v>45714.448765231478</v>
      </c>
      <c r="C88" s="115">
        <v>45714</v>
      </c>
      <c r="D88" t="s">
        <v>540</v>
      </c>
      <c r="E88" t="s">
        <v>249</v>
      </c>
      <c r="H88" t="s">
        <v>250</v>
      </c>
      <c r="J88" t="s">
        <v>571</v>
      </c>
      <c r="K88">
        <v>50</v>
      </c>
      <c r="L88">
        <v>4300</v>
      </c>
      <c r="M88">
        <v>215000</v>
      </c>
      <c r="N88" t="s">
        <v>572</v>
      </c>
      <c r="O88" t="s">
        <v>868</v>
      </c>
      <c r="P88" t="s">
        <v>935</v>
      </c>
      <c r="Q88" s="116" t="s">
        <v>936</v>
      </c>
      <c r="R88">
        <v>445633252</v>
      </c>
      <c r="S88" t="s">
        <v>937</v>
      </c>
      <c r="T88" s="115">
        <v>45714.323900462958</v>
      </c>
      <c r="W88" t="s">
        <v>537</v>
      </c>
      <c r="X88" t="s">
        <v>538</v>
      </c>
      <c r="Y88" t="s">
        <v>539</v>
      </c>
      <c r="AA88">
        <v>87</v>
      </c>
    </row>
    <row r="89" spans="1:27" x14ac:dyDescent="0.35">
      <c r="A89" s="115">
        <v>45714.449072662042</v>
      </c>
      <c r="B89" s="115">
        <v>45714.45098721065</v>
      </c>
      <c r="C89" s="115">
        <v>45714</v>
      </c>
      <c r="D89" t="s">
        <v>540</v>
      </c>
      <c r="E89" t="s">
        <v>249</v>
      </c>
      <c r="H89" t="s">
        <v>250</v>
      </c>
      <c r="J89" t="s">
        <v>938</v>
      </c>
      <c r="K89">
        <v>50</v>
      </c>
      <c r="L89">
        <v>2800</v>
      </c>
      <c r="M89">
        <v>140000</v>
      </c>
      <c r="N89" t="s">
        <v>939</v>
      </c>
      <c r="O89" t="s">
        <v>868</v>
      </c>
      <c r="P89" t="s">
        <v>940</v>
      </c>
      <c r="Q89" s="116" t="s">
        <v>941</v>
      </c>
      <c r="R89">
        <v>445634379</v>
      </c>
      <c r="S89" t="s">
        <v>942</v>
      </c>
      <c r="T89" s="115">
        <v>45714.326111111113</v>
      </c>
      <c r="W89" t="s">
        <v>537</v>
      </c>
      <c r="X89" t="s">
        <v>538</v>
      </c>
      <c r="Y89" t="s">
        <v>539</v>
      </c>
      <c r="AA89">
        <v>88</v>
      </c>
    </row>
    <row r="90" spans="1:27" x14ac:dyDescent="0.35">
      <c r="A90" s="115">
        <v>45714.451217303242</v>
      </c>
      <c r="B90" s="115">
        <v>45714.452476273153</v>
      </c>
      <c r="C90" s="115">
        <v>45714</v>
      </c>
      <c r="D90" t="s">
        <v>580</v>
      </c>
      <c r="E90" t="s">
        <v>249</v>
      </c>
      <c r="H90" t="s">
        <v>250</v>
      </c>
      <c r="J90" t="s">
        <v>634</v>
      </c>
      <c r="K90">
        <v>120</v>
      </c>
      <c r="L90">
        <v>1300</v>
      </c>
      <c r="M90">
        <v>156000</v>
      </c>
      <c r="N90" t="s">
        <v>718</v>
      </c>
      <c r="O90" t="s">
        <v>868</v>
      </c>
      <c r="P90" t="s">
        <v>943</v>
      </c>
      <c r="Q90" s="116" t="s">
        <v>944</v>
      </c>
      <c r="R90">
        <v>445635166</v>
      </c>
      <c r="S90" t="s">
        <v>945</v>
      </c>
      <c r="T90" s="115">
        <v>45714.327592592592</v>
      </c>
      <c r="W90" t="s">
        <v>537</v>
      </c>
      <c r="X90" t="s">
        <v>538</v>
      </c>
      <c r="Y90" t="s">
        <v>539</v>
      </c>
      <c r="AA90">
        <v>89</v>
      </c>
    </row>
    <row r="91" spans="1:27" x14ac:dyDescent="0.35">
      <c r="A91" s="115">
        <v>45714.452705081021</v>
      </c>
      <c r="B91" s="115">
        <v>45714.45365103009</v>
      </c>
      <c r="C91" s="115">
        <v>45714</v>
      </c>
      <c r="D91" t="s">
        <v>580</v>
      </c>
      <c r="E91" t="s">
        <v>249</v>
      </c>
      <c r="H91" t="s">
        <v>250</v>
      </c>
      <c r="J91" t="s">
        <v>571</v>
      </c>
      <c r="K91">
        <v>50</v>
      </c>
      <c r="L91">
        <v>4300</v>
      </c>
      <c r="M91">
        <v>215000</v>
      </c>
      <c r="N91" t="s">
        <v>572</v>
      </c>
      <c r="O91" t="s">
        <v>868</v>
      </c>
      <c r="P91" t="s">
        <v>946</v>
      </c>
      <c r="Q91" s="116" t="s">
        <v>947</v>
      </c>
      <c r="R91">
        <v>445635933</v>
      </c>
      <c r="S91" t="s">
        <v>948</v>
      </c>
      <c r="T91" s="115">
        <v>45714.328912037039</v>
      </c>
      <c r="W91" t="s">
        <v>537</v>
      </c>
      <c r="X91" t="s">
        <v>538</v>
      </c>
      <c r="Y91" t="s">
        <v>539</v>
      </c>
      <c r="AA91">
        <v>90</v>
      </c>
    </row>
    <row r="92" spans="1:27" x14ac:dyDescent="0.35">
      <c r="A92" s="115">
        <v>45714.454384641213</v>
      </c>
      <c r="B92" s="115">
        <v>45714.455888159719</v>
      </c>
      <c r="C92" s="115">
        <v>45714</v>
      </c>
      <c r="D92" t="s">
        <v>540</v>
      </c>
      <c r="E92" t="s">
        <v>558</v>
      </c>
      <c r="G92" t="s">
        <v>262</v>
      </c>
      <c r="J92" t="s">
        <v>949</v>
      </c>
      <c r="K92">
        <v>1</v>
      </c>
      <c r="L92">
        <v>8000</v>
      </c>
      <c r="M92">
        <v>8000</v>
      </c>
      <c r="N92" t="s">
        <v>726</v>
      </c>
      <c r="O92" t="s">
        <v>868</v>
      </c>
      <c r="P92" t="s">
        <v>950</v>
      </c>
      <c r="Q92" s="116" t="s">
        <v>951</v>
      </c>
      <c r="R92">
        <v>445637484</v>
      </c>
      <c r="S92" t="s">
        <v>952</v>
      </c>
      <c r="T92" s="115">
        <v>45714.331006944441</v>
      </c>
      <c r="W92" t="s">
        <v>537</v>
      </c>
      <c r="X92" t="s">
        <v>538</v>
      </c>
      <c r="Y92" t="s">
        <v>539</v>
      </c>
      <c r="AA92">
        <v>91</v>
      </c>
    </row>
    <row r="93" spans="1:27" x14ac:dyDescent="0.35">
      <c r="A93" s="115">
        <v>45714.456086365739</v>
      </c>
      <c r="B93" s="115">
        <v>45714.457369467593</v>
      </c>
      <c r="C93" s="115">
        <v>45714</v>
      </c>
      <c r="D93" t="s">
        <v>580</v>
      </c>
      <c r="E93" t="s">
        <v>558</v>
      </c>
      <c r="G93" t="s">
        <v>262</v>
      </c>
      <c r="J93" t="s">
        <v>949</v>
      </c>
      <c r="K93">
        <v>1</v>
      </c>
      <c r="L93">
        <v>8000</v>
      </c>
      <c r="M93">
        <v>8000</v>
      </c>
      <c r="N93" t="s">
        <v>726</v>
      </c>
      <c r="O93" t="s">
        <v>868</v>
      </c>
      <c r="P93" t="s">
        <v>953</v>
      </c>
      <c r="Q93" s="116" t="s">
        <v>954</v>
      </c>
      <c r="R93">
        <v>445638450</v>
      </c>
      <c r="S93" t="s">
        <v>955</v>
      </c>
      <c r="T93" s="115">
        <v>45714.332800925928</v>
      </c>
      <c r="W93" t="s">
        <v>537</v>
      </c>
      <c r="X93" t="s">
        <v>538</v>
      </c>
      <c r="Y93" t="s">
        <v>539</v>
      </c>
      <c r="AA93">
        <v>92</v>
      </c>
    </row>
    <row r="94" spans="1:27" x14ac:dyDescent="0.35">
      <c r="A94" s="115">
        <v>45716.325525277767</v>
      </c>
      <c r="B94" s="115">
        <v>45716.327353229157</v>
      </c>
      <c r="C94" s="115">
        <v>45716</v>
      </c>
      <c r="D94" t="s">
        <v>905</v>
      </c>
      <c r="E94" t="s">
        <v>558</v>
      </c>
      <c r="G94" t="s">
        <v>268</v>
      </c>
      <c r="J94" t="s">
        <v>651</v>
      </c>
      <c r="K94">
        <v>10</v>
      </c>
      <c r="L94">
        <v>5000</v>
      </c>
      <c r="M94">
        <v>50000</v>
      </c>
      <c r="N94" t="s">
        <v>878</v>
      </c>
      <c r="O94" t="s">
        <v>868</v>
      </c>
      <c r="P94" t="s">
        <v>956</v>
      </c>
      <c r="Q94" s="116" t="s">
        <v>957</v>
      </c>
      <c r="R94">
        <v>446496652</v>
      </c>
      <c r="S94" t="s">
        <v>958</v>
      </c>
      <c r="T94" s="115">
        <v>45716.202476851853</v>
      </c>
      <c r="W94" t="s">
        <v>537</v>
      </c>
      <c r="X94" t="s">
        <v>538</v>
      </c>
      <c r="Y94" t="s">
        <v>539</v>
      </c>
      <c r="AA94">
        <v>93</v>
      </c>
    </row>
    <row r="95" spans="1:27" x14ac:dyDescent="0.35">
      <c r="A95" s="115">
        <v>45716.327937800917</v>
      </c>
      <c r="B95" s="115">
        <v>45716.329589560177</v>
      </c>
      <c r="C95" s="115">
        <v>45716</v>
      </c>
      <c r="D95" t="s">
        <v>905</v>
      </c>
      <c r="E95" t="s">
        <v>558</v>
      </c>
      <c r="G95" t="s">
        <v>262</v>
      </c>
      <c r="J95" t="s">
        <v>959</v>
      </c>
      <c r="K95">
        <v>1</v>
      </c>
      <c r="L95">
        <v>10000</v>
      </c>
      <c r="M95">
        <v>10000</v>
      </c>
      <c r="N95" t="s">
        <v>548</v>
      </c>
      <c r="O95" t="s">
        <v>868</v>
      </c>
      <c r="P95" t="s">
        <v>960</v>
      </c>
      <c r="Q95" s="116" t="s">
        <v>961</v>
      </c>
      <c r="R95">
        <v>446497269</v>
      </c>
      <c r="S95" t="s">
        <v>962</v>
      </c>
      <c r="T95" s="115">
        <v>45716.204791666663</v>
      </c>
      <c r="W95" t="s">
        <v>537</v>
      </c>
      <c r="X95" t="s">
        <v>538</v>
      </c>
      <c r="Y95" t="s">
        <v>539</v>
      </c>
      <c r="AA95">
        <v>94</v>
      </c>
    </row>
    <row r="96" spans="1:27" x14ac:dyDescent="0.35">
      <c r="A96" s="115">
        <v>45716.457422858803</v>
      </c>
      <c r="B96" s="115">
        <v>45716.458648159722</v>
      </c>
      <c r="C96" s="115">
        <v>45716</v>
      </c>
      <c r="D96" t="s">
        <v>530</v>
      </c>
      <c r="E96" t="s">
        <v>558</v>
      </c>
      <c r="G96" t="s">
        <v>258</v>
      </c>
      <c r="J96" t="s">
        <v>963</v>
      </c>
      <c r="K96">
        <v>1</v>
      </c>
      <c r="L96">
        <v>235000</v>
      </c>
      <c r="M96">
        <v>235000</v>
      </c>
      <c r="N96" t="s">
        <v>964</v>
      </c>
      <c r="O96" t="s">
        <v>965</v>
      </c>
      <c r="P96" t="s">
        <v>966</v>
      </c>
      <c r="Q96" s="116" t="s">
        <v>967</v>
      </c>
      <c r="R96">
        <v>446544130</v>
      </c>
      <c r="S96" t="s">
        <v>968</v>
      </c>
      <c r="T96" s="115">
        <v>45716.333692129629</v>
      </c>
      <c r="W96" t="s">
        <v>537</v>
      </c>
      <c r="X96" t="s">
        <v>538</v>
      </c>
      <c r="Y96" t="s">
        <v>539</v>
      </c>
      <c r="AA96">
        <v>95</v>
      </c>
    </row>
    <row r="97" spans="1:27" x14ac:dyDescent="0.35">
      <c r="A97" s="115">
        <v>45716.458958136573</v>
      </c>
      <c r="B97" s="115">
        <v>45716.459899131944</v>
      </c>
      <c r="C97" s="115">
        <v>45716</v>
      </c>
      <c r="D97" t="s">
        <v>540</v>
      </c>
      <c r="E97" t="s">
        <v>558</v>
      </c>
      <c r="G97" t="s">
        <v>258</v>
      </c>
      <c r="J97" t="s">
        <v>969</v>
      </c>
      <c r="K97">
        <v>1</v>
      </c>
      <c r="L97">
        <v>235000</v>
      </c>
      <c r="M97">
        <v>235000</v>
      </c>
      <c r="N97" t="s">
        <v>964</v>
      </c>
      <c r="O97" t="s">
        <v>970</v>
      </c>
      <c r="P97" t="s">
        <v>971</v>
      </c>
      <c r="Q97" s="116" t="s">
        <v>972</v>
      </c>
      <c r="R97">
        <v>446544819</v>
      </c>
      <c r="S97" t="s">
        <v>973</v>
      </c>
      <c r="T97" s="115">
        <v>45716.334930555553</v>
      </c>
      <c r="W97" t="s">
        <v>537</v>
      </c>
      <c r="X97" t="s">
        <v>538</v>
      </c>
      <c r="Y97" t="s">
        <v>539</v>
      </c>
      <c r="AA97">
        <v>96</v>
      </c>
    </row>
    <row r="98" spans="1:27" x14ac:dyDescent="0.35">
      <c r="A98" s="115">
        <v>45718.381775717593</v>
      </c>
      <c r="B98" s="115">
        <v>45718.384997650457</v>
      </c>
      <c r="C98" s="115">
        <v>45685</v>
      </c>
      <c r="D98" t="s">
        <v>540</v>
      </c>
      <c r="E98" t="s">
        <v>249</v>
      </c>
      <c r="H98" t="s">
        <v>250</v>
      </c>
      <c r="J98" t="s">
        <v>230</v>
      </c>
      <c r="K98">
        <v>100</v>
      </c>
      <c r="L98">
        <v>2800</v>
      </c>
      <c r="M98">
        <v>280000</v>
      </c>
      <c r="N98" t="s">
        <v>660</v>
      </c>
      <c r="O98" t="s">
        <v>974</v>
      </c>
      <c r="P98" t="s">
        <v>975</v>
      </c>
      <c r="Q98" s="116" t="s">
        <v>976</v>
      </c>
      <c r="R98">
        <v>447160402</v>
      </c>
      <c r="S98" t="s">
        <v>977</v>
      </c>
      <c r="T98" s="115">
        <v>45718.260034722232</v>
      </c>
      <c r="W98" t="s">
        <v>537</v>
      </c>
      <c r="X98" t="s">
        <v>538</v>
      </c>
      <c r="Y98" t="s">
        <v>539</v>
      </c>
      <c r="AA98">
        <v>97</v>
      </c>
    </row>
    <row r="99" spans="1:27" x14ac:dyDescent="0.35">
      <c r="A99" s="115">
        <v>45718.392072858798</v>
      </c>
      <c r="B99" s="115">
        <v>45718.39465292824</v>
      </c>
      <c r="C99" s="115">
        <v>45683</v>
      </c>
      <c r="D99" t="s">
        <v>540</v>
      </c>
      <c r="E99" t="s">
        <v>558</v>
      </c>
      <c r="G99" t="s">
        <v>258</v>
      </c>
      <c r="J99" t="s">
        <v>978</v>
      </c>
      <c r="K99">
        <v>1</v>
      </c>
      <c r="L99">
        <v>112500</v>
      </c>
      <c r="M99">
        <v>112500</v>
      </c>
      <c r="N99" t="s">
        <v>979</v>
      </c>
      <c r="O99" t="s">
        <v>980</v>
      </c>
      <c r="P99" t="s">
        <v>981</v>
      </c>
      <c r="Q99" s="116" t="s">
        <v>982</v>
      </c>
      <c r="R99">
        <v>447162310</v>
      </c>
      <c r="S99" t="s">
        <v>983</v>
      </c>
      <c r="T99" s="115">
        <v>45718.26971064815</v>
      </c>
      <c r="W99" t="s">
        <v>537</v>
      </c>
      <c r="X99" t="s">
        <v>538</v>
      </c>
      <c r="Y99" t="s">
        <v>539</v>
      </c>
      <c r="AA99">
        <v>98</v>
      </c>
    </row>
    <row r="100" spans="1:27" x14ac:dyDescent="0.35">
      <c r="A100" s="115">
        <v>45718.400379618062</v>
      </c>
      <c r="B100" s="115">
        <v>45718.401809733798</v>
      </c>
      <c r="C100" s="115">
        <v>45685</v>
      </c>
      <c r="D100" t="s">
        <v>540</v>
      </c>
      <c r="E100" t="s">
        <v>558</v>
      </c>
      <c r="G100" t="s">
        <v>262</v>
      </c>
      <c r="J100" t="s">
        <v>984</v>
      </c>
      <c r="K100">
        <v>1</v>
      </c>
      <c r="L100">
        <v>20000</v>
      </c>
      <c r="M100">
        <v>20000</v>
      </c>
      <c r="N100" t="s">
        <v>758</v>
      </c>
      <c r="O100" t="s">
        <v>985</v>
      </c>
      <c r="P100" t="s">
        <v>986</v>
      </c>
      <c r="Q100" s="116" t="s">
        <v>987</v>
      </c>
      <c r="R100">
        <v>447164236</v>
      </c>
      <c r="S100" t="s">
        <v>988</v>
      </c>
      <c r="T100" s="115">
        <v>45718.27685185185</v>
      </c>
      <c r="W100" t="s">
        <v>537</v>
      </c>
      <c r="X100" t="s">
        <v>538</v>
      </c>
      <c r="Y100" t="s">
        <v>539</v>
      </c>
      <c r="AA100">
        <v>99</v>
      </c>
    </row>
    <row r="101" spans="1:27" x14ac:dyDescent="0.35">
      <c r="A101" s="115">
        <v>45722.848162881943</v>
      </c>
      <c r="B101" s="115">
        <v>45722.849717928242</v>
      </c>
      <c r="C101" s="115">
        <v>45719</v>
      </c>
      <c r="D101" t="s">
        <v>597</v>
      </c>
      <c r="E101" t="s">
        <v>249</v>
      </c>
      <c r="H101" t="s">
        <v>250</v>
      </c>
      <c r="J101" t="s">
        <v>634</v>
      </c>
      <c r="K101">
        <v>120</v>
      </c>
      <c r="L101">
        <v>1350</v>
      </c>
      <c r="M101">
        <v>162000</v>
      </c>
      <c r="N101" t="s">
        <v>1004</v>
      </c>
      <c r="O101" t="s">
        <v>618</v>
      </c>
      <c r="P101" t="s">
        <v>1005</v>
      </c>
      <c r="Q101" s="116" t="s">
        <v>1006</v>
      </c>
      <c r="R101">
        <v>448924419</v>
      </c>
      <c r="S101" t="s">
        <v>1007</v>
      </c>
      <c r="T101" s="115">
        <v>45722.725011574083</v>
      </c>
      <c r="W101" t="s">
        <v>537</v>
      </c>
      <c r="X101" t="s">
        <v>538</v>
      </c>
      <c r="Y101" t="s">
        <v>539</v>
      </c>
      <c r="AA101">
        <v>100</v>
      </c>
    </row>
    <row r="102" spans="1:27" x14ac:dyDescent="0.35">
      <c r="A102" s="115">
        <v>45722.850107905091</v>
      </c>
      <c r="B102" s="115">
        <v>45722.851373564823</v>
      </c>
      <c r="C102" s="115">
        <v>45719</v>
      </c>
      <c r="D102" t="s">
        <v>597</v>
      </c>
      <c r="E102" t="s">
        <v>249</v>
      </c>
      <c r="H102" t="s">
        <v>250</v>
      </c>
      <c r="J102" t="s">
        <v>571</v>
      </c>
      <c r="K102">
        <v>100</v>
      </c>
      <c r="L102">
        <v>4300</v>
      </c>
      <c r="M102">
        <v>430000</v>
      </c>
      <c r="N102" t="s">
        <v>1008</v>
      </c>
      <c r="O102" t="s">
        <v>618</v>
      </c>
      <c r="P102" t="s">
        <v>1009</v>
      </c>
      <c r="Q102" s="116" t="s">
        <v>1010</v>
      </c>
      <c r="R102">
        <v>448925175</v>
      </c>
      <c r="S102" t="s">
        <v>1011</v>
      </c>
      <c r="T102" s="115">
        <v>45722.726539351846</v>
      </c>
      <c r="W102" t="s">
        <v>537</v>
      </c>
      <c r="X102" t="s">
        <v>538</v>
      </c>
      <c r="Y102" t="s">
        <v>539</v>
      </c>
      <c r="AA102">
        <v>101</v>
      </c>
    </row>
    <row r="103" spans="1:27" x14ac:dyDescent="0.35">
      <c r="A103" s="115">
        <v>45722.851694351863</v>
      </c>
      <c r="B103" s="115">
        <v>45722.85268866898</v>
      </c>
      <c r="C103" s="115">
        <v>45719</v>
      </c>
      <c r="D103" t="s">
        <v>597</v>
      </c>
      <c r="E103" t="s">
        <v>558</v>
      </c>
      <c r="G103" t="s">
        <v>262</v>
      </c>
      <c r="J103" t="s">
        <v>1012</v>
      </c>
      <c r="K103">
        <v>1</v>
      </c>
      <c r="L103">
        <v>8000</v>
      </c>
      <c r="M103">
        <v>8000</v>
      </c>
      <c r="N103" t="s">
        <v>726</v>
      </c>
      <c r="O103" t="s">
        <v>618</v>
      </c>
      <c r="P103" t="s">
        <v>1013</v>
      </c>
      <c r="Q103" s="116" t="s">
        <v>1014</v>
      </c>
      <c r="R103">
        <v>448925863</v>
      </c>
      <c r="S103" t="s">
        <v>1015</v>
      </c>
      <c r="T103" s="115">
        <v>45722.727881944447</v>
      </c>
      <c r="W103" t="s">
        <v>537</v>
      </c>
      <c r="X103" t="s">
        <v>538</v>
      </c>
      <c r="Y103" t="s">
        <v>539</v>
      </c>
      <c r="AA103">
        <v>102</v>
      </c>
    </row>
    <row r="104" spans="1:27" x14ac:dyDescent="0.35">
      <c r="A104" s="115">
        <v>45722.85323552083</v>
      </c>
      <c r="B104" s="115">
        <v>45722.855187928239</v>
      </c>
      <c r="C104" s="115">
        <v>45722</v>
      </c>
      <c r="D104" t="s">
        <v>540</v>
      </c>
      <c r="E104" t="s">
        <v>249</v>
      </c>
      <c r="H104" t="s">
        <v>250</v>
      </c>
      <c r="J104" t="s">
        <v>634</v>
      </c>
      <c r="K104">
        <v>100</v>
      </c>
      <c r="L104">
        <v>1400</v>
      </c>
      <c r="M104">
        <v>140000</v>
      </c>
      <c r="N104" t="s">
        <v>939</v>
      </c>
      <c r="O104" t="s">
        <v>618</v>
      </c>
      <c r="P104" t="s">
        <v>1016</v>
      </c>
      <c r="Q104" s="116" t="s">
        <v>1017</v>
      </c>
      <c r="R104">
        <v>448927114</v>
      </c>
      <c r="S104" t="s">
        <v>1018</v>
      </c>
      <c r="T104" s="115">
        <v>45722.730358796303</v>
      </c>
      <c r="W104" t="s">
        <v>537</v>
      </c>
      <c r="X104" t="s">
        <v>538</v>
      </c>
      <c r="Y104" t="s">
        <v>539</v>
      </c>
      <c r="AA104">
        <v>103</v>
      </c>
    </row>
    <row r="105" spans="1:27" x14ac:dyDescent="0.35">
      <c r="A105" s="115">
        <v>45722.855540925928</v>
      </c>
      <c r="B105" s="115">
        <v>45722.857368726851</v>
      </c>
      <c r="C105" s="115">
        <v>45722</v>
      </c>
      <c r="D105" t="s">
        <v>540</v>
      </c>
      <c r="E105" t="s">
        <v>249</v>
      </c>
      <c r="H105" t="s">
        <v>250</v>
      </c>
      <c r="J105" t="s">
        <v>571</v>
      </c>
      <c r="K105">
        <v>25</v>
      </c>
      <c r="L105">
        <v>4300</v>
      </c>
      <c r="M105">
        <v>107500</v>
      </c>
      <c r="N105" t="s">
        <v>1019</v>
      </c>
      <c r="O105" t="s">
        <v>618</v>
      </c>
      <c r="P105" t="s">
        <v>1020</v>
      </c>
      <c r="Q105" s="116" t="s">
        <v>1021</v>
      </c>
      <c r="R105">
        <v>448928182</v>
      </c>
      <c r="S105" t="s">
        <v>1022</v>
      </c>
      <c r="T105" s="115">
        <v>45722.732604166667</v>
      </c>
      <c r="W105" t="s">
        <v>537</v>
      </c>
      <c r="X105" t="s">
        <v>538</v>
      </c>
      <c r="Y105" t="s">
        <v>539</v>
      </c>
      <c r="AA105">
        <v>104</v>
      </c>
    </row>
    <row r="106" spans="1:27" x14ac:dyDescent="0.35">
      <c r="A106" s="115">
        <v>45722.857682997688</v>
      </c>
      <c r="B106" s="115">
        <v>45722.859614432869</v>
      </c>
      <c r="C106" s="115">
        <v>45722</v>
      </c>
      <c r="D106" t="s">
        <v>540</v>
      </c>
      <c r="E106" t="s">
        <v>558</v>
      </c>
      <c r="G106" t="s">
        <v>262</v>
      </c>
      <c r="J106" t="s">
        <v>1012</v>
      </c>
      <c r="K106">
        <v>1</v>
      </c>
      <c r="L106">
        <v>12000</v>
      </c>
      <c r="M106">
        <v>12000</v>
      </c>
      <c r="N106" t="s">
        <v>713</v>
      </c>
      <c r="O106" t="s">
        <v>618</v>
      </c>
      <c r="P106" t="s">
        <v>1023</v>
      </c>
      <c r="Q106" s="116" t="s">
        <v>1024</v>
      </c>
      <c r="R106">
        <v>448929376</v>
      </c>
      <c r="S106" t="s">
        <v>1025</v>
      </c>
      <c r="T106" s="115">
        <v>45722.734780092593</v>
      </c>
      <c r="W106" t="s">
        <v>537</v>
      </c>
      <c r="X106" t="s">
        <v>538</v>
      </c>
      <c r="Y106" t="s">
        <v>539</v>
      </c>
      <c r="AA106">
        <v>105</v>
      </c>
    </row>
    <row r="107" spans="1:27" x14ac:dyDescent="0.35">
      <c r="A107" s="115">
        <v>45722.859861226847</v>
      </c>
      <c r="B107" s="115">
        <v>45722.860833483799</v>
      </c>
      <c r="C107" s="115">
        <v>45722</v>
      </c>
      <c r="D107" t="s">
        <v>580</v>
      </c>
      <c r="E107" t="s">
        <v>249</v>
      </c>
      <c r="H107" t="s">
        <v>250</v>
      </c>
      <c r="J107" t="s">
        <v>634</v>
      </c>
      <c r="K107">
        <v>130</v>
      </c>
      <c r="L107">
        <v>1400</v>
      </c>
      <c r="M107">
        <v>182000</v>
      </c>
      <c r="N107" t="s">
        <v>931</v>
      </c>
      <c r="O107" t="s">
        <v>618</v>
      </c>
      <c r="P107" t="s">
        <v>1026</v>
      </c>
      <c r="Q107" s="116" t="s">
        <v>1027</v>
      </c>
      <c r="R107">
        <v>448929893</v>
      </c>
      <c r="S107" t="s">
        <v>1028</v>
      </c>
      <c r="T107" s="115">
        <v>45722.736041666663</v>
      </c>
      <c r="W107" t="s">
        <v>537</v>
      </c>
      <c r="X107" t="s">
        <v>538</v>
      </c>
      <c r="Y107" t="s">
        <v>539</v>
      </c>
      <c r="AA107">
        <v>106</v>
      </c>
    </row>
    <row r="108" spans="1:27" x14ac:dyDescent="0.35">
      <c r="A108" s="115">
        <v>45722.861117824083</v>
      </c>
      <c r="B108" s="115">
        <v>45722.862530937498</v>
      </c>
      <c r="C108" s="115">
        <v>45722</v>
      </c>
      <c r="D108" t="s">
        <v>580</v>
      </c>
      <c r="E108" t="s">
        <v>249</v>
      </c>
      <c r="H108" t="s">
        <v>250</v>
      </c>
      <c r="J108" t="s">
        <v>571</v>
      </c>
      <c r="K108">
        <v>50</v>
      </c>
      <c r="L108">
        <v>4300</v>
      </c>
      <c r="M108">
        <v>215000</v>
      </c>
      <c r="N108" t="s">
        <v>572</v>
      </c>
      <c r="O108" t="s">
        <v>618</v>
      </c>
      <c r="P108" t="s">
        <v>1029</v>
      </c>
      <c r="Q108" s="116" t="s">
        <v>1030</v>
      </c>
      <c r="R108">
        <v>448930601</v>
      </c>
      <c r="S108" t="s">
        <v>1031</v>
      </c>
      <c r="T108" s="115">
        <v>45722.737708333327</v>
      </c>
      <c r="W108" t="s">
        <v>537</v>
      </c>
      <c r="X108" t="s">
        <v>538</v>
      </c>
      <c r="Y108" t="s">
        <v>539</v>
      </c>
      <c r="AA108">
        <v>107</v>
      </c>
    </row>
    <row r="109" spans="1:27" x14ac:dyDescent="0.35">
      <c r="A109" s="115">
        <v>45722.864733414353</v>
      </c>
      <c r="B109" s="115">
        <v>45722.866540127317</v>
      </c>
      <c r="C109" s="115">
        <v>45720</v>
      </c>
      <c r="D109" t="s">
        <v>540</v>
      </c>
      <c r="E109" t="s">
        <v>244</v>
      </c>
      <c r="I109" t="s">
        <v>245</v>
      </c>
      <c r="J109" t="s">
        <v>790</v>
      </c>
      <c r="K109">
        <v>2</v>
      </c>
      <c r="L109">
        <v>15000</v>
      </c>
      <c r="M109">
        <v>30000</v>
      </c>
      <c r="N109" t="s">
        <v>828</v>
      </c>
      <c r="O109" t="s">
        <v>1032</v>
      </c>
      <c r="P109" t="s">
        <v>1033</v>
      </c>
      <c r="Q109" s="116" t="s">
        <v>1034</v>
      </c>
      <c r="R109">
        <v>448932399</v>
      </c>
      <c r="S109" t="s">
        <v>1035</v>
      </c>
      <c r="T109" s="115">
        <v>45722.741689814808</v>
      </c>
      <c r="W109" t="s">
        <v>537</v>
      </c>
      <c r="X109" t="s">
        <v>538</v>
      </c>
      <c r="Y109" t="s">
        <v>539</v>
      </c>
      <c r="AA109">
        <v>108</v>
      </c>
    </row>
    <row r="110" spans="1:27" x14ac:dyDescent="0.35">
      <c r="A110" s="115">
        <v>45722.866814479174</v>
      </c>
      <c r="B110" s="115">
        <v>45722.868044953713</v>
      </c>
      <c r="C110" s="115">
        <v>45720</v>
      </c>
      <c r="D110" t="s">
        <v>540</v>
      </c>
      <c r="E110" t="s">
        <v>244</v>
      </c>
      <c r="I110" t="s">
        <v>245</v>
      </c>
      <c r="J110" t="s">
        <v>790</v>
      </c>
      <c r="K110">
        <v>1</v>
      </c>
      <c r="L110">
        <v>15000</v>
      </c>
      <c r="M110">
        <v>15000</v>
      </c>
      <c r="N110" t="s">
        <v>617</v>
      </c>
      <c r="O110" t="s">
        <v>765</v>
      </c>
      <c r="P110" t="s">
        <v>1036</v>
      </c>
      <c r="Q110" s="116" t="s">
        <v>1037</v>
      </c>
      <c r="R110">
        <v>448933168</v>
      </c>
      <c r="S110" t="s">
        <v>1038</v>
      </c>
      <c r="T110" s="115">
        <v>45722.743252314824</v>
      </c>
      <c r="W110" t="s">
        <v>537</v>
      </c>
      <c r="X110" t="s">
        <v>538</v>
      </c>
      <c r="Y110" t="s">
        <v>539</v>
      </c>
      <c r="AA110">
        <v>109</v>
      </c>
    </row>
    <row r="111" spans="1:27" x14ac:dyDescent="0.35">
      <c r="A111" s="115">
        <v>45722.868351319441</v>
      </c>
      <c r="B111" s="115">
        <v>45722.869531261567</v>
      </c>
      <c r="C111" s="115">
        <v>45721</v>
      </c>
      <c r="D111" t="s">
        <v>540</v>
      </c>
      <c r="E111" t="s">
        <v>244</v>
      </c>
      <c r="I111" t="s">
        <v>245</v>
      </c>
      <c r="J111" t="s">
        <v>790</v>
      </c>
      <c r="K111">
        <v>1</v>
      </c>
      <c r="L111">
        <v>15000</v>
      </c>
      <c r="M111">
        <v>15000</v>
      </c>
      <c r="N111" t="s">
        <v>617</v>
      </c>
      <c r="O111" t="s">
        <v>778</v>
      </c>
      <c r="P111" t="s">
        <v>1039</v>
      </c>
      <c r="Q111" s="116" t="s">
        <v>1040</v>
      </c>
      <c r="R111">
        <v>448933927</v>
      </c>
      <c r="S111" t="s">
        <v>1041</v>
      </c>
      <c r="T111" s="115">
        <v>45722.744664351849</v>
      </c>
      <c r="W111" t="s">
        <v>537</v>
      </c>
      <c r="X111" t="s">
        <v>538</v>
      </c>
      <c r="Y111" t="s">
        <v>539</v>
      </c>
      <c r="AA111">
        <v>110</v>
      </c>
    </row>
    <row r="112" spans="1:27" x14ac:dyDescent="0.35">
      <c r="A112" s="115">
        <v>45722.869808333337</v>
      </c>
      <c r="B112" s="115">
        <v>45722.871290706018</v>
      </c>
      <c r="C112" s="115">
        <v>45721</v>
      </c>
      <c r="D112" t="s">
        <v>540</v>
      </c>
      <c r="E112" t="s">
        <v>244</v>
      </c>
      <c r="I112" t="s">
        <v>245</v>
      </c>
      <c r="J112" t="s">
        <v>790</v>
      </c>
      <c r="K112">
        <v>13</v>
      </c>
      <c r="L112">
        <v>14000</v>
      </c>
      <c r="M112">
        <v>182000</v>
      </c>
      <c r="N112" t="s">
        <v>931</v>
      </c>
      <c r="O112" t="s">
        <v>1042</v>
      </c>
      <c r="P112" t="s">
        <v>1043</v>
      </c>
      <c r="Q112" s="116" t="s">
        <v>1044</v>
      </c>
      <c r="R112">
        <v>448934798</v>
      </c>
      <c r="S112" t="s">
        <v>1045</v>
      </c>
      <c r="T112" s="115">
        <v>45722.746412037042</v>
      </c>
      <c r="W112" t="s">
        <v>537</v>
      </c>
      <c r="X112" t="s">
        <v>538</v>
      </c>
      <c r="Y112" t="s">
        <v>539</v>
      </c>
      <c r="AA112">
        <v>111</v>
      </c>
    </row>
    <row r="113" spans="1:27" x14ac:dyDescent="0.35">
      <c r="A113" s="115">
        <v>45722.87155546296</v>
      </c>
      <c r="B113" s="115">
        <v>45722.87255980324</v>
      </c>
      <c r="C113" s="115">
        <v>45722</v>
      </c>
      <c r="D113" t="s">
        <v>540</v>
      </c>
      <c r="E113" t="s">
        <v>244</v>
      </c>
      <c r="I113" t="s">
        <v>245</v>
      </c>
      <c r="J113" t="s">
        <v>790</v>
      </c>
      <c r="K113">
        <v>7</v>
      </c>
      <c r="L113">
        <v>14000</v>
      </c>
      <c r="M113">
        <v>98000</v>
      </c>
      <c r="N113" t="s">
        <v>1046</v>
      </c>
      <c r="O113" t="s">
        <v>1042</v>
      </c>
      <c r="P113" t="s">
        <v>1047</v>
      </c>
      <c r="Q113" s="116" t="s">
        <v>1048</v>
      </c>
      <c r="R113">
        <v>448935487</v>
      </c>
      <c r="S113" t="s">
        <v>1049</v>
      </c>
      <c r="T113" s="115">
        <v>45722.747708333343</v>
      </c>
      <c r="W113" t="s">
        <v>537</v>
      </c>
      <c r="X113" t="s">
        <v>538</v>
      </c>
      <c r="Y113" t="s">
        <v>539</v>
      </c>
      <c r="AA113">
        <v>112</v>
      </c>
    </row>
    <row r="114" spans="1:27" x14ac:dyDescent="0.35">
      <c r="A114" s="115">
        <v>45722.872812152767</v>
      </c>
      <c r="B114" s="115">
        <v>45722.873642708328</v>
      </c>
      <c r="C114" s="115">
        <v>45722</v>
      </c>
      <c r="D114" t="s">
        <v>540</v>
      </c>
      <c r="E114" t="s">
        <v>244</v>
      </c>
      <c r="I114" t="s">
        <v>245</v>
      </c>
      <c r="J114" t="s">
        <v>790</v>
      </c>
      <c r="K114">
        <v>3</v>
      </c>
      <c r="L114">
        <v>15000</v>
      </c>
      <c r="M114">
        <v>45000</v>
      </c>
      <c r="N114" t="s">
        <v>795</v>
      </c>
      <c r="O114" t="s">
        <v>765</v>
      </c>
      <c r="P114" t="s">
        <v>1050</v>
      </c>
      <c r="Q114" s="116" t="s">
        <v>1051</v>
      </c>
      <c r="R114">
        <v>448936040</v>
      </c>
      <c r="S114" t="s">
        <v>1052</v>
      </c>
      <c r="T114" s="115">
        <v>45722.748749999999</v>
      </c>
      <c r="W114" t="s">
        <v>537</v>
      </c>
      <c r="X114" t="s">
        <v>538</v>
      </c>
      <c r="Y114" t="s">
        <v>539</v>
      </c>
      <c r="AA114">
        <v>113</v>
      </c>
    </row>
    <row r="115" spans="1:27" x14ac:dyDescent="0.35">
      <c r="A115" s="115">
        <v>45723.932529282407</v>
      </c>
      <c r="B115" s="115">
        <v>45723.934075196761</v>
      </c>
      <c r="C115" s="115">
        <v>45723</v>
      </c>
      <c r="D115" t="s">
        <v>905</v>
      </c>
      <c r="E115" t="s">
        <v>249</v>
      </c>
      <c r="H115" t="s">
        <v>250</v>
      </c>
      <c r="J115" t="s">
        <v>665</v>
      </c>
      <c r="K115">
        <v>150</v>
      </c>
      <c r="L115">
        <v>2940</v>
      </c>
      <c r="M115">
        <v>441000</v>
      </c>
      <c r="N115" t="s">
        <v>1053</v>
      </c>
      <c r="O115" t="s">
        <v>868</v>
      </c>
      <c r="P115" t="s">
        <v>1054</v>
      </c>
      <c r="Q115" s="116" t="s">
        <v>1055</v>
      </c>
      <c r="R115">
        <v>449347409</v>
      </c>
      <c r="S115" t="s">
        <v>1056</v>
      </c>
      <c r="T115" s="115">
        <v>45723.809247685182</v>
      </c>
      <c r="W115" t="s">
        <v>537</v>
      </c>
      <c r="X115" t="s">
        <v>538</v>
      </c>
      <c r="Y115" t="s">
        <v>539</v>
      </c>
      <c r="AA115">
        <v>114</v>
      </c>
    </row>
    <row r="116" spans="1:27" x14ac:dyDescent="0.35">
      <c r="A116" s="115">
        <v>45723.934416064818</v>
      </c>
      <c r="B116" s="115">
        <v>45723.93626396991</v>
      </c>
      <c r="C116" s="115">
        <v>45723</v>
      </c>
      <c r="D116" t="s">
        <v>905</v>
      </c>
      <c r="E116" t="s">
        <v>558</v>
      </c>
      <c r="G116" t="s">
        <v>262</v>
      </c>
      <c r="J116" t="s">
        <v>670</v>
      </c>
      <c r="K116">
        <v>1</v>
      </c>
      <c r="L116">
        <v>9000</v>
      </c>
      <c r="M116">
        <v>9000</v>
      </c>
      <c r="N116" t="s">
        <v>1057</v>
      </c>
      <c r="O116" t="s">
        <v>868</v>
      </c>
      <c r="P116" t="s">
        <v>1058</v>
      </c>
      <c r="Q116" s="116" t="s">
        <v>1059</v>
      </c>
      <c r="R116">
        <v>449348411</v>
      </c>
      <c r="S116" t="s">
        <v>1060</v>
      </c>
      <c r="T116" s="115">
        <v>45723.811666666668</v>
      </c>
      <c r="W116" t="s">
        <v>537</v>
      </c>
      <c r="X116" t="s">
        <v>538</v>
      </c>
      <c r="Y116" t="s">
        <v>539</v>
      </c>
      <c r="AA116">
        <v>115</v>
      </c>
    </row>
    <row r="117" spans="1:27" x14ac:dyDescent="0.35">
      <c r="A117" s="115">
        <v>45723.947066956018</v>
      </c>
      <c r="B117" s="115">
        <v>45723.948002997677</v>
      </c>
      <c r="C117" s="115">
        <v>45723</v>
      </c>
      <c r="D117" t="s">
        <v>540</v>
      </c>
      <c r="E117" t="s">
        <v>244</v>
      </c>
      <c r="I117" t="s">
        <v>245</v>
      </c>
      <c r="J117" t="s">
        <v>790</v>
      </c>
      <c r="K117">
        <v>5</v>
      </c>
      <c r="L117">
        <v>14000</v>
      </c>
      <c r="M117">
        <v>70000</v>
      </c>
      <c r="N117" t="s">
        <v>1061</v>
      </c>
      <c r="O117" t="s">
        <v>770</v>
      </c>
      <c r="P117" t="s">
        <v>1062</v>
      </c>
      <c r="Q117" s="116" t="s">
        <v>1063</v>
      </c>
      <c r="R117">
        <v>449352644</v>
      </c>
      <c r="S117" t="s">
        <v>1064</v>
      </c>
      <c r="T117" s="115">
        <v>45723.823136574072</v>
      </c>
      <c r="W117" t="s">
        <v>537</v>
      </c>
      <c r="X117" t="s">
        <v>538</v>
      </c>
      <c r="Y117" t="s">
        <v>539</v>
      </c>
      <c r="AA117">
        <v>116</v>
      </c>
    </row>
    <row r="118" spans="1:27" x14ac:dyDescent="0.35">
      <c r="A118" s="115">
        <v>45723.948420520843</v>
      </c>
      <c r="B118" s="115">
        <v>45723.949151898138</v>
      </c>
      <c r="C118" s="115">
        <v>45723</v>
      </c>
      <c r="D118" t="s">
        <v>540</v>
      </c>
      <c r="E118" t="s">
        <v>244</v>
      </c>
      <c r="I118" t="s">
        <v>245</v>
      </c>
      <c r="J118" t="s">
        <v>790</v>
      </c>
      <c r="K118">
        <v>4</v>
      </c>
      <c r="L118">
        <v>14000</v>
      </c>
      <c r="M118">
        <v>56000</v>
      </c>
      <c r="N118" t="s">
        <v>1065</v>
      </c>
      <c r="O118" t="s">
        <v>765</v>
      </c>
      <c r="P118" t="s">
        <v>1066</v>
      </c>
      <c r="Q118" s="116" t="s">
        <v>1067</v>
      </c>
      <c r="R118">
        <v>449353009</v>
      </c>
      <c r="S118" t="s">
        <v>1068</v>
      </c>
      <c r="T118" s="115">
        <v>45723.824259259258</v>
      </c>
      <c r="W118" t="s">
        <v>537</v>
      </c>
      <c r="X118" t="s">
        <v>538</v>
      </c>
      <c r="Y118" t="s">
        <v>539</v>
      </c>
      <c r="AA118">
        <v>117</v>
      </c>
    </row>
    <row r="119" spans="1:27" x14ac:dyDescent="0.35">
      <c r="A119" s="115">
        <v>45724.823392511571</v>
      </c>
      <c r="B119" s="115">
        <v>45724.824393634262</v>
      </c>
      <c r="C119" s="115">
        <v>45724</v>
      </c>
      <c r="D119" t="s">
        <v>540</v>
      </c>
      <c r="E119" t="s">
        <v>244</v>
      </c>
      <c r="I119" t="s">
        <v>245</v>
      </c>
      <c r="J119" t="s">
        <v>790</v>
      </c>
      <c r="K119">
        <v>11</v>
      </c>
      <c r="L119">
        <v>14000</v>
      </c>
      <c r="M119">
        <v>154000</v>
      </c>
      <c r="N119" t="s">
        <v>566</v>
      </c>
      <c r="O119" t="s">
        <v>1042</v>
      </c>
      <c r="P119" t="s">
        <v>1069</v>
      </c>
      <c r="Q119" s="116" t="s">
        <v>1070</v>
      </c>
      <c r="R119">
        <v>449597927</v>
      </c>
      <c r="S119" t="s">
        <v>1071</v>
      </c>
      <c r="T119" s="115">
        <v>45724.699675925927</v>
      </c>
      <c r="W119" t="s">
        <v>537</v>
      </c>
      <c r="X119" t="s">
        <v>538</v>
      </c>
      <c r="Y119" t="s">
        <v>539</v>
      </c>
      <c r="AA119">
        <v>118</v>
      </c>
    </row>
    <row r="120" spans="1:27" x14ac:dyDescent="0.35">
      <c r="A120" s="115">
        <v>45724.825485185182</v>
      </c>
      <c r="B120" s="115">
        <v>45724.826533148153</v>
      </c>
      <c r="C120" s="115">
        <v>45724</v>
      </c>
      <c r="D120" t="s">
        <v>540</v>
      </c>
      <c r="E120" t="s">
        <v>244</v>
      </c>
      <c r="I120" t="s">
        <v>245</v>
      </c>
      <c r="J120" t="s">
        <v>790</v>
      </c>
      <c r="K120">
        <v>2</v>
      </c>
      <c r="L120">
        <v>15000</v>
      </c>
      <c r="M120">
        <v>30000</v>
      </c>
      <c r="N120" t="s">
        <v>828</v>
      </c>
      <c r="O120" t="s">
        <v>1072</v>
      </c>
      <c r="P120" t="s">
        <v>1073</v>
      </c>
      <c r="Q120" s="116" t="s">
        <v>1074</v>
      </c>
      <c r="R120">
        <v>449598544</v>
      </c>
      <c r="S120" t="s">
        <v>1075</v>
      </c>
      <c r="T120" s="115">
        <v>45724.701655092591</v>
      </c>
      <c r="W120" t="s">
        <v>537</v>
      </c>
      <c r="X120" t="s">
        <v>538</v>
      </c>
      <c r="Y120" t="s">
        <v>539</v>
      </c>
      <c r="AA120">
        <v>119</v>
      </c>
    </row>
    <row r="121" spans="1:27" x14ac:dyDescent="0.35">
      <c r="A121" s="115">
        <v>45724.826732557871</v>
      </c>
      <c r="B121" s="115">
        <v>45724.827616030103</v>
      </c>
      <c r="C121" s="115">
        <v>45724</v>
      </c>
      <c r="D121" t="s">
        <v>540</v>
      </c>
      <c r="E121" t="s">
        <v>244</v>
      </c>
      <c r="I121" t="s">
        <v>245</v>
      </c>
      <c r="J121" t="s">
        <v>790</v>
      </c>
      <c r="K121">
        <v>2</v>
      </c>
      <c r="L121">
        <v>14000</v>
      </c>
      <c r="M121">
        <v>28000</v>
      </c>
      <c r="N121" t="s">
        <v>1076</v>
      </c>
      <c r="O121" t="s">
        <v>765</v>
      </c>
      <c r="P121" t="s">
        <v>1077</v>
      </c>
      <c r="Q121" s="116" t="s">
        <v>1078</v>
      </c>
      <c r="R121">
        <v>449598979</v>
      </c>
      <c r="S121" t="s">
        <v>1079</v>
      </c>
      <c r="T121" s="115">
        <v>45724.702719907407</v>
      </c>
      <c r="W121" t="s">
        <v>537</v>
      </c>
      <c r="X121" t="s">
        <v>538</v>
      </c>
      <c r="Y121" t="s">
        <v>539</v>
      </c>
      <c r="AA121">
        <v>120</v>
      </c>
    </row>
    <row r="122" spans="1:27" x14ac:dyDescent="0.35">
      <c r="A122" s="115">
        <v>45724.827844398147</v>
      </c>
      <c r="B122" s="115">
        <v>45724.829903020844</v>
      </c>
      <c r="C122" s="115">
        <v>45724</v>
      </c>
      <c r="D122" t="s">
        <v>540</v>
      </c>
      <c r="E122" t="s">
        <v>244</v>
      </c>
      <c r="I122" t="s">
        <v>245</v>
      </c>
      <c r="J122" t="s">
        <v>790</v>
      </c>
      <c r="K122">
        <v>48</v>
      </c>
      <c r="L122">
        <v>14000</v>
      </c>
      <c r="M122">
        <v>672000</v>
      </c>
      <c r="N122" t="s">
        <v>1080</v>
      </c>
      <c r="O122" t="s">
        <v>1081</v>
      </c>
      <c r="P122" t="s">
        <v>1082</v>
      </c>
      <c r="Q122" s="116" t="s">
        <v>1083</v>
      </c>
      <c r="R122">
        <v>449599867</v>
      </c>
      <c r="S122" t="s">
        <v>1084</v>
      </c>
      <c r="T122" s="115">
        <v>45724.705057870371</v>
      </c>
      <c r="W122" t="s">
        <v>537</v>
      </c>
      <c r="X122" t="s">
        <v>538</v>
      </c>
      <c r="Y122" t="s">
        <v>539</v>
      </c>
      <c r="AA122">
        <v>121</v>
      </c>
    </row>
    <row r="123" spans="1:27" x14ac:dyDescent="0.35">
      <c r="A123" s="115">
        <v>45725.978046793978</v>
      </c>
      <c r="B123" s="115">
        <v>45725.979227013893</v>
      </c>
      <c r="C123" s="115">
        <v>45725</v>
      </c>
      <c r="D123" t="s">
        <v>540</v>
      </c>
      <c r="E123" t="s">
        <v>244</v>
      </c>
      <c r="I123" t="s">
        <v>245</v>
      </c>
      <c r="J123" t="s">
        <v>790</v>
      </c>
      <c r="K123">
        <v>71</v>
      </c>
      <c r="L123">
        <v>14000</v>
      </c>
      <c r="M123">
        <v>994000</v>
      </c>
      <c r="N123" t="s">
        <v>1085</v>
      </c>
      <c r="O123" t="s">
        <v>1086</v>
      </c>
      <c r="P123" t="s">
        <v>1087</v>
      </c>
      <c r="Q123" s="116" t="s">
        <v>1088</v>
      </c>
      <c r="R123">
        <v>449917999</v>
      </c>
      <c r="S123" t="s">
        <v>1089</v>
      </c>
      <c r="T123" s="115">
        <v>45725.854351851849</v>
      </c>
      <c r="W123" t="s">
        <v>537</v>
      </c>
      <c r="X123" t="s">
        <v>538</v>
      </c>
      <c r="Y123" t="s">
        <v>539</v>
      </c>
      <c r="AA123">
        <v>122</v>
      </c>
    </row>
    <row r="124" spans="1:27" x14ac:dyDescent="0.35">
      <c r="A124" s="115">
        <v>45725.979442164353</v>
      </c>
      <c r="B124" s="115">
        <v>45725.980309131941</v>
      </c>
      <c r="C124" s="115">
        <v>45725</v>
      </c>
      <c r="D124" t="s">
        <v>540</v>
      </c>
      <c r="E124" t="s">
        <v>244</v>
      </c>
      <c r="I124" t="s">
        <v>245</v>
      </c>
      <c r="J124" t="s">
        <v>790</v>
      </c>
      <c r="K124">
        <v>12</v>
      </c>
      <c r="L124">
        <v>14000</v>
      </c>
      <c r="M124">
        <v>168000</v>
      </c>
      <c r="N124" t="s">
        <v>1090</v>
      </c>
      <c r="O124" t="s">
        <v>1042</v>
      </c>
      <c r="P124" t="s">
        <v>1091</v>
      </c>
      <c r="Q124" s="116" t="s">
        <v>1092</v>
      </c>
      <c r="R124">
        <v>449918269</v>
      </c>
      <c r="S124" t="s">
        <v>1093</v>
      </c>
      <c r="T124" s="115">
        <v>45725.855451388888</v>
      </c>
      <c r="W124" t="s">
        <v>537</v>
      </c>
      <c r="X124" t="s">
        <v>538</v>
      </c>
      <c r="Y124" t="s">
        <v>539</v>
      </c>
      <c r="AA124">
        <v>123</v>
      </c>
    </row>
    <row r="125" spans="1:27" x14ac:dyDescent="0.35">
      <c r="A125" s="115">
        <v>45725.980546087972</v>
      </c>
      <c r="B125" s="115">
        <v>45725.981432025474</v>
      </c>
      <c r="C125" s="115">
        <v>45725</v>
      </c>
      <c r="D125" t="s">
        <v>540</v>
      </c>
      <c r="E125" t="s">
        <v>244</v>
      </c>
      <c r="I125" t="s">
        <v>245</v>
      </c>
      <c r="J125" t="s">
        <v>790</v>
      </c>
      <c r="K125">
        <v>2</v>
      </c>
      <c r="L125">
        <v>14000</v>
      </c>
      <c r="M125">
        <v>28000</v>
      </c>
      <c r="N125" t="s">
        <v>1076</v>
      </c>
      <c r="O125" t="s">
        <v>765</v>
      </c>
      <c r="P125" t="s">
        <v>1094</v>
      </c>
      <c r="Q125" s="116" t="s">
        <v>1095</v>
      </c>
      <c r="R125">
        <v>449918618</v>
      </c>
      <c r="S125" t="s">
        <v>1096</v>
      </c>
      <c r="T125" s="115">
        <v>45725.856539351851</v>
      </c>
      <c r="W125" t="s">
        <v>537</v>
      </c>
      <c r="X125" t="s">
        <v>538</v>
      </c>
      <c r="Y125" t="s">
        <v>539</v>
      </c>
      <c r="AA125">
        <v>124</v>
      </c>
    </row>
    <row r="126" spans="1:27" x14ac:dyDescent="0.35">
      <c r="A126" s="115">
        <v>45726.538944722219</v>
      </c>
      <c r="B126" s="115">
        <v>45726.540017291663</v>
      </c>
      <c r="C126" s="115">
        <v>45640</v>
      </c>
      <c r="D126" t="s">
        <v>580</v>
      </c>
      <c r="E126" t="s">
        <v>249</v>
      </c>
      <c r="H126" t="s">
        <v>253</v>
      </c>
      <c r="J126" t="s">
        <v>1097</v>
      </c>
      <c r="K126">
        <v>200</v>
      </c>
      <c r="L126">
        <v>2800</v>
      </c>
      <c r="M126">
        <v>560000</v>
      </c>
      <c r="N126" t="s">
        <v>1098</v>
      </c>
      <c r="O126" t="s">
        <v>1099</v>
      </c>
      <c r="P126" t="s">
        <v>1100</v>
      </c>
      <c r="Q126" s="116" t="s">
        <v>1101</v>
      </c>
      <c r="R126">
        <v>450092017</v>
      </c>
      <c r="S126" t="s">
        <v>1102</v>
      </c>
      <c r="T126" s="115">
        <v>45726.41542824074</v>
      </c>
      <c r="W126" t="s">
        <v>537</v>
      </c>
      <c r="X126" t="s">
        <v>538</v>
      </c>
      <c r="Y126" t="s">
        <v>539</v>
      </c>
      <c r="AA126">
        <v>125</v>
      </c>
    </row>
    <row r="127" spans="1:27" x14ac:dyDescent="0.35">
      <c r="A127" s="115">
        <v>45728.555412604168</v>
      </c>
      <c r="B127" s="115">
        <v>45728.55697247685</v>
      </c>
      <c r="C127" s="115">
        <v>45726</v>
      </c>
      <c r="D127" t="s">
        <v>540</v>
      </c>
      <c r="E127" t="s">
        <v>244</v>
      </c>
      <c r="I127" t="s">
        <v>245</v>
      </c>
      <c r="J127" t="s">
        <v>790</v>
      </c>
      <c r="K127">
        <v>1</v>
      </c>
      <c r="L127">
        <v>15000</v>
      </c>
      <c r="M127">
        <v>15000</v>
      </c>
      <c r="N127" t="s">
        <v>617</v>
      </c>
      <c r="O127" t="s">
        <v>778</v>
      </c>
      <c r="P127" t="s">
        <v>1103</v>
      </c>
      <c r="Q127" s="116" t="s">
        <v>1104</v>
      </c>
      <c r="R127">
        <v>451024700</v>
      </c>
      <c r="S127" t="s">
        <v>1105</v>
      </c>
      <c r="T127" s="115">
        <v>45728.434293981481</v>
      </c>
      <c r="W127" t="s">
        <v>537</v>
      </c>
      <c r="X127" t="s">
        <v>538</v>
      </c>
      <c r="Y127" t="s">
        <v>539</v>
      </c>
      <c r="AA127">
        <v>126</v>
      </c>
    </row>
    <row r="128" spans="1:27" x14ac:dyDescent="0.35">
      <c r="A128" s="115">
        <v>45728.557549988429</v>
      </c>
      <c r="B128" s="115">
        <v>45728.559061296299</v>
      </c>
      <c r="C128" s="115">
        <v>45727</v>
      </c>
      <c r="D128" t="s">
        <v>540</v>
      </c>
      <c r="E128" t="s">
        <v>244</v>
      </c>
      <c r="I128" t="s">
        <v>245</v>
      </c>
      <c r="J128" t="s">
        <v>790</v>
      </c>
      <c r="K128">
        <v>21</v>
      </c>
      <c r="L128">
        <v>14000</v>
      </c>
      <c r="M128">
        <v>294000</v>
      </c>
      <c r="N128" t="s">
        <v>666</v>
      </c>
      <c r="O128" t="s">
        <v>1086</v>
      </c>
      <c r="P128" t="s">
        <v>1106</v>
      </c>
      <c r="Q128" s="116" t="s">
        <v>1107</v>
      </c>
      <c r="R128">
        <v>451024720</v>
      </c>
      <c r="S128" t="s">
        <v>1108</v>
      </c>
      <c r="T128" s="115">
        <v>45728.434317129628</v>
      </c>
      <c r="W128" t="s">
        <v>537</v>
      </c>
      <c r="X128" t="s">
        <v>538</v>
      </c>
      <c r="Y128" t="s">
        <v>539</v>
      </c>
      <c r="AA128">
        <v>127</v>
      </c>
    </row>
    <row r="129" spans="1:27" x14ac:dyDescent="0.35">
      <c r="A129" s="115">
        <v>45728.562071053238</v>
      </c>
      <c r="B129" s="115">
        <v>45728.562987349527</v>
      </c>
      <c r="C129" s="115">
        <v>45728</v>
      </c>
      <c r="D129" t="s">
        <v>540</v>
      </c>
      <c r="E129" t="s">
        <v>244</v>
      </c>
      <c r="I129" t="s">
        <v>245</v>
      </c>
      <c r="J129" t="s">
        <v>790</v>
      </c>
      <c r="K129">
        <v>11</v>
      </c>
      <c r="L129">
        <v>14000</v>
      </c>
      <c r="M129">
        <v>154000</v>
      </c>
      <c r="N129" t="s">
        <v>566</v>
      </c>
      <c r="O129" t="s">
        <v>1109</v>
      </c>
      <c r="P129" t="s">
        <v>1110</v>
      </c>
      <c r="Q129" s="116" t="s">
        <v>1111</v>
      </c>
      <c r="R129">
        <v>451027230</v>
      </c>
      <c r="S129" t="s">
        <v>1112</v>
      </c>
      <c r="T129" s="115">
        <v>45728.438113425917</v>
      </c>
      <c r="W129" t="s">
        <v>537</v>
      </c>
      <c r="X129" t="s">
        <v>538</v>
      </c>
      <c r="Y129" t="s">
        <v>539</v>
      </c>
      <c r="AA129">
        <v>128</v>
      </c>
    </row>
    <row r="130" spans="1:27" x14ac:dyDescent="0.35">
      <c r="A130" s="115">
        <v>45728.563220011572</v>
      </c>
      <c r="B130" s="115">
        <v>45728.564229861113</v>
      </c>
      <c r="C130" s="115">
        <v>45728</v>
      </c>
      <c r="D130" t="s">
        <v>540</v>
      </c>
      <c r="E130" t="s">
        <v>244</v>
      </c>
      <c r="I130" t="s">
        <v>245</v>
      </c>
      <c r="J130" t="s">
        <v>790</v>
      </c>
      <c r="K130">
        <v>10</v>
      </c>
      <c r="L130">
        <v>14000</v>
      </c>
      <c r="M130">
        <v>140000</v>
      </c>
      <c r="N130" t="s">
        <v>939</v>
      </c>
      <c r="O130" t="s">
        <v>1109</v>
      </c>
      <c r="P130" t="s">
        <v>1113</v>
      </c>
      <c r="Q130" s="116" t="s">
        <v>1114</v>
      </c>
      <c r="R130">
        <v>451028228</v>
      </c>
      <c r="S130" t="s">
        <v>1115</v>
      </c>
      <c r="T130" s="115">
        <v>45728.439456018517</v>
      </c>
      <c r="W130" t="s">
        <v>537</v>
      </c>
      <c r="X130" t="s">
        <v>538</v>
      </c>
      <c r="Y130" t="s">
        <v>539</v>
      </c>
      <c r="AA130">
        <v>129</v>
      </c>
    </row>
    <row r="131" spans="1:27" x14ac:dyDescent="0.35">
      <c r="A131" s="115">
        <v>45728.798524305559</v>
      </c>
      <c r="B131" s="115">
        <v>45728.80027028935</v>
      </c>
      <c r="C131" s="115">
        <v>45717</v>
      </c>
      <c r="D131" t="s">
        <v>597</v>
      </c>
      <c r="E131" t="s">
        <v>249</v>
      </c>
      <c r="H131" t="s">
        <v>250</v>
      </c>
      <c r="J131" t="s">
        <v>1127</v>
      </c>
      <c r="K131">
        <v>102</v>
      </c>
      <c r="L131">
        <v>100</v>
      </c>
      <c r="M131" s="135">
        <v>10200</v>
      </c>
      <c r="N131" t="s">
        <v>1128</v>
      </c>
      <c r="O131" t="s">
        <v>868</v>
      </c>
      <c r="P131" t="s">
        <v>1129</v>
      </c>
      <c r="Q131" s="116" t="s">
        <v>1130</v>
      </c>
      <c r="R131">
        <v>451191935</v>
      </c>
      <c r="S131" t="s">
        <v>1131</v>
      </c>
      <c r="T131" s="115">
        <v>45728.675462962958</v>
      </c>
      <c r="W131" t="s">
        <v>537</v>
      </c>
      <c r="X131" t="s">
        <v>538</v>
      </c>
      <c r="Y131" t="s">
        <v>539</v>
      </c>
      <c r="AA131">
        <v>130</v>
      </c>
    </row>
    <row r="132" spans="1:27" x14ac:dyDescent="0.35">
      <c r="A132" s="115">
        <v>45728.800815509261</v>
      </c>
      <c r="B132" s="115">
        <v>45728.801733900473</v>
      </c>
      <c r="C132" s="115">
        <v>45717</v>
      </c>
      <c r="D132" t="s">
        <v>597</v>
      </c>
      <c r="E132" t="s">
        <v>249</v>
      </c>
      <c r="H132" t="s">
        <v>250</v>
      </c>
      <c r="J132" t="s">
        <v>634</v>
      </c>
      <c r="K132">
        <v>20</v>
      </c>
      <c r="L132">
        <v>1350</v>
      </c>
      <c r="M132">
        <v>27000</v>
      </c>
      <c r="N132" t="s">
        <v>1132</v>
      </c>
      <c r="O132" t="s">
        <v>868</v>
      </c>
      <c r="P132" t="s">
        <v>1133</v>
      </c>
      <c r="Q132" s="116" t="s">
        <v>1134</v>
      </c>
      <c r="R132">
        <v>451192809</v>
      </c>
      <c r="S132" t="s">
        <v>1135</v>
      </c>
      <c r="T132" s="115">
        <v>45728.676874999997</v>
      </c>
      <c r="W132" t="s">
        <v>537</v>
      </c>
      <c r="X132" t="s">
        <v>538</v>
      </c>
      <c r="Y132" t="s">
        <v>539</v>
      </c>
      <c r="AA132">
        <v>131</v>
      </c>
    </row>
    <row r="133" spans="1:27" x14ac:dyDescent="0.35">
      <c r="A133" s="115">
        <v>45728.846882638893</v>
      </c>
      <c r="B133" s="115">
        <v>45728.850054317132</v>
      </c>
      <c r="C133" s="115">
        <v>45721</v>
      </c>
      <c r="D133" t="s">
        <v>905</v>
      </c>
      <c r="E133" t="s">
        <v>581</v>
      </c>
      <c r="F133" t="s">
        <v>1136</v>
      </c>
      <c r="J133" t="s">
        <v>1137</v>
      </c>
      <c r="K133">
        <v>1</v>
      </c>
      <c r="L133">
        <v>403500</v>
      </c>
      <c r="M133">
        <v>403500</v>
      </c>
      <c r="N133" t="s">
        <v>1138</v>
      </c>
      <c r="O133" t="s">
        <v>1139</v>
      </c>
      <c r="P133" t="s">
        <v>1140</v>
      </c>
      <c r="Q133" s="116" t="s">
        <v>1141</v>
      </c>
      <c r="R133">
        <v>451221756</v>
      </c>
      <c r="S133" t="s">
        <v>1142</v>
      </c>
      <c r="T133" s="115">
        <v>45728.725856481477</v>
      </c>
      <c r="W133" t="s">
        <v>537</v>
      </c>
      <c r="X133" t="s">
        <v>538</v>
      </c>
      <c r="Y133" t="s">
        <v>539</v>
      </c>
      <c r="AA133">
        <v>132</v>
      </c>
    </row>
    <row r="134" spans="1:27" x14ac:dyDescent="0.35">
      <c r="A134" s="115">
        <v>45728.850983159733</v>
      </c>
      <c r="B134" s="115">
        <v>45728.852460486109</v>
      </c>
      <c r="C134" s="115">
        <v>45718</v>
      </c>
      <c r="D134" t="s">
        <v>905</v>
      </c>
      <c r="E134" t="s">
        <v>581</v>
      </c>
      <c r="F134" t="s">
        <v>1136</v>
      </c>
      <c r="J134" t="s">
        <v>1143</v>
      </c>
      <c r="K134">
        <v>1</v>
      </c>
      <c r="L134">
        <v>1219000</v>
      </c>
      <c r="M134">
        <v>1219000</v>
      </c>
      <c r="N134" t="s">
        <v>1144</v>
      </c>
      <c r="O134" t="s">
        <v>1145</v>
      </c>
      <c r="P134" t="s">
        <v>1146</v>
      </c>
      <c r="Q134" s="116" t="s">
        <v>1147</v>
      </c>
      <c r="R134">
        <v>451222471</v>
      </c>
      <c r="S134" t="s">
        <v>1148</v>
      </c>
      <c r="T134" s="115">
        <v>45728.727581018517</v>
      </c>
      <c r="W134" t="s">
        <v>537</v>
      </c>
      <c r="X134" t="s">
        <v>538</v>
      </c>
      <c r="Y134" t="s">
        <v>539</v>
      </c>
      <c r="AA134">
        <v>133</v>
      </c>
    </row>
    <row r="135" spans="1:27" x14ac:dyDescent="0.35">
      <c r="A135" s="115">
        <v>45728.897664502307</v>
      </c>
      <c r="B135" s="115">
        <v>45728.8997796412</v>
      </c>
      <c r="C135" s="115">
        <v>45718</v>
      </c>
      <c r="D135" t="s">
        <v>905</v>
      </c>
      <c r="E135" t="s">
        <v>581</v>
      </c>
      <c r="F135" t="s">
        <v>1136</v>
      </c>
      <c r="J135" t="s">
        <v>1149</v>
      </c>
      <c r="K135">
        <v>1</v>
      </c>
      <c r="L135">
        <v>470000</v>
      </c>
      <c r="M135">
        <v>470000</v>
      </c>
      <c r="N135" t="s">
        <v>1150</v>
      </c>
      <c r="O135" t="s">
        <v>1151</v>
      </c>
      <c r="P135" t="s">
        <v>1152</v>
      </c>
      <c r="Q135" s="116" t="s">
        <v>1153</v>
      </c>
      <c r="R135">
        <v>451245382</v>
      </c>
      <c r="S135" t="s">
        <v>1154</v>
      </c>
      <c r="T135" s="115">
        <v>45728.77484953704</v>
      </c>
      <c r="W135" t="s">
        <v>537</v>
      </c>
      <c r="X135" t="s">
        <v>538</v>
      </c>
      <c r="Y135" t="s">
        <v>539</v>
      </c>
      <c r="AA135">
        <v>134</v>
      </c>
    </row>
    <row r="136" spans="1:27" x14ac:dyDescent="0.35">
      <c r="A136" s="115">
        <v>45728.900448009263</v>
      </c>
      <c r="B136" s="115">
        <v>45728.902965231478</v>
      </c>
      <c r="C136" s="115">
        <v>45721</v>
      </c>
      <c r="D136" t="s">
        <v>905</v>
      </c>
      <c r="E136" t="s">
        <v>581</v>
      </c>
      <c r="F136" t="s">
        <v>1136</v>
      </c>
      <c r="J136" t="s">
        <v>1155</v>
      </c>
      <c r="K136">
        <v>1</v>
      </c>
      <c r="L136">
        <v>120000</v>
      </c>
      <c r="M136">
        <v>120000</v>
      </c>
      <c r="N136" t="s">
        <v>1156</v>
      </c>
      <c r="O136" t="s">
        <v>1157</v>
      </c>
      <c r="P136" t="s">
        <v>1158</v>
      </c>
      <c r="Q136" s="116" t="s">
        <v>1159</v>
      </c>
      <c r="R136">
        <v>451246869</v>
      </c>
      <c r="S136" t="s">
        <v>1160</v>
      </c>
      <c r="T136" s="115">
        <v>45728.778020833342</v>
      </c>
      <c r="W136" t="s">
        <v>537</v>
      </c>
      <c r="X136" t="s">
        <v>538</v>
      </c>
      <c r="Y136" t="s">
        <v>539</v>
      </c>
      <c r="AA136">
        <v>135</v>
      </c>
    </row>
    <row r="137" spans="1:27" x14ac:dyDescent="0.35">
      <c r="A137" s="115">
        <v>45729.663465844897</v>
      </c>
      <c r="B137" s="115">
        <v>45729.666232268522</v>
      </c>
      <c r="C137" s="115">
        <v>45729</v>
      </c>
      <c r="D137" t="s">
        <v>597</v>
      </c>
      <c r="E137" t="s">
        <v>249</v>
      </c>
      <c r="H137" t="s">
        <v>250</v>
      </c>
      <c r="J137" t="s">
        <v>634</v>
      </c>
      <c r="K137">
        <v>270</v>
      </c>
      <c r="L137">
        <v>1400</v>
      </c>
      <c r="M137">
        <v>378000</v>
      </c>
      <c r="N137" t="s">
        <v>1161</v>
      </c>
      <c r="O137" t="s">
        <v>868</v>
      </c>
      <c r="P137" t="s">
        <v>1162</v>
      </c>
      <c r="Q137" s="116" t="s">
        <v>1163</v>
      </c>
      <c r="R137">
        <v>451541673</v>
      </c>
      <c r="S137" t="s">
        <v>1164</v>
      </c>
      <c r="T137" s="115">
        <v>45729.541400462957</v>
      </c>
      <c r="W137" t="s">
        <v>537</v>
      </c>
      <c r="X137" t="s">
        <v>538</v>
      </c>
      <c r="Y137" t="s">
        <v>539</v>
      </c>
      <c r="AA137">
        <v>136</v>
      </c>
    </row>
    <row r="138" spans="1:27" x14ac:dyDescent="0.35">
      <c r="A138" s="115">
        <v>45729.666598564807</v>
      </c>
      <c r="B138" s="115">
        <v>45729.667450624998</v>
      </c>
      <c r="C138" s="115">
        <v>45729</v>
      </c>
      <c r="D138" t="s">
        <v>597</v>
      </c>
      <c r="E138" t="s">
        <v>249</v>
      </c>
      <c r="H138" t="s">
        <v>250</v>
      </c>
      <c r="J138" t="s">
        <v>571</v>
      </c>
      <c r="K138">
        <v>100</v>
      </c>
      <c r="L138">
        <v>4300</v>
      </c>
      <c r="M138">
        <v>430000</v>
      </c>
      <c r="N138" t="s">
        <v>1008</v>
      </c>
      <c r="O138" t="s">
        <v>868</v>
      </c>
      <c r="P138" t="s">
        <v>1165</v>
      </c>
      <c r="Q138" s="116" t="s">
        <v>1166</v>
      </c>
      <c r="R138">
        <v>451542383</v>
      </c>
      <c r="S138" t="s">
        <v>1167</v>
      </c>
      <c r="T138" s="115">
        <v>45729.542534722219</v>
      </c>
      <c r="W138" t="s">
        <v>537</v>
      </c>
      <c r="X138" t="s">
        <v>538</v>
      </c>
      <c r="Y138" t="s">
        <v>539</v>
      </c>
      <c r="AA138">
        <v>137</v>
      </c>
    </row>
    <row r="139" spans="1:27" x14ac:dyDescent="0.35">
      <c r="A139" s="115">
        <v>45729.667915451391</v>
      </c>
      <c r="B139" s="115">
        <v>45729.669171782407</v>
      </c>
      <c r="C139" s="115">
        <v>45729</v>
      </c>
      <c r="D139" t="s">
        <v>1168</v>
      </c>
      <c r="E139" t="s">
        <v>249</v>
      </c>
      <c r="H139" t="s">
        <v>253</v>
      </c>
      <c r="J139" t="s">
        <v>1169</v>
      </c>
      <c r="K139">
        <v>300</v>
      </c>
      <c r="L139">
        <v>3200</v>
      </c>
      <c r="M139">
        <v>960000</v>
      </c>
      <c r="N139" t="s">
        <v>1170</v>
      </c>
      <c r="O139" t="s">
        <v>868</v>
      </c>
      <c r="P139" t="s">
        <v>1171</v>
      </c>
      <c r="Q139" s="116" t="s">
        <v>1172</v>
      </c>
      <c r="R139">
        <v>451543507</v>
      </c>
      <c r="S139" t="s">
        <v>1173</v>
      </c>
      <c r="T139" s="115">
        <v>45729.544259259259</v>
      </c>
      <c r="W139" t="s">
        <v>537</v>
      </c>
      <c r="X139" t="s">
        <v>538</v>
      </c>
      <c r="Y139" t="s">
        <v>539</v>
      </c>
      <c r="AA139">
        <v>138</v>
      </c>
    </row>
    <row r="140" spans="1:27" x14ac:dyDescent="0.35">
      <c r="A140" s="115">
        <v>45729.679039050927</v>
      </c>
      <c r="B140" s="115">
        <v>45729.680406863423</v>
      </c>
      <c r="C140" s="115">
        <v>45729</v>
      </c>
      <c r="D140" t="s">
        <v>597</v>
      </c>
      <c r="E140" t="s">
        <v>558</v>
      </c>
      <c r="G140" t="s">
        <v>262</v>
      </c>
      <c r="J140" t="s">
        <v>910</v>
      </c>
      <c r="K140">
        <v>1</v>
      </c>
      <c r="L140">
        <v>13000</v>
      </c>
      <c r="M140">
        <v>13000</v>
      </c>
      <c r="N140" t="s">
        <v>608</v>
      </c>
      <c r="O140" t="s">
        <v>868</v>
      </c>
      <c r="P140" t="s">
        <v>1174</v>
      </c>
      <c r="Q140" s="116" t="s">
        <v>1175</v>
      </c>
      <c r="R140">
        <v>451551768</v>
      </c>
      <c r="S140" t="s">
        <v>1176</v>
      </c>
      <c r="T140" s="115">
        <v>45729.555578703701</v>
      </c>
      <c r="W140" t="s">
        <v>537</v>
      </c>
      <c r="X140" t="s">
        <v>538</v>
      </c>
      <c r="Y140" t="s">
        <v>539</v>
      </c>
      <c r="AA140">
        <v>139</v>
      </c>
    </row>
    <row r="141" spans="1:27" x14ac:dyDescent="0.35">
      <c r="A141" s="115">
        <v>45729.734892222223</v>
      </c>
      <c r="B141" s="115">
        <v>45729.735848101853</v>
      </c>
      <c r="C141" s="115">
        <v>45729</v>
      </c>
      <c r="D141" t="s">
        <v>540</v>
      </c>
      <c r="E141" t="s">
        <v>244</v>
      </c>
      <c r="I141" t="s">
        <v>245</v>
      </c>
      <c r="J141" t="s">
        <v>790</v>
      </c>
      <c r="K141">
        <v>11</v>
      </c>
      <c r="L141">
        <v>14000</v>
      </c>
      <c r="M141">
        <v>154000</v>
      </c>
      <c r="N141" t="s">
        <v>566</v>
      </c>
      <c r="O141" t="s">
        <v>1109</v>
      </c>
      <c r="P141" t="s">
        <v>1177</v>
      </c>
      <c r="Q141" s="116" t="s">
        <v>1178</v>
      </c>
      <c r="R141">
        <v>451591915</v>
      </c>
      <c r="S141" t="s">
        <v>1179</v>
      </c>
      <c r="T141" s="115">
        <v>45729.611215277779</v>
      </c>
      <c r="W141" t="s">
        <v>537</v>
      </c>
      <c r="X141" t="s">
        <v>538</v>
      </c>
      <c r="Y141" t="s">
        <v>539</v>
      </c>
      <c r="AA141">
        <v>140</v>
      </c>
    </row>
    <row r="142" spans="1:27" x14ac:dyDescent="0.35">
      <c r="A142" s="115">
        <v>45730.865809143521</v>
      </c>
      <c r="B142" s="115">
        <v>45730.866783530088</v>
      </c>
      <c r="C142" s="115">
        <v>45730</v>
      </c>
      <c r="D142" t="s">
        <v>540</v>
      </c>
      <c r="E142" t="s">
        <v>244</v>
      </c>
      <c r="I142" t="s">
        <v>245</v>
      </c>
      <c r="J142" t="s">
        <v>790</v>
      </c>
      <c r="K142">
        <v>1</v>
      </c>
      <c r="L142">
        <v>15000</v>
      </c>
      <c r="M142">
        <v>15000</v>
      </c>
      <c r="N142" t="s">
        <v>617</v>
      </c>
      <c r="O142" t="s">
        <v>778</v>
      </c>
      <c r="P142" t="s">
        <v>1180</v>
      </c>
      <c r="Q142" s="116" t="s">
        <v>1181</v>
      </c>
      <c r="R142">
        <v>452063377</v>
      </c>
      <c r="S142" t="s">
        <v>1182</v>
      </c>
      <c r="T142" s="115">
        <v>45730.741932870369</v>
      </c>
      <c r="W142" t="s">
        <v>537</v>
      </c>
      <c r="X142" t="s">
        <v>538</v>
      </c>
      <c r="Y142" t="s">
        <v>539</v>
      </c>
      <c r="AA142">
        <v>141</v>
      </c>
    </row>
    <row r="143" spans="1:27" x14ac:dyDescent="0.35">
      <c r="A143" s="115">
        <v>45731.632201631946</v>
      </c>
      <c r="B143" s="115">
        <v>45731.633291342587</v>
      </c>
      <c r="C143" s="115">
        <v>45731</v>
      </c>
      <c r="D143" t="s">
        <v>580</v>
      </c>
      <c r="E143" t="s">
        <v>249</v>
      </c>
      <c r="H143" t="s">
        <v>250</v>
      </c>
      <c r="J143" t="s">
        <v>634</v>
      </c>
      <c r="K143">
        <v>140</v>
      </c>
      <c r="L143">
        <v>1400</v>
      </c>
      <c r="M143">
        <v>196000</v>
      </c>
      <c r="N143" t="s">
        <v>1183</v>
      </c>
      <c r="O143" t="s">
        <v>868</v>
      </c>
      <c r="P143" t="s">
        <v>1184</v>
      </c>
      <c r="Q143" s="116" t="s">
        <v>1185</v>
      </c>
      <c r="R143">
        <v>452282236</v>
      </c>
      <c r="S143" t="s">
        <v>1186</v>
      </c>
      <c r="T143" s="115">
        <v>45731.508831018517</v>
      </c>
      <c r="W143" t="s">
        <v>537</v>
      </c>
      <c r="X143" t="s">
        <v>538</v>
      </c>
      <c r="Y143" t="s">
        <v>539</v>
      </c>
      <c r="AA143">
        <v>142</v>
      </c>
    </row>
    <row r="144" spans="1:27" x14ac:dyDescent="0.35">
      <c r="A144" s="115">
        <v>45731.633938680563</v>
      </c>
      <c r="B144" s="115">
        <v>45731.634673703702</v>
      </c>
      <c r="C144" s="115">
        <v>45731</v>
      </c>
      <c r="D144" t="s">
        <v>580</v>
      </c>
      <c r="E144" t="s">
        <v>249</v>
      </c>
      <c r="H144" t="s">
        <v>250</v>
      </c>
      <c r="J144" t="s">
        <v>571</v>
      </c>
      <c r="K144">
        <v>50</v>
      </c>
      <c r="L144">
        <v>4300</v>
      </c>
      <c r="M144">
        <v>215000</v>
      </c>
      <c r="N144" t="s">
        <v>572</v>
      </c>
      <c r="O144" t="s">
        <v>868</v>
      </c>
      <c r="P144" t="s">
        <v>1187</v>
      </c>
      <c r="Q144" s="116" t="s">
        <v>1188</v>
      </c>
      <c r="R144">
        <v>452282783</v>
      </c>
      <c r="S144" t="s">
        <v>1189</v>
      </c>
      <c r="T144" s="115">
        <v>45731.509988425933</v>
      </c>
      <c r="W144" t="s">
        <v>537</v>
      </c>
      <c r="X144" t="s">
        <v>538</v>
      </c>
      <c r="Y144" t="s">
        <v>539</v>
      </c>
      <c r="AA144">
        <v>143</v>
      </c>
    </row>
    <row r="145" spans="1:27" x14ac:dyDescent="0.35">
      <c r="A145" s="115">
        <v>45731.635084062502</v>
      </c>
      <c r="B145" s="115">
        <v>45731.636151747683</v>
      </c>
      <c r="C145" s="115">
        <v>45731</v>
      </c>
      <c r="D145" t="s">
        <v>580</v>
      </c>
      <c r="E145" t="s">
        <v>558</v>
      </c>
      <c r="G145" t="s">
        <v>262</v>
      </c>
      <c r="J145" t="s">
        <v>949</v>
      </c>
      <c r="K145">
        <v>1</v>
      </c>
      <c r="L145">
        <v>8000</v>
      </c>
      <c r="M145">
        <v>8000</v>
      </c>
      <c r="N145" t="s">
        <v>726</v>
      </c>
      <c r="O145" t="s">
        <v>868</v>
      </c>
      <c r="P145" t="s">
        <v>1190</v>
      </c>
      <c r="Q145" s="116" t="s">
        <v>1191</v>
      </c>
      <c r="R145">
        <v>452285669</v>
      </c>
      <c r="S145" t="s">
        <v>1192</v>
      </c>
      <c r="T145" s="115">
        <v>45731.517743055563</v>
      </c>
      <c r="W145" t="s">
        <v>537</v>
      </c>
      <c r="X145" t="s">
        <v>538</v>
      </c>
      <c r="Y145" t="s">
        <v>539</v>
      </c>
      <c r="AA145">
        <v>144</v>
      </c>
    </row>
    <row r="146" spans="1:27" x14ac:dyDescent="0.35">
      <c r="A146" s="115">
        <v>45732.807541805552</v>
      </c>
      <c r="B146" s="115">
        <v>45732.809359999999</v>
      </c>
      <c r="C146" s="115">
        <v>45747</v>
      </c>
      <c r="D146" t="s">
        <v>580</v>
      </c>
      <c r="E146" t="s">
        <v>558</v>
      </c>
      <c r="G146" t="s">
        <v>258</v>
      </c>
      <c r="J146" t="s">
        <v>1193</v>
      </c>
      <c r="K146">
        <v>1</v>
      </c>
      <c r="L146">
        <v>280000</v>
      </c>
      <c r="M146">
        <v>280000</v>
      </c>
      <c r="N146" t="s">
        <v>660</v>
      </c>
      <c r="O146" t="s">
        <v>1194</v>
      </c>
      <c r="P146" t="s">
        <v>1195</v>
      </c>
      <c r="Q146" s="116" t="s">
        <v>1196</v>
      </c>
      <c r="R146">
        <v>452615760</v>
      </c>
      <c r="S146" t="s">
        <v>1197</v>
      </c>
      <c r="T146" s="115">
        <v>45732.684467592589</v>
      </c>
      <c r="W146" t="s">
        <v>537</v>
      </c>
      <c r="X146" t="s">
        <v>538</v>
      </c>
      <c r="Y146" t="s">
        <v>539</v>
      </c>
      <c r="AA146">
        <v>145</v>
      </c>
    </row>
    <row r="147" spans="1:27" x14ac:dyDescent="0.35">
      <c r="A147" s="115">
        <v>45732.809647349539</v>
      </c>
      <c r="B147" s="115">
        <v>45732.81110003472</v>
      </c>
      <c r="C147" s="115">
        <v>45747</v>
      </c>
      <c r="D147" t="s">
        <v>597</v>
      </c>
      <c r="E147" t="s">
        <v>558</v>
      </c>
      <c r="G147" t="s">
        <v>258</v>
      </c>
      <c r="J147" t="s">
        <v>1198</v>
      </c>
      <c r="K147">
        <v>1</v>
      </c>
      <c r="L147">
        <v>280000</v>
      </c>
      <c r="M147">
        <v>280000</v>
      </c>
      <c r="N147" t="s">
        <v>660</v>
      </c>
      <c r="O147" t="s">
        <v>1199</v>
      </c>
      <c r="P147" t="s">
        <v>1200</v>
      </c>
      <c r="Q147" s="116" t="s">
        <v>1201</v>
      </c>
      <c r="R147">
        <v>452616297</v>
      </c>
      <c r="S147" t="s">
        <v>1202</v>
      </c>
      <c r="T147" s="115">
        <v>45732.68613425926</v>
      </c>
      <c r="W147" t="s">
        <v>537</v>
      </c>
      <c r="X147" t="s">
        <v>538</v>
      </c>
      <c r="Y147" t="s">
        <v>539</v>
      </c>
      <c r="AA147">
        <v>146</v>
      </c>
    </row>
    <row r="148" spans="1:27" x14ac:dyDescent="0.35">
      <c r="A148" s="115">
        <v>45733.401307581022</v>
      </c>
      <c r="B148" s="115">
        <v>45733.40224880787</v>
      </c>
      <c r="C148" s="115">
        <v>45729</v>
      </c>
      <c r="D148" t="s">
        <v>540</v>
      </c>
      <c r="E148" t="s">
        <v>244</v>
      </c>
      <c r="I148" t="s">
        <v>245</v>
      </c>
      <c r="J148" t="s">
        <v>790</v>
      </c>
      <c r="K148">
        <v>1</v>
      </c>
      <c r="L148">
        <v>15000</v>
      </c>
      <c r="M148">
        <v>15000</v>
      </c>
      <c r="N148" t="s">
        <v>617</v>
      </c>
      <c r="O148" t="s">
        <v>778</v>
      </c>
      <c r="P148" t="s">
        <v>1203</v>
      </c>
      <c r="Q148" s="116" t="s">
        <v>1204</v>
      </c>
      <c r="R148">
        <v>452739777</v>
      </c>
      <c r="S148" t="s">
        <v>1205</v>
      </c>
      <c r="T148" s="115">
        <v>45733.277372685188</v>
      </c>
      <c r="W148" t="s">
        <v>537</v>
      </c>
      <c r="X148" t="s">
        <v>538</v>
      </c>
      <c r="Y148" t="s">
        <v>539</v>
      </c>
      <c r="AA148">
        <v>147</v>
      </c>
    </row>
    <row r="149" spans="1:27" x14ac:dyDescent="0.35">
      <c r="A149" s="115">
        <v>45733.402635127313</v>
      </c>
      <c r="B149" s="115">
        <v>45733.404587534722</v>
      </c>
      <c r="C149" s="115">
        <v>45732</v>
      </c>
      <c r="D149" t="s">
        <v>540</v>
      </c>
      <c r="E149" t="s">
        <v>244</v>
      </c>
      <c r="I149" t="s">
        <v>245</v>
      </c>
      <c r="J149" t="s">
        <v>790</v>
      </c>
      <c r="K149">
        <v>2</v>
      </c>
      <c r="L149">
        <v>15000</v>
      </c>
      <c r="M149">
        <v>30000</v>
      </c>
      <c r="N149" t="s">
        <v>828</v>
      </c>
      <c r="O149" t="s">
        <v>778</v>
      </c>
      <c r="P149" t="s">
        <v>1206</v>
      </c>
      <c r="Q149" s="116" t="s">
        <v>1207</v>
      </c>
      <c r="R149">
        <v>452740610</v>
      </c>
      <c r="S149" t="s">
        <v>1208</v>
      </c>
      <c r="T149" s="115">
        <v>45733.279675925929</v>
      </c>
      <c r="W149" t="s">
        <v>537</v>
      </c>
      <c r="X149" t="s">
        <v>538</v>
      </c>
      <c r="Y149" t="s">
        <v>539</v>
      </c>
      <c r="AA149">
        <v>148</v>
      </c>
    </row>
    <row r="150" spans="1:27" x14ac:dyDescent="0.35">
      <c r="A150" s="115">
        <v>45733.406939780092</v>
      </c>
      <c r="B150" s="115">
        <v>45733.408320486109</v>
      </c>
      <c r="C150" s="115">
        <v>45733</v>
      </c>
      <c r="D150" t="s">
        <v>540</v>
      </c>
      <c r="E150" t="s">
        <v>244</v>
      </c>
      <c r="I150" t="s">
        <v>245</v>
      </c>
      <c r="J150" t="s">
        <v>790</v>
      </c>
      <c r="K150">
        <v>3</v>
      </c>
      <c r="L150">
        <v>14000</v>
      </c>
      <c r="M150">
        <v>42000</v>
      </c>
      <c r="N150" t="s">
        <v>584</v>
      </c>
      <c r="O150" t="s">
        <v>1042</v>
      </c>
      <c r="P150" t="s">
        <v>1209</v>
      </c>
      <c r="Q150" s="116" t="s">
        <v>1210</v>
      </c>
      <c r="R150">
        <v>452742268</v>
      </c>
      <c r="S150" t="s">
        <v>1211</v>
      </c>
      <c r="T150" s="115">
        <v>45733.283449074072</v>
      </c>
      <c r="W150" t="s">
        <v>537</v>
      </c>
      <c r="X150" t="s">
        <v>538</v>
      </c>
      <c r="Y150" t="s">
        <v>539</v>
      </c>
      <c r="AA150">
        <v>149</v>
      </c>
    </row>
    <row r="151" spans="1:27" x14ac:dyDescent="0.35">
      <c r="A151" s="115">
        <v>45733.408728425929</v>
      </c>
      <c r="B151" s="115">
        <v>45733.410372210637</v>
      </c>
      <c r="C151" s="115">
        <v>45733</v>
      </c>
      <c r="D151" t="s">
        <v>597</v>
      </c>
      <c r="E151" t="s">
        <v>244</v>
      </c>
      <c r="I151" t="s">
        <v>245</v>
      </c>
      <c r="J151" t="s">
        <v>790</v>
      </c>
      <c r="K151">
        <v>7</v>
      </c>
      <c r="L151">
        <v>13000</v>
      </c>
      <c r="M151">
        <v>91000</v>
      </c>
      <c r="N151" t="s">
        <v>1212</v>
      </c>
      <c r="O151" t="s">
        <v>1042</v>
      </c>
      <c r="P151" t="s">
        <v>1213</v>
      </c>
      <c r="Q151" s="116" t="s">
        <v>1214</v>
      </c>
      <c r="R151">
        <v>452743246</v>
      </c>
      <c r="S151" t="s">
        <v>1215</v>
      </c>
      <c r="T151" s="115">
        <v>45733.285451388889</v>
      </c>
      <c r="W151" t="s">
        <v>537</v>
      </c>
      <c r="X151" t="s">
        <v>538</v>
      </c>
      <c r="Y151" t="s">
        <v>539</v>
      </c>
      <c r="AA151">
        <v>150</v>
      </c>
    </row>
    <row r="152" spans="1:27" x14ac:dyDescent="0.35">
      <c r="A152" s="115">
        <v>45733.501930034719</v>
      </c>
      <c r="B152" s="115">
        <v>45733.502779710638</v>
      </c>
      <c r="C152" s="115">
        <v>45733</v>
      </c>
      <c r="D152" t="s">
        <v>597</v>
      </c>
      <c r="E152" t="s">
        <v>244</v>
      </c>
      <c r="I152" t="s">
        <v>245</v>
      </c>
      <c r="J152" t="s">
        <v>790</v>
      </c>
      <c r="K152">
        <v>1</v>
      </c>
      <c r="L152">
        <v>14000</v>
      </c>
      <c r="M152">
        <v>14000</v>
      </c>
      <c r="N152" t="s">
        <v>1216</v>
      </c>
      <c r="O152" t="s">
        <v>765</v>
      </c>
      <c r="P152" t="s">
        <v>1217</v>
      </c>
      <c r="Q152" s="116" t="s">
        <v>1218</v>
      </c>
      <c r="R152">
        <v>452797538</v>
      </c>
      <c r="S152" t="s">
        <v>1219</v>
      </c>
      <c r="T152" s="115">
        <v>45733.377986111111</v>
      </c>
      <c r="W152" t="s">
        <v>537</v>
      </c>
      <c r="X152" t="s">
        <v>538</v>
      </c>
      <c r="Y152" t="s">
        <v>539</v>
      </c>
      <c r="AA152">
        <v>151</v>
      </c>
    </row>
    <row r="153" spans="1:27" x14ac:dyDescent="0.35">
      <c r="A153" s="115">
        <v>45733.503109513891</v>
      </c>
      <c r="B153" s="115">
        <v>45733.504138425917</v>
      </c>
      <c r="C153" s="115">
        <v>45733</v>
      </c>
      <c r="D153" t="s">
        <v>597</v>
      </c>
      <c r="E153" t="s">
        <v>244</v>
      </c>
      <c r="I153" t="s">
        <v>245</v>
      </c>
      <c r="J153" t="s">
        <v>790</v>
      </c>
      <c r="K153">
        <v>26</v>
      </c>
      <c r="L153">
        <v>13000</v>
      </c>
      <c r="M153">
        <v>338000</v>
      </c>
      <c r="N153" t="s">
        <v>1220</v>
      </c>
      <c r="O153" t="s">
        <v>1221</v>
      </c>
      <c r="P153" t="s">
        <v>1222</v>
      </c>
      <c r="Q153" s="116" t="s">
        <v>1223</v>
      </c>
      <c r="R153">
        <v>452798408</v>
      </c>
      <c r="S153" t="s">
        <v>1224</v>
      </c>
      <c r="T153" s="115">
        <v>45733.379386574074</v>
      </c>
      <c r="W153" t="s">
        <v>537</v>
      </c>
      <c r="X153" t="s">
        <v>538</v>
      </c>
      <c r="Y153" t="s">
        <v>539</v>
      </c>
      <c r="AA153">
        <v>152</v>
      </c>
    </row>
    <row r="154" spans="1:27" x14ac:dyDescent="0.35">
      <c r="A154" s="115">
        <v>45733.560637766197</v>
      </c>
      <c r="B154" s="115">
        <v>45733.561597870372</v>
      </c>
      <c r="C154" s="115">
        <v>45733</v>
      </c>
      <c r="D154" t="s">
        <v>580</v>
      </c>
      <c r="E154" t="s">
        <v>244</v>
      </c>
      <c r="I154" t="s">
        <v>245</v>
      </c>
      <c r="J154" t="s">
        <v>790</v>
      </c>
      <c r="K154">
        <v>11</v>
      </c>
      <c r="L154">
        <v>13500</v>
      </c>
      <c r="M154">
        <v>148500</v>
      </c>
      <c r="N154" t="s">
        <v>1225</v>
      </c>
      <c r="O154" t="s">
        <v>1042</v>
      </c>
      <c r="P154" t="s">
        <v>1226</v>
      </c>
      <c r="Q154" s="116" t="s">
        <v>1227</v>
      </c>
      <c r="R154">
        <v>452838936</v>
      </c>
      <c r="S154" t="s">
        <v>1228</v>
      </c>
      <c r="T154" s="115">
        <v>45733.436863425923</v>
      </c>
      <c r="W154" t="s">
        <v>537</v>
      </c>
      <c r="X154" t="s">
        <v>538</v>
      </c>
      <c r="Y154" t="s">
        <v>539</v>
      </c>
      <c r="AA154">
        <v>153</v>
      </c>
    </row>
    <row r="155" spans="1:27" x14ac:dyDescent="0.35">
      <c r="A155" s="115">
        <v>45733.626051828702</v>
      </c>
      <c r="B155" s="115">
        <v>45733.626778368052</v>
      </c>
      <c r="C155" s="115">
        <v>45733</v>
      </c>
      <c r="D155" t="s">
        <v>597</v>
      </c>
      <c r="E155" t="s">
        <v>244</v>
      </c>
      <c r="I155" t="s">
        <v>245</v>
      </c>
      <c r="J155" t="s">
        <v>790</v>
      </c>
      <c r="K155">
        <v>3</v>
      </c>
      <c r="L155">
        <v>13000</v>
      </c>
      <c r="M155">
        <v>39000</v>
      </c>
      <c r="N155" t="s">
        <v>1229</v>
      </c>
      <c r="O155" t="s">
        <v>765</v>
      </c>
      <c r="P155" t="s">
        <v>1230</v>
      </c>
      <c r="Q155" s="116" t="s">
        <v>1231</v>
      </c>
      <c r="R155">
        <v>452886236</v>
      </c>
      <c r="S155" t="s">
        <v>1232</v>
      </c>
      <c r="T155" s="115">
        <v>45733.501909722218</v>
      </c>
      <c r="W155" t="s">
        <v>537</v>
      </c>
      <c r="X155" t="s">
        <v>538</v>
      </c>
      <c r="Y155" t="s">
        <v>539</v>
      </c>
      <c r="AA155">
        <v>154</v>
      </c>
    </row>
    <row r="156" spans="1:27" x14ac:dyDescent="0.35">
      <c r="A156" s="115">
        <v>45733.762703414352</v>
      </c>
      <c r="B156" s="115">
        <v>45733.763512256941</v>
      </c>
      <c r="C156" s="115">
        <v>45733</v>
      </c>
      <c r="D156" t="s">
        <v>597</v>
      </c>
      <c r="E156" t="s">
        <v>244</v>
      </c>
      <c r="I156" t="s">
        <v>245</v>
      </c>
      <c r="J156" t="s">
        <v>790</v>
      </c>
      <c r="K156">
        <v>2</v>
      </c>
      <c r="L156">
        <v>13000</v>
      </c>
      <c r="M156">
        <v>26000</v>
      </c>
      <c r="N156" t="s">
        <v>1233</v>
      </c>
      <c r="O156" t="s">
        <v>799</v>
      </c>
      <c r="P156" t="s">
        <v>1234</v>
      </c>
      <c r="Q156" s="116" t="s">
        <v>1235</v>
      </c>
      <c r="R156">
        <v>452977630</v>
      </c>
      <c r="S156" t="s">
        <v>1236</v>
      </c>
      <c r="T156" s="115">
        <v>45733.638622685183</v>
      </c>
      <c r="W156" t="s">
        <v>537</v>
      </c>
      <c r="X156" t="s">
        <v>538</v>
      </c>
      <c r="Y156" t="s">
        <v>539</v>
      </c>
      <c r="AA156">
        <v>155</v>
      </c>
    </row>
    <row r="157" spans="1:27" x14ac:dyDescent="0.35">
      <c r="A157" s="115">
        <v>45733.801219502318</v>
      </c>
      <c r="B157" s="115">
        <v>45733.802019050927</v>
      </c>
      <c r="C157" s="115">
        <v>45733</v>
      </c>
      <c r="D157" t="s">
        <v>597</v>
      </c>
      <c r="E157" t="s">
        <v>244</v>
      </c>
      <c r="I157" t="s">
        <v>245</v>
      </c>
      <c r="J157" t="s">
        <v>790</v>
      </c>
      <c r="K157">
        <v>20</v>
      </c>
      <c r="L157">
        <v>13000</v>
      </c>
      <c r="M157">
        <v>260000</v>
      </c>
      <c r="N157" t="s">
        <v>1237</v>
      </c>
      <c r="O157" t="s">
        <v>765</v>
      </c>
      <c r="P157" t="s">
        <v>1238</v>
      </c>
      <c r="Q157" s="116" t="s">
        <v>1239</v>
      </c>
      <c r="R157">
        <v>453000110</v>
      </c>
      <c r="S157" t="s">
        <v>1240</v>
      </c>
      <c r="T157" s="115">
        <v>45733.677164351851</v>
      </c>
      <c r="W157" t="s">
        <v>537</v>
      </c>
      <c r="X157" t="s">
        <v>538</v>
      </c>
      <c r="Y157" t="s">
        <v>539</v>
      </c>
      <c r="AA157">
        <v>156</v>
      </c>
    </row>
    <row r="158" spans="1:27" x14ac:dyDescent="0.35">
      <c r="A158" s="115">
        <v>45734.450114317129</v>
      </c>
      <c r="B158" s="115">
        <v>45734.452645937497</v>
      </c>
      <c r="C158" s="115">
        <v>45726</v>
      </c>
      <c r="D158" t="s">
        <v>905</v>
      </c>
      <c r="E158" t="s">
        <v>249</v>
      </c>
      <c r="H158" t="s">
        <v>251</v>
      </c>
      <c r="J158" t="s">
        <v>1241</v>
      </c>
      <c r="K158">
        <v>1</v>
      </c>
      <c r="L158">
        <v>12000</v>
      </c>
      <c r="M158">
        <v>12000</v>
      </c>
      <c r="N158" t="s">
        <v>713</v>
      </c>
      <c r="O158" t="s">
        <v>868</v>
      </c>
      <c r="P158" t="s">
        <v>1242</v>
      </c>
      <c r="Q158" s="116" t="s">
        <v>1243</v>
      </c>
      <c r="R158">
        <v>453204521</v>
      </c>
      <c r="S158" t="s">
        <v>1244</v>
      </c>
      <c r="T158" s="115">
        <v>45734.327916666669</v>
      </c>
      <c r="W158" t="s">
        <v>537</v>
      </c>
      <c r="X158" t="s">
        <v>538</v>
      </c>
      <c r="Y158" t="s">
        <v>539</v>
      </c>
      <c r="AA158">
        <v>157</v>
      </c>
    </row>
    <row r="159" spans="1:27" x14ac:dyDescent="0.35">
      <c r="A159" s="115">
        <v>45734.499111215278</v>
      </c>
      <c r="B159" s="115">
        <v>45734.499836388888</v>
      </c>
      <c r="C159" s="115">
        <v>45734</v>
      </c>
      <c r="D159" t="s">
        <v>597</v>
      </c>
      <c r="E159" t="s">
        <v>244</v>
      </c>
      <c r="I159" t="s">
        <v>245</v>
      </c>
      <c r="J159" t="s">
        <v>790</v>
      </c>
      <c r="K159">
        <v>9</v>
      </c>
      <c r="L159">
        <v>13000</v>
      </c>
      <c r="M159">
        <v>117000</v>
      </c>
      <c r="N159" t="s">
        <v>1245</v>
      </c>
      <c r="O159" t="s">
        <v>1042</v>
      </c>
      <c r="P159" t="s">
        <v>1246</v>
      </c>
      <c r="Q159" s="116" t="s">
        <v>1247</v>
      </c>
      <c r="R159">
        <v>453236189</v>
      </c>
      <c r="S159" t="s">
        <v>1248</v>
      </c>
      <c r="T159" s="115">
        <v>45734.374942129631</v>
      </c>
      <c r="W159" t="s">
        <v>537</v>
      </c>
      <c r="X159" t="s">
        <v>538</v>
      </c>
      <c r="Y159" t="s">
        <v>539</v>
      </c>
      <c r="AA159">
        <v>158</v>
      </c>
    </row>
    <row r="160" spans="1:27" x14ac:dyDescent="0.35">
      <c r="A160" s="115">
        <v>45734.500063495369</v>
      </c>
      <c r="B160" s="115">
        <v>45734.501094340281</v>
      </c>
      <c r="C160" s="115">
        <v>45734</v>
      </c>
      <c r="D160" t="s">
        <v>597</v>
      </c>
      <c r="E160" t="s">
        <v>244</v>
      </c>
      <c r="I160" t="s">
        <v>245</v>
      </c>
      <c r="J160" t="s">
        <v>790</v>
      </c>
      <c r="K160">
        <v>50</v>
      </c>
      <c r="L160">
        <v>13000</v>
      </c>
      <c r="M160">
        <v>650000</v>
      </c>
      <c r="N160" t="s">
        <v>1249</v>
      </c>
      <c r="O160" t="s">
        <v>1250</v>
      </c>
      <c r="P160" t="s">
        <v>1251</v>
      </c>
      <c r="Q160" s="116" t="s">
        <v>1252</v>
      </c>
      <c r="R160">
        <v>453237183</v>
      </c>
      <c r="S160" t="s">
        <v>1253</v>
      </c>
      <c r="T160" s="115">
        <v>45734.376180555562</v>
      </c>
      <c r="W160" t="s">
        <v>537</v>
      </c>
      <c r="X160" t="s">
        <v>538</v>
      </c>
      <c r="Y160" t="s">
        <v>539</v>
      </c>
      <c r="AA160">
        <v>159</v>
      </c>
    </row>
    <row r="161" spans="1:27" x14ac:dyDescent="0.35">
      <c r="A161" s="115">
        <v>45734.501360960647</v>
      </c>
      <c r="B161" s="115">
        <v>45734.502108275461</v>
      </c>
      <c r="C161" s="115">
        <v>45734</v>
      </c>
      <c r="D161" t="s">
        <v>597</v>
      </c>
      <c r="E161" t="s">
        <v>244</v>
      </c>
      <c r="I161" t="s">
        <v>245</v>
      </c>
      <c r="J161" t="s">
        <v>790</v>
      </c>
      <c r="K161">
        <v>1</v>
      </c>
      <c r="L161">
        <v>14000</v>
      </c>
      <c r="M161">
        <v>14000</v>
      </c>
      <c r="N161" t="s">
        <v>1216</v>
      </c>
      <c r="O161" t="s">
        <v>765</v>
      </c>
      <c r="P161" t="s">
        <v>1254</v>
      </c>
      <c r="Q161" s="116" t="s">
        <v>1255</v>
      </c>
      <c r="R161">
        <v>453238059</v>
      </c>
      <c r="S161" t="s">
        <v>1256</v>
      </c>
      <c r="T161" s="115">
        <v>45734.377210648148</v>
      </c>
      <c r="W161" t="s">
        <v>537</v>
      </c>
      <c r="X161" t="s">
        <v>538</v>
      </c>
      <c r="Y161" t="s">
        <v>539</v>
      </c>
      <c r="AA161">
        <v>160</v>
      </c>
    </row>
    <row r="162" spans="1:27" x14ac:dyDescent="0.35">
      <c r="A162" s="115">
        <v>45734.502348391201</v>
      </c>
      <c r="B162" s="115">
        <v>45734.503435949067</v>
      </c>
      <c r="C162" s="115">
        <v>45734</v>
      </c>
      <c r="D162" t="s">
        <v>597</v>
      </c>
      <c r="E162" t="s">
        <v>244</v>
      </c>
      <c r="I162" t="s">
        <v>245</v>
      </c>
      <c r="J162" t="s">
        <v>790</v>
      </c>
      <c r="K162">
        <v>24</v>
      </c>
      <c r="L162">
        <v>13000</v>
      </c>
      <c r="M162">
        <v>312000</v>
      </c>
      <c r="N162" t="s">
        <v>1257</v>
      </c>
      <c r="O162" t="s">
        <v>1258</v>
      </c>
      <c r="P162" t="s">
        <v>1259</v>
      </c>
      <c r="Q162" s="116" t="s">
        <v>1260</v>
      </c>
      <c r="R162">
        <v>453238782</v>
      </c>
      <c r="S162" t="s">
        <v>1261</v>
      </c>
      <c r="T162" s="115">
        <v>45734.378564814811</v>
      </c>
      <c r="W162" t="s">
        <v>537</v>
      </c>
      <c r="X162" t="s">
        <v>538</v>
      </c>
      <c r="Y162" t="s">
        <v>539</v>
      </c>
      <c r="AA162">
        <v>161</v>
      </c>
    </row>
    <row r="163" spans="1:27" x14ac:dyDescent="0.35">
      <c r="A163" s="115">
        <v>45734.5038375</v>
      </c>
      <c r="B163" s="115">
        <v>45734.504576354157</v>
      </c>
      <c r="C163" s="115">
        <v>45734</v>
      </c>
      <c r="D163" t="s">
        <v>580</v>
      </c>
      <c r="E163" t="s">
        <v>244</v>
      </c>
      <c r="I163" t="s">
        <v>245</v>
      </c>
      <c r="J163" t="s">
        <v>790</v>
      </c>
      <c r="K163">
        <v>14</v>
      </c>
      <c r="L163">
        <v>13500</v>
      </c>
      <c r="M163">
        <v>189000</v>
      </c>
      <c r="N163" t="s">
        <v>1262</v>
      </c>
      <c r="O163" t="s">
        <v>1042</v>
      </c>
      <c r="P163" t="s">
        <v>1263</v>
      </c>
      <c r="Q163" s="116" t="s">
        <v>1264</v>
      </c>
      <c r="R163">
        <v>453239401</v>
      </c>
      <c r="S163" t="s">
        <v>1265</v>
      </c>
      <c r="T163" s="115">
        <v>45734.379652777781</v>
      </c>
      <c r="W163" t="s">
        <v>537</v>
      </c>
      <c r="X163" t="s">
        <v>538</v>
      </c>
      <c r="Y163" t="s">
        <v>539</v>
      </c>
      <c r="AA163">
        <v>162</v>
      </c>
    </row>
    <row r="164" spans="1:27" x14ac:dyDescent="0.35">
      <c r="A164" s="115">
        <v>45734.509095474539</v>
      </c>
      <c r="B164" s="115">
        <v>45734.509847326393</v>
      </c>
      <c r="C164" s="115">
        <v>45734</v>
      </c>
      <c r="D164" t="s">
        <v>597</v>
      </c>
      <c r="E164" t="s">
        <v>244</v>
      </c>
      <c r="I164" t="s">
        <v>245</v>
      </c>
      <c r="J164" t="s">
        <v>790</v>
      </c>
      <c r="K164">
        <v>2</v>
      </c>
      <c r="L164">
        <v>13000</v>
      </c>
      <c r="M164">
        <v>26000</v>
      </c>
      <c r="N164" t="s">
        <v>1233</v>
      </c>
      <c r="O164" t="s">
        <v>799</v>
      </c>
      <c r="P164" t="s">
        <v>1266</v>
      </c>
      <c r="Q164" s="116" t="s">
        <v>1267</v>
      </c>
      <c r="R164">
        <v>453242702</v>
      </c>
      <c r="S164" t="s">
        <v>1268</v>
      </c>
      <c r="T164" s="115">
        <v>45734.384953703702</v>
      </c>
      <c r="W164" t="s">
        <v>537</v>
      </c>
      <c r="X164" t="s">
        <v>538</v>
      </c>
      <c r="Y164" t="s">
        <v>539</v>
      </c>
      <c r="AA164">
        <v>163</v>
      </c>
    </row>
    <row r="165" spans="1:27" x14ac:dyDescent="0.35">
      <c r="A165" s="115">
        <v>45736.887812280103</v>
      </c>
      <c r="B165" s="115">
        <v>45736.889185081018</v>
      </c>
      <c r="C165" s="115">
        <v>45735</v>
      </c>
      <c r="D165" t="s">
        <v>597</v>
      </c>
      <c r="E165" t="s">
        <v>244</v>
      </c>
      <c r="I165" t="s">
        <v>245</v>
      </c>
      <c r="J165" t="s">
        <v>790</v>
      </c>
      <c r="K165">
        <v>1</v>
      </c>
      <c r="L165">
        <v>14000</v>
      </c>
      <c r="M165">
        <v>14000</v>
      </c>
      <c r="N165" t="s">
        <v>1216</v>
      </c>
      <c r="O165" t="s">
        <v>1269</v>
      </c>
      <c r="P165" t="s">
        <v>1270</v>
      </c>
      <c r="Q165" s="116" t="s">
        <v>1271</v>
      </c>
      <c r="R165">
        <v>454383675</v>
      </c>
      <c r="S165" t="s">
        <v>1272</v>
      </c>
      <c r="T165" s="115">
        <v>45736.764305555553</v>
      </c>
      <c r="W165" t="s">
        <v>537</v>
      </c>
      <c r="X165" t="s">
        <v>538</v>
      </c>
      <c r="Y165" t="s">
        <v>539</v>
      </c>
      <c r="AA165">
        <v>164</v>
      </c>
    </row>
    <row r="166" spans="1:27" x14ac:dyDescent="0.35">
      <c r="A166" s="115">
        <v>45736.889443206019</v>
      </c>
      <c r="B166" s="115">
        <v>45736.890372291673</v>
      </c>
      <c r="C166" s="115">
        <v>45735</v>
      </c>
      <c r="D166" t="s">
        <v>580</v>
      </c>
      <c r="E166" t="s">
        <v>244</v>
      </c>
      <c r="I166" t="s">
        <v>245</v>
      </c>
      <c r="J166" t="s">
        <v>790</v>
      </c>
      <c r="K166">
        <v>17</v>
      </c>
      <c r="L166">
        <v>13500</v>
      </c>
      <c r="M166">
        <v>229500</v>
      </c>
      <c r="N166" t="s">
        <v>1273</v>
      </c>
      <c r="O166" t="s">
        <v>1042</v>
      </c>
      <c r="P166" t="s">
        <v>1274</v>
      </c>
      <c r="Q166" s="116" t="s">
        <v>1275</v>
      </c>
      <c r="R166">
        <v>454384247</v>
      </c>
      <c r="S166" t="s">
        <v>1276</v>
      </c>
      <c r="T166" s="115">
        <v>45736.765567129631</v>
      </c>
      <c r="W166" t="s">
        <v>537</v>
      </c>
      <c r="X166" t="s">
        <v>538</v>
      </c>
      <c r="Y166" t="s">
        <v>539</v>
      </c>
      <c r="AA166">
        <v>165</v>
      </c>
    </row>
    <row r="167" spans="1:27" x14ac:dyDescent="0.35">
      <c r="A167" s="115">
        <v>45736.890944432867</v>
      </c>
      <c r="B167" s="115">
        <v>45736.891706249997</v>
      </c>
      <c r="C167" s="115">
        <v>45735</v>
      </c>
      <c r="D167" t="s">
        <v>597</v>
      </c>
      <c r="E167" t="s">
        <v>244</v>
      </c>
      <c r="I167" t="s">
        <v>245</v>
      </c>
      <c r="J167" t="s">
        <v>790</v>
      </c>
      <c r="K167">
        <v>1</v>
      </c>
      <c r="L167">
        <v>13000</v>
      </c>
      <c r="M167">
        <v>13000</v>
      </c>
      <c r="N167" t="s">
        <v>608</v>
      </c>
      <c r="O167" t="s">
        <v>799</v>
      </c>
      <c r="P167" t="s">
        <v>1277</v>
      </c>
      <c r="Q167" s="116" t="s">
        <v>1278</v>
      </c>
      <c r="R167">
        <v>454384822</v>
      </c>
      <c r="S167" t="s">
        <v>1279</v>
      </c>
      <c r="T167" s="115">
        <v>45736.766793981478</v>
      </c>
      <c r="W167" t="s">
        <v>537</v>
      </c>
      <c r="X167" t="s">
        <v>538</v>
      </c>
      <c r="Y167" t="s">
        <v>539</v>
      </c>
      <c r="AA167">
        <v>166</v>
      </c>
    </row>
    <row r="168" spans="1:27" x14ac:dyDescent="0.35">
      <c r="A168" s="115">
        <v>45736.892911180563</v>
      </c>
      <c r="B168" s="115">
        <v>45736.89400414352</v>
      </c>
      <c r="C168" s="115">
        <v>45736</v>
      </c>
      <c r="D168" t="s">
        <v>597</v>
      </c>
      <c r="E168" t="s">
        <v>244</v>
      </c>
      <c r="I168" t="s">
        <v>245</v>
      </c>
      <c r="J168" t="s">
        <v>790</v>
      </c>
      <c r="K168">
        <v>1</v>
      </c>
      <c r="L168">
        <v>14000</v>
      </c>
      <c r="M168">
        <v>14000</v>
      </c>
      <c r="N168" t="s">
        <v>1216</v>
      </c>
      <c r="O168" t="s">
        <v>1280</v>
      </c>
      <c r="P168" t="s">
        <v>1281</v>
      </c>
      <c r="Q168" s="116" t="s">
        <v>1282</v>
      </c>
      <c r="R168">
        <v>454385861</v>
      </c>
      <c r="S168" t="s">
        <v>1283</v>
      </c>
      <c r="T168" s="115">
        <v>45736.769120370373</v>
      </c>
      <c r="W168" t="s">
        <v>537</v>
      </c>
      <c r="X168" t="s">
        <v>538</v>
      </c>
      <c r="Y168" t="s">
        <v>539</v>
      </c>
      <c r="AA168">
        <v>167</v>
      </c>
    </row>
    <row r="169" spans="1:27" x14ac:dyDescent="0.35">
      <c r="A169" s="115">
        <v>45736.898979560188</v>
      </c>
      <c r="B169" s="115">
        <v>45736.899794131947</v>
      </c>
      <c r="C169" s="115">
        <v>45736</v>
      </c>
      <c r="D169" t="s">
        <v>597</v>
      </c>
      <c r="E169" t="s">
        <v>244</v>
      </c>
      <c r="I169" t="s">
        <v>245</v>
      </c>
      <c r="J169" t="s">
        <v>790</v>
      </c>
      <c r="K169">
        <v>5</v>
      </c>
      <c r="L169">
        <v>13000</v>
      </c>
      <c r="M169">
        <v>65000</v>
      </c>
      <c r="N169" t="s">
        <v>560</v>
      </c>
      <c r="O169" t="s">
        <v>1042</v>
      </c>
      <c r="P169" t="s">
        <v>1284</v>
      </c>
      <c r="Q169" s="116" t="s">
        <v>1285</v>
      </c>
      <c r="R169">
        <v>454388728</v>
      </c>
      <c r="S169" t="s">
        <v>1286</v>
      </c>
      <c r="T169" s="115">
        <v>45736.774895833332</v>
      </c>
      <c r="W169" t="s">
        <v>537</v>
      </c>
      <c r="X169" t="s">
        <v>538</v>
      </c>
      <c r="Y169" t="s">
        <v>539</v>
      </c>
      <c r="AA169">
        <v>168</v>
      </c>
    </row>
    <row r="170" spans="1:27" x14ac:dyDescent="0.35">
      <c r="A170" s="115">
        <v>45736.900050960649</v>
      </c>
      <c r="B170" s="115">
        <v>45736.900990937502</v>
      </c>
      <c r="C170" s="115">
        <v>45736</v>
      </c>
      <c r="D170" t="s">
        <v>580</v>
      </c>
      <c r="E170" t="s">
        <v>244</v>
      </c>
      <c r="I170" t="s">
        <v>245</v>
      </c>
      <c r="J170" t="s">
        <v>790</v>
      </c>
      <c r="K170">
        <v>15</v>
      </c>
      <c r="L170">
        <v>13500</v>
      </c>
      <c r="M170">
        <v>202500</v>
      </c>
      <c r="N170" t="s">
        <v>1287</v>
      </c>
      <c r="O170" t="s">
        <v>1288</v>
      </c>
      <c r="P170" t="s">
        <v>1289</v>
      </c>
      <c r="Q170" s="116" t="s">
        <v>1290</v>
      </c>
      <c r="R170">
        <v>454389509</v>
      </c>
      <c r="S170" t="s">
        <v>1291</v>
      </c>
      <c r="T170" s="115">
        <v>45736.776099537034</v>
      </c>
      <c r="W170" t="s">
        <v>537</v>
      </c>
      <c r="X170" t="s">
        <v>538</v>
      </c>
      <c r="Y170" t="s">
        <v>539</v>
      </c>
      <c r="AA170">
        <v>169</v>
      </c>
    </row>
    <row r="171" spans="1:27" x14ac:dyDescent="0.35">
      <c r="A171" s="115">
        <v>45736.901175914347</v>
      </c>
      <c r="B171" s="115">
        <v>45736.902424328713</v>
      </c>
      <c r="C171" s="115">
        <v>45736</v>
      </c>
      <c r="D171" t="s">
        <v>580</v>
      </c>
      <c r="E171" t="s">
        <v>244</v>
      </c>
      <c r="I171" t="s">
        <v>245</v>
      </c>
      <c r="J171" t="s">
        <v>790</v>
      </c>
      <c r="K171">
        <v>7</v>
      </c>
      <c r="L171">
        <v>13500</v>
      </c>
      <c r="M171">
        <v>94500</v>
      </c>
      <c r="N171" t="s">
        <v>1292</v>
      </c>
      <c r="O171" t="s">
        <v>1042</v>
      </c>
      <c r="P171" t="s">
        <v>1293</v>
      </c>
      <c r="Q171" s="116" t="s">
        <v>1294</v>
      </c>
      <c r="R171">
        <v>454390253</v>
      </c>
      <c r="S171" t="s">
        <v>1295</v>
      </c>
      <c r="T171" s="115">
        <v>45736.777592592603</v>
      </c>
      <c r="W171" t="s">
        <v>537</v>
      </c>
      <c r="X171" t="s">
        <v>538</v>
      </c>
      <c r="Y171" t="s">
        <v>539</v>
      </c>
      <c r="AA171">
        <v>170</v>
      </c>
    </row>
    <row r="172" spans="1:27" x14ac:dyDescent="0.35">
      <c r="A172" s="115">
        <v>45736.902908819437</v>
      </c>
      <c r="B172" s="115">
        <v>45736.905345277781</v>
      </c>
      <c r="C172" s="115">
        <v>45736</v>
      </c>
      <c r="D172" t="s">
        <v>905</v>
      </c>
      <c r="E172" t="s">
        <v>249</v>
      </c>
      <c r="H172" t="s">
        <v>250</v>
      </c>
      <c r="J172" t="s">
        <v>634</v>
      </c>
      <c r="K172">
        <v>120</v>
      </c>
      <c r="L172">
        <v>1500</v>
      </c>
      <c r="M172">
        <v>180000</v>
      </c>
      <c r="N172" t="s">
        <v>782</v>
      </c>
      <c r="O172" t="s">
        <v>868</v>
      </c>
      <c r="P172" t="s">
        <v>1296</v>
      </c>
      <c r="Q172" s="116" t="s">
        <v>1297</v>
      </c>
      <c r="R172">
        <v>454391303</v>
      </c>
      <c r="S172" t="s">
        <v>1298</v>
      </c>
      <c r="T172" s="115">
        <v>45736.780451388891</v>
      </c>
      <c r="W172" t="s">
        <v>537</v>
      </c>
      <c r="X172" t="s">
        <v>538</v>
      </c>
      <c r="Y172" t="s">
        <v>539</v>
      </c>
      <c r="AA172">
        <v>171</v>
      </c>
    </row>
    <row r="173" spans="1:27" x14ac:dyDescent="0.35">
      <c r="A173" s="115">
        <v>45736.905567951391</v>
      </c>
      <c r="B173" s="115">
        <v>45736.906680243053</v>
      </c>
      <c r="C173" s="115">
        <v>45736</v>
      </c>
      <c r="D173" t="s">
        <v>905</v>
      </c>
      <c r="E173" t="s">
        <v>249</v>
      </c>
      <c r="H173" t="s">
        <v>250</v>
      </c>
      <c r="J173" t="s">
        <v>571</v>
      </c>
      <c r="K173">
        <v>50</v>
      </c>
      <c r="L173">
        <v>4300</v>
      </c>
      <c r="M173">
        <v>215000</v>
      </c>
      <c r="N173" t="s">
        <v>572</v>
      </c>
      <c r="O173" t="s">
        <v>868</v>
      </c>
      <c r="P173" t="s">
        <v>1299</v>
      </c>
      <c r="Q173" s="116" t="s">
        <v>1300</v>
      </c>
      <c r="R173">
        <v>454391972</v>
      </c>
      <c r="S173" t="s">
        <v>1301</v>
      </c>
      <c r="T173" s="115">
        <v>45736.781817129631</v>
      </c>
      <c r="W173" t="s">
        <v>537</v>
      </c>
      <c r="X173" t="s">
        <v>538</v>
      </c>
      <c r="Y173" t="s">
        <v>539</v>
      </c>
      <c r="AA173">
        <v>172</v>
      </c>
    </row>
    <row r="174" spans="1:27" x14ac:dyDescent="0.35">
      <c r="A174" s="115">
        <v>45736.907046157408</v>
      </c>
      <c r="B174" s="115">
        <v>45736.909361030092</v>
      </c>
      <c r="C174" s="115">
        <v>45736</v>
      </c>
      <c r="D174" t="s">
        <v>905</v>
      </c>
      <c r="E174" t="s">
        <v>249</v>
      </c>
      <c r="H174" t="s">
        <v>251</v>
      </c>
      <c r="J174" t="s">
        <v>712</v>
      </c>
      <c r="K174">
        <v>500</v>
      </c>
      <c r="L174">
        <v>20</v>
      </c>
      <c r="M174">
        <v>10000</v>
      </c>
      <c r="N174" t="s">
        <v>548</v>
      </c>
      <c r="O174" t="s">
        <v>868</v>
      </c>
      <c r="P174" t="s">
        <v>1302</v>
      </c>
      <c r="Q174" s="116" t="s">
        <v>1303</v>
      </c>
      <c r="R174">
        <v>454393266</v>
      </c>
      <c r="S174" t="s">
        <v>1304</v>
      </c>
      <c r="T174" s="115">
        <v>45736.784444444442</v>
      </c>
      <c r="W174" t="s">
        <v>537</v>
      </c>
      <c r="X174" t="s">
        <v>538</v>
      </c>
      <c r="Y174" t="s">
        <v>539</v>
      </c>
      <c r="AA174">
        <v>173</v>
      </c>
    </row>
    <row r="175" spans="1:27" x14ac:dyDescent="0.35">
      <c r="A175" s="115">
        <v>45736.909535208331</v>
      </c>
      <c r="B175" s="115">
        <v>45736.911196909721</v>
      </c>
      <c r="C175" s="115">
        <v>45736</v>
      </c>
      <c r="D175" t="s">
        <v>905</v>
      </c>
      <c r="E175" t="s">
        <v>558</v>
      </c>
      <c r="G175" t="s">
        <v>262</v>
      </c>
      <c r="J175" t="s">
        <v>1305</v>
      </c>
      <c r="K175">
        <v>1</v>
      </c>
      <c r="L175">
        <v>9000</v>
      </c>
      <c r="M175">
        <v>9000</v>
      </c>
      <c r="N175" t="s">
        <v>1057</v>
      </c>
      <c r="O175" t="s">
        <v>1306</v>
      </c>
      <c r="P175" t="s">
        <v>1307</v>
      </c>
      <c r="Q175" s="116" t="s">
        <v>1308</v>
      </c>
      <c r="R175">
        <v>454393997</v>
      </c>
      <c r="S175" t="s">
        <v>1309</v>
      </c>
      <c r="T175" s="115">
        <v>45736.78634259259</v>
      </c>
      <c r="W175" t="s">
        <v>537</v>
      </c>
      <c r="X175" t="s">
        <v>538</v>
      </c>
      <c r="Y175" t="s">
        <v>539</v>
      </c>
      <c r="AA175">
        <v>174</v>
      </c>
    </row>
    <row r="176" spans="1:27" x14ac:dyDescent="0.35">
      <c r="A176" s="115">
        <v>45736.911439074072</v>
      </c>
      <c r="B176" s="115">
        <v>45736.913498958333</v>
      </c>
      <c r="C176" s="115">
        <v>45736</v>
      </c>
      <c r="D176" t="s">
        <v>1168</v>
      </c>
      <c r="E176" t="s">
        <v>249</v>
      </c>
      <c r="H176" t="s">
        <v>250</v>
      </c>
      <c r="J176" t="s">
        <v>665</v>
      </c>
      <c r="K176">
        <v>125</v>
      </c>
      <c r="L176">
        <v>2940</v>
      </c>
      <c r="M176">
        <v>367500</v>
      </c>
      <c r="N176" t="s">
        <v>1310</v>
      </c>
      <c r="O176" t="s">
        <v>868</v>
      </c>
      <c r="P176" t="s">
        <v>1311</v>
      </c>
      <c r="Q176" s="116" t="s">
        <v>1312</v>
      </c>
      <c r="R176">
        <v>454394977</v>
      </c>
      <c r="S176" t="s">
        <v>1313</v>
      </c>
      <c r="T176" s="115">
        <v>45736.788611111107</v>
      </c>
      <c r="W176" t="s">
        <v>537</v>
      </c>
      <c r="X176" t="s">
        <v>538</v>
      </c>
      <c r="Y176" t="s">
        <v>539</v>
      </c>
      <c r="AA176">
        <v>175</v>
      </c>
    </row>
    <row r="177" spans="1:27" x14ac:dyDescent="0.35">
      <c r="A177" s="115">
        <v>45736.913875682869</v>
      </c>
      <c r="B177" s="115">
        <v>45736.917215347217</v>
      </c>
      <c r="C177" s="115">
        <v>45736</v>
      </c>
      <c r="D177" t="s">
        <v>1168</v>
      </c>
      <c r="E177" t="s">
        <v>558</v>
      </c>
      <c r="G177" t="s">
        <v>262</v>
      </c>
      <c r="J177" t="s">
        <v>1314</v>
      </c>
      <c r="K177">
        <v>1</v>
      </c>
      <c r="L177">
        <v>9000</v>
      </c>
      <c r="M177">
        <v>9000</v>
      </c>
      <c r="N177" t="s">
        <v>1057</v>
      </c>
      <c r="O177" t="s">
        <v>868</v>
      </c>
      <c r="P177" t="s">
        <v>1315</v>
      </c>
      <c r="Q177" s="116" t="s">
        <v>1316</v>
      </c>
      <c r="R177">
        <v>454396623</v>
      </c>
      <c r="S177" t="s">
        <v>1317</v>
      </c>
      <c r="T177" s="115">
        <v>45736.792326388888</v>
      </c>
      <c r="W177" t="s">
        <v>537</v>
      </c>
      <c r="X177" t="s">
        <v>538</v>
      </c>
      <c r="Y177" t="s">
        <v>539</v>
      </c>
      <c r="AA177">
        <v>176</v>
      </c>
    </row>
    <row r="178" spans="1:27" x14ac:dyDescent="0.35">
      <c r="A178" s="115">
        <v>45737.779141261577</v>
      </c>
      <c r="B178" s="115">
        <v>45737.783292430548</v>
      </c>
      <c r="C178" s="115">
        <v>45737</v>
      </c>
      <c r="D178" t="s">
        <v>597</v>
      </c>
      <c r="E178" t="s">
        <v>244</v>
      </c>
      <c r="I178" t="s">
        <v>245</v>
      </c>
      <c r="J178" t="s">
        <v>790</v>
      </c>
      <c r="K178">
        <v>70</v>
      </c>
      <c r="L178">
        <v>13000</v>
      </c>
      <c r="M178">
        <v>910000</v>
      </c>
      <c r="N178" t="s">
        <v>1318</v>
      </c>
      <c r="O178" t="s">
        <v>1319</v>
      </c>
      <c r="P178" t="s">
        <v>1320</v>
      </c>
      <c r="Q178" s="116" t="s">
        <v>1321</v>
      </c>
      <c r="R178">
        <v>454744587</v>
      </c>
      <c r="S178" t="s">
        <v>1322</v>
      </c>
      <c r="T178" s="115">
        <v>45737.658425925933</v>
      </c>
      <c r="W178" t="s">
        <v>537</v>
      </c>
      <c r="X178" t="s">
        <v>538</v>
      </c>
      <c r="Y178" t="s">
        <v>539</v>
      </c>
      <c r="AA178">
        <v>177</v>
      </c>
    </row>
    <row r="179" spans="1:27" x14ac:dyDescent="0.35">
      <c r="A179" s="115">
        <v>45737.783521516198</v>
      </c>
      <c r="B179" s="115">
        <v>45737.784192303239</v>
      </c>
      <c r="C179" s="115">
        <v>45737</v>
      </c>
      <c r="D179" t="s">
        <v>597</v>
      </c>
      <c r="E179" t="s">
        <v>244</v>
      </c>
      <c r="I179" t="s">
        <v>245</v>
      </c>
      <c r="J179" t="s">
        <v>790</v>
      </c>
      <c r="K179">
        <v>10</v>
      </c>
      <c r="L179">
        <v>13000</v>
      </c>
      <c r="M179">
        <v>130000</v>
      </c>
      <c r="N179" t="s">
        <v>1323</v>
      </c>
      <c r="O179" t="s">
        <v>1042</v>
      </c>
      <c r="P179" t="s">
        <v>1324</v>
      </c>
      <c r="Q179" s="116" t="s">
        <v>1325</v>
      </c>
      <c r="R179">
        <v>454745039</v>
      </c>
      <c r="S179" t="s">
        <v>1326</v>
      </c>
      <c r="T179" s="115">
        <v>45737.65929398148</v>
      </c>
      <c r="W179" t="s">
        <v>537</v>
      </c>
      <c r="X179" t="s">
        <v>538</v>
      </c>
      <c r="Y179" t="s">
        <v>539</v>
      </c>
      <c r="AA179">
        <v>178</v>
      </c>
    </row>
    <row r="180" spans="1:27" x14ac:dyDescent="0.35">
      <c r="A180" s="115">
        <v>45737.784387106483</v>
      </c>
      <c r="B180" s="115">
        <v>45737.785438009261</v>
      </c>
      <c r="C180" s="115">
        <v>45737</v>
      </c>
      <c r="D180" t="s">
        <v>597</v>
      </c>
      <c r="E180" t="s">
        <v>244</v>
      </c>
      <c r="I180" t="s">
        <v>245</v>
      </c>
      <c r="J180" t="s">
        <v>790</v>
      </c>
      <c r="K180">
        <v>7</v>
      </c>
      <c r="L180">
        <v>13000</v>
      </c>
      <c r="M180">
        <v>91000</v>
      </c>
      <c r="N180" t="s">
        <v>1212</v>
      </c>
      <c r="O180" t="s">
        <v>1327</v>
      </c>
      <c r="P180" t="s">
        <v>1328</v>
      </c>
      <c r="Q180" s="116" t="s">
        <v>1329</v>
      </c>
      <c r="R180">
        <v>454745541</v>
      </c>
      <c r="S180" t="s">
        <v>1330</v>
      </c>
      <c r="T180" s="115">
        <v>45737.660520833328</v>
      </c>
      <c r="W180" t="s">
        <v>537</v>
      </c>
      <c r="X180" t="s">
        <v>538</v>
      </c>
      <c r="Y180" t="s">
        <v>539</v>
      </c>
      <c r="AA180">
        <v>179</v>
      </c>
    </row>
    <row r="181" spans="1:27" x14ac:dyDescent="0.35">
      <c r="A181" s="115">
        <v>45737.785639085647</v>
      </c>
      <c r="B181" s="115">
        <v>45737.78628818287</v>
      </c>
      <c r="C181" s="115">
        <v>45737</v>
      </c>
      <c r="D181" t="s">
        <v>597</v>
      </c>
      <c r="E181" t="s">
        <v>244</v>
      </c>
      <c r="I181" t="s">
        <v>245</v>
      </c>
      <c r="J181" t="s">
        <v>790</v>
      </c>
      <c r="K181">
        <v>1</v>
      </c>
      <c r="L181">
        <v>14000</v>
      </c>
      <c r="M181">
        <v>14000</v>
      </c>
      <c r="N181" t="s">
        <v>1216</v>
      </c>
      <c r="O181" t="s">
        <v>1280</v>
      </c>
      <c r="P181" t="s">
        <v>1331</v>
      </c>
      <c r="Q181" s="116" t="s">
        <v>1332</v>
      </c>
      <c r="R181">
        <v>454745886</v>
      </c>
      <c r="S181" t="s">
        <v>1333</v>
      </c>
      <c r="T181" s="115">
        <v>45737.661377314813</v>
      </c>
      <c r="W181" t="s">
        <v>537</v>
      </c>
      <c r="X181" t="s">
        <v>538</v>
      </c>
      <c r="Y181" t="s">
        <v>539</v>
      </c>
      <c r="AA181">
        <v>180</v>
      </c>
    </row>
    <row r="182" spans="1:27" x14ac:dyDescent="0.35">
      <c r="A182" s="115">
        <v>45737.786438344912</v>
      </c>
      <c r="B182" s="115">
        <v>45737.787136030092</v>
      </c>
      <c r="C182" s="115">
        <v>45737</v>
      </c>
      <c r="D182" t="s">
        <v>580</v>
      </c>
      <c r="E182" t="s">
        <v>244</v>
      </c>
      <c r="I182" t="s">
        <v>245</v>
      </c>
      <c r="J182" t="s">
        <v>790</v>
      </c>
      <c r="K182">
        <v>7</v>
      </c>
      <c r="L182">
        <v>13500</v>
      </c>
      <c r="M182">
        <v>94500</v>
      </c>
      <c r="N182" t="s">
        <v>1292</v>
      </c>
      <c r="O182" t="s">
        <v>1327</v>
      </c>
      <c r="P182" t="s">
        <v>1334</v>
      </c>
      <c r="Q182" s="116" t="s">
        <v>1335</v>
      </c>
      <c r="R182">
        <v>454746405</v>
      </c>
      <c r="S182" t="s">
        <v>1336</v>
      </c>
      <c r="T182" s="115">
        <v>45737.662361111114</v>
      </c>
      <c r="W182" t="s">
        <v>537</v>
      </c>
      <c r="X182" t="s">
        <v>538</v>
      </c>
      <c r="Y182" t="s">
        <v>539</v>
      </c>
      <c r="AA182">
        <v>181</v>
      </c>
    </row>
    <row r="183" spans="1:27" x14ac:dyDescent="0.35">
      <c r="A183" s="115">
        <v>45737.787425497692</v>
      </c>
      <c r="B183" s="115">
        <v>45737.788098472221</v>
      </c>
      <c r="C183" s="115">
        <v>45737</v>
      </c>
      <c r="D183" t="s">
        <v>580</v>
      </c>
      <c r="E183" t="s">
        <v>244</v>
      </c>
      <c r="I183" t="s">
        <v>245</v>
      </c>
      <c r="J183" t="s">
        <v>790</v>
      </c>
      <c r="K183">
        <v>17</v>
      </c>
      <c r="L183">
        <v>13500</v>
      </c>
      <c r="M183">
        <v>229500</v>
      </c>
      <c r="N183" t="s">
        <v>1273</v>
      </c>
      <c r="O183" t="s">
        <v>1042</v>
      </c>
      <c r="P183" t="s">
        <v>1337</v>
      </c>
      <c r="Q183" s="116" t="s">
        <v>1338</v>
      </c>
      <c r="R183">
        <v>454746706</v>
      </c>
      <c r="S183" t="s">
        <v>1339</v>
      </c>
      <c r="T183" s="115">
        <v>45737.663182870368</v>
      </c>
      <c r="W183" t="s">
        <v>537</v>
      </c>
      <c r="X183" t="s">
        <v>538</v>
      </c>
      <c r="Y183" t="s">
        <v>539</v>
      </c>
      <c r="AA183">
        <v>182</v>
      </c>
    </row>
    <row r="184" spans="1:27" x14ac:dyDescent="0.35">
      <c r="A184" s="115">
        <v>45737.788259803237</v>
      </c>
      <c r="B184" s="115">
        <v>45737.789065324083</v>
      </c>
      <c r="C184" s="115">
        <v>45737</v>
      </c>
      <c r="D184" t="s">
        <v>580</v>
      </c>
      <c r="E184" t="s">
        <v>244</v>
      </c>
      <c r="I184" t="s">
        <v>245</v>
      </c>
      <c r="J184" t="s">
        <v>790</v>
      </c>
      <c r="K184">
        <v>9</v>
      </c>
      <c r="L184">
        <v>13500</v>
      </c>
      <c r="M184">
        <v>121500</v>
      </c>
      <c r="N184" t="s">
        <v>1340</v>
      </c>
      <c r="O184" t="s">
        <v>1042</v>
      </c>
      <c r="P184" t="s">
        <v>1341</v>
      </c>
      <c r="Q184" s="116" t="s">
        <v>1342</v>
      </c>
      <c r="R184">
        <v>454747185</v>
      </c>
      <c r="S184" t="s">
        <v>1343</v>
      </c>
      <c r="T184" s="115">
        <v>45737.664155092592</v>
      </c>
      <c r="W184" t="s">
        <v>537</v>
      </c>
      <c r="X184" t="s">
        <v>538</v>
      </c>
      <c r="Y184" t="s">
        <v>539</v>
      </c>
      <c r="AA184">
        <v>183</v>
      </c>
    </row>
    <row r="185" spans="1:27" x14ac:dyDescent="0.35">
      <c r="A185" s="115">
        <v>45738.896448449072</v>
      </c>
      <c r="B185" s="115">
        <v>45738.897967187499</v>
      </c>
      <c r="C185" s="115">
        <v>45738</v>
      </c>
      <c r="D185" t="s">
        <v>580</v>
      </c>
      <c r="E185" t="s">
        <v>244</v>
      </c>
      <c r="I185" t="s">
        <v>245</v>
      </c>
      <c r="J185" t="s">
        <v>790</v>
      </c>
      <c r="K185">
        <v>16</v>
      </c>
      <c r="L185">
        <v>13500</v>
      </c>
      <c r="M185">
        <v>216000</v>
      </c>
      <c r="N185" t="s">
        <v>1344</v>
      </c>
      <c r="O185" t="s">
        <v>1327</v>
      </c>
      <c r="P185" t="s">
        <v>1345</v>
      </c>
      <c r="Q185" s="116" t="s">
        <v>1346</v>
      </c>
      <c r="R185">
        <v>455122294</v>
      </c>
      <c r="S185" t="s">
        <v>1347</v>
      </c>
      <c r="T185" s="115">
        <v>45738.773125</v>
      </c>
      <c r="W185" t="s">
        <v>537</v>
      </c>
      <c r="X185" t="s">
        <v>538</v>
      </c>
      <c r="Y185" t="s">
        <v>539</v>
      </c>
      <c r="AA185">
        <v>184</v>
      </c>
    </row>
    <row r="186" spans="1:27" x14ac:dyDescent="0.35">
      <c r="A186" s="115">
        <v>45738.898222337957</v>
      </c>
      <c r="B186" s="115">
        <v>45738.898920844913</v>
      </c>
      <c r="C186" s="115">
        <v>45738</v>
      </c>
      <c r="D186" t="s">
        <v>597</v>
      </c>
      <c r="E186" t="s">
        <v>244</v>
      </c>
      <c r="I186" t="s">
        <v>245</v>
      </c>
      <c r="J186" t="s">
        <v>790</v>
      </c>
      <c r="K186">
        <v>1</v>
      </c>
      <c r="L186">
        <v>14000</v>
      </c>
      <c r="M186">
        <v>14000</v>
      </c>
      <c r="N186" t="s">
        <v>1216</v>
      </c>
      <c r="O186" t="s">
        <v>765</v>
      </c>
      <c r="P186" t="s">
        <v>1348</v>
      </c>
      <c r="Q186" s="116" t="s">
        <v>1349</v>
      </c>
      <c r="R186">
        <v>455122553</v>
      </c>
      <c r="S186" t="s">
        <v>1350</v>
      </c>
      <c r="T186" s="115">
        <v>45738.77416666667</v>
      </c>
      <c r="W186" t="s">
        <v>537</v>
      </c>
      <c r="X186" t="s">
        <v>538</v>
      </c>
      <c r="Y186" t="s">
        <v>539</v>
      </c>
      <c r="AA186">
        <v>185</v>
      </c>
    </row>
    <row r="187" spans="1:27" x14ac:dyDescent="0.35">
      <c r="A187" s="115">
        <v>45738.899257604156</v>
      </c>
      <c r="B187" s="115">
        <v>45738.900076041667</v>
      </c>
      <c r="C187" s="115">
        <v>45738</v>
      </c>
      <c r="D187" t="s">
        <v>597</v>
      </c>
      <c r="E187" t="s">
        <v>244</v>
      </c>
      <c r="I187" t="s">
        <v>245</v>
      </c>
      <c r="J187" t="s">
        <v>790</v>
      </c>
      <c r="K187">
        <v>18</v>
      </c>
      <c r="L187">
        <v>13500</v>
      </c>
      <c r="M187">
        <v>243000</v>
      </c>
      <c r="N187" t="s">
        <v>1351</v>
      </c>
      <c r="O187" t="s">
        <v>1352</v>
      </c>
      <c r="P187" t="s">
        <v>1353</v>
      </c>
      <c r="Q187" s="116" t="s">
        <v>1354</v>
      </c>
      <c r="R187">
        <v>455122750</v>
      </c>
      <c r="S187" t="s">
        <v>1355</v>
      </c>
      <c r="T187" s="115">
        <v>45738.775196759263</v>
      </c>
      <c r="W187" t="s">
        <v>537</v>
      </c>
      <c r="X187" t="s">
        <v>538</v>
      </c>
      <c r="Y187" t="s">
        <v>539</v>
      </c>
      <c r="AA187">
        <v>186</v>
      </c>
    </row>
    <row r="188" spans="1:27" x14ac:dyDescent="0.35">
      <c r="A188" s="115">
        <v>45738.90027273148</v>
      </c>
      <c r="B188" s="115">
        <v>45738.901128599537</v>
      </c>
      <c r="C188" s="115">
        <v>45738</v>
      </c>
      <c r="D188" t="s">
        <v>580</v>
      </c>
      <c r="E188" t="s">
        <v>244</v>
      </c>
      <c r="I188" t="s">
        <v>245</v>
      </c>
      <c r="J188" t="s">
        <v>790</v>
      </c>
      <c r="K188">
        <v>11</v>
      </c>
      <c r="L188">
        <v>13500</v>
      </c>
      <c r="M188">
        <v>148500</v>
      </c>
      <c r="N188" t="s">
        <v>1225</v>
      </c>
      <c r="O188" t="s">
        <v>1042</v>
      </c>
      <c r="P188" t="s">
        <v>1356</v>
      </c>
      <c r="Q188" s="116" t="s">
        <v>1357</v>
      </c>
      <c r="R188">
        <v>455122955</v>
      </c>
      <c r="S188" t="s">
        <v>1358</v>
      </c>
      <c r="T188" s="115">
        <v>45738.77621527778</v>
      </c>
      <c r="W188" t="s">
        <v>537</v>
      </c>
      <c r="X188" t="s">
        <v>538</v>
      </c>
      <c r="Y188" t="s">
        <v>539</v>
      </c>
      <c r="AA188">
        <v>187</v>
      </c>
    </row>
    <row r="189" spans="1:27" x14ac:dyDescent="0.35">
      <c r="A189" s="115">
        <v>45738.901589490742</v>
      </c>
      <c r="B189" s="115">
        <v>45738.902333217593</v>
      </c>
      <c r="C189" s="115">
        <v>45738</v>
      </c>
      <c r="D189" t="s">
        <v>597</v>
      </c>
      <c r="E189" t="s">
        <v>244</v>
      </c>
      <c r="I189" t="s">
        <v>245</v>
      </c>
      <c r="J189" t="s">
        <v>790</v>
      </c>
      <c r="K189">
        <v>5</v>
      </c>
      <c r="L189">
        <v>13000</v>
      </c>
      <c r="M189">
        <v>65000</v>
      </c>
      <c r="N189" t="s">
        <v>560</v>
      </c>
      <c r="O189" t="s">
        <v>1042</v>
      </c>
      <c r="P189" t="s">
        <v>1359</v>
      </c>
      <c r="Q189" s="116" t="s">
        <v>1360</v>
      </c>
      <c r="R189">
        <v>455123321</v>
      </c>
      <c r="S189" t="s">
        <v>1361</v>
      </c>
      <c r="T189" s="115">
        <v>45738.777442129627</v>
      </c>
      <c r="W189" t="s">
        <v>537</v>
      </c>
      <c r="X189" t="s">
        <v>538</v>
      </c>
      <c r="Y189" t="s">
        <v>539</v>
      </c>
      <c r="AA189">
        <v>188</v>
      </c>
    </row>
    <row r="190" spans="1:27" x14ac:dyDescent="0.35">
      <c r="A190" s="115">
        <v>45738.902543206023</v>
      </c>
      <c r="B190" s="115">
        <v>45738.903268333343</v>
      </c>
      <c r="C190" s="115">
        <v>45738</v>
      </c>
      <c r="D190" t="s">
        <v>580</v>
      </c>
      <c r="E190" t="s">
        <v>244</v>
      </c>
      <c r="I190" t="s">
        <v>245</v>
      </c>
      <c r="J190" t="s">
        <v>790</v>
      </c>
      <c r="K190">
        <v>12</v>
      </c>
      <c r="L190">
        <v>13500</v>
      </c>
      <c r="M190">
        <v>162000</v>
      </c>
      <c r="N190" t="s">
        <v>1004</v>
      </c>
      <c r="O190" t="s">
        <v>1042</v>
      </c>
      <c r="P190" t="s">
        <v>1362</v>
      </c>
      <c r="Q190" s="116" t="s">
        <v>1363</v>
      </c>
      <c r="R190">
        <v>455123563</v>
      </c>
      <c r="S190" t="s">
        <v>1364</v>
      </c>
      <c r="T190" s="115">
        <v>45738.77847222222</v>
      </c>
      <c r="W190" t="s">
        <v>537</v>
      </c>
      <c r="X190" t="s">
        <v>538</v>
      </c>
      <c r="Y190" t="s">
        <v>539</v>
      </c>
      <c r="AA190">
        <v>189</v>
      </c>
    </row>
    <row r="191" spans="1:27" x14ac:dyDescent="0.35">
      <c r="A191" s="115">
        <v>45738.903665428239</v>
      </c>
      <c r="B191" s="115">
        <v>45738.904414259261</v>
      </c>
      <c r="C191" s="115">
        <v>45738</v>
      </c>
      <c r="D191" t="s">
        <v>597</v>
      </c>
      <c r="E191" t="s">
        <v>244</v>
      </c>
      <c r="I191" t="s">
        <v>245</v>
      </c>
      <c r="J191" t="s">
        <v>790</v>
      </c>
      <c r="K191">
        <v>1</v>
      </c>
      <c r="L191">
        <v>14000</v>
      </c>
      <c r="M191">
        <v>14000</v>
      </c>
      <c r="N191" t="s">
        <v>1216</v>
      </c>
      <c r="O191" t="s">
        <v>1280</v>
      </c>
      <c r="P191" t="s">
        <v>1365</v>
      </c>
      <c r="Q191" s="116" t="s">
        <v>1366</v>
      </c>
      <c r="R191">
        <v>455123771</v>
      </c>
      <c r="S191" t="s">
        <v>1367</v>
      </c>
      <c r="T191" s="115">
        <v>45738.77952546296</v>
      </c>
      <c r="W191" t="s">
        <v>537</v>
      </c>
      <c r="X191" t="s">
        <v>538</v>
      </c>
      <c r="Y191" t="s">
        <v>539</v>
      </c>
      <c r="AA191">
        <v>190</v>
      </c>
    </row>
    <row r="192" spans="1:27" x14ac:dyDescent="0.35">
      <c r="A192" s="115">
        <v>45738.904610486112</v>
      </c>
      <c r="B192" s="115">
        <v>45738.905228738433</v>
      </c>
      <c r="C192" s="115">
        <v>45738</v>
      </c>
      <c r="D192" t="s">
        <v>580</v>
      </c>
      <c r="E192" t="s">
        <v>244</v>
      </c>
      <c r="I192" t="s">
        <v>245</v>
      </c>
      <c r="J192" t="s">
        <v>790</v>
      </c>
      <c r="K192">
        <v>2</v>
      </c>
      <c r="L192">
        <v>13500</v>
      </c>
      <c r="M192">
        <v>27000</v>
      </c>
      <c r="N192" t="s">
        <v>1132</v>
      </c>
      <c r="O192" t="s">
        <v>765</v>
      </c>
      <c r="P192" t="s">
        <v>1368</v>
      </c>
      <c r="Q192" s="116" t="s">
        <v>1369</v>
      </c>
      <c r="R192">
        <v>455123962</v>
      </c>
      <c r="S192" t="s">
        <v>1370</v>
      </c>
      <c r="T192" s="115">
        <v>45738.780358796299</v>
      </c>
      <c r="W192" t="s">
        <v>537</v>
      </c>
      <c r="X192" t="s">
        <v>538</v>
      </c>
      <c r="Y192" t="s">
        <v>539</v>
      </c>
      <c r="AA192">
        <v>191</v>
      </c>
    </row>
    <row r="193" spans="1:27" x14ac:dyDescent="0.35">
      <c r="A193" s="115">
        <v>45738.905574305558</v>
      </c>
      <c r="B193" s="115">
        <v>45738.906280671297</v>
      </c>
      <c r="C193" s="115">
        <v>45738</v>
      </c>
      <c r="D193" t="s">
        <v>580</v>
      </c>
      <c r="E193" t="s">
        <v>244</v>
      </c>
      <c r="I193" t="s">
        <v>245</v>
      </c>
      <c r="J193" t="s">
        <v>790</v>
      </c>
      <c r="K193">
        <v>12</v>
      </c>
      <c r="L193">
        <v>13500</v>
      </c>
      <c r="M193">
        <v>162000</v>
      </c>
      <c r="N193" t="s">
        <v>1004</v>
      </c>
      <c r="O193" t="s">
        <v>1042</v>
      </c>
      <c r="P193" t="s">
        <v>1371</v>
      </c>
      <c r="Q193" s="116" t="s">
        <v>1372</v>
      </c>
      <c r="R193">
        <v>455124191</v>
      </c>
      <c r="S193" t="s">
        <v>1373</v>
      </c>
      <c r="T193" s="115">
        <v>45738.781388888892</v>
      </c>
      <c r="W193" t="s">
        <v>537</v>
      </c>
      <c r="X193" t="s">
        <v>538</v>
      </c>
      <c r="Y193" t="s">
        <v>539</v>
      </c>
      <c r="AA193">
        <v>192</v>
      </c>
    </row>
    <row r="194" spans="1:27" x14ac:dyDescent="0.35">
      <c r="A194" s="115">
        <v>45739.785663298608</v>
      </c>
      <c r="B194" s="115">
        <v>45739.786398055563</v>
      </c>
      <c r="C194" s="115">
        <v>45739</v>
      </c>
      <c r="D194" t="s">
        <v>597</v>
      </c>
      <c r="E194" t="s">
        <v>244</v>
      </c>
      <c r="I194" t="s">
        <v>245</v>
      </c>
      <c r="J194" t="s">
        <v>790</v>
      </c>
      <c r="K194">
        <v>60</v>
      </c>
      <c r="L194">
        <v>13000</v>
      </c>
      <c r="M194">
        <v>780000</v>
      </c>
      <c r="N194" t="s">
        <v>1385</v>
      </c>
      <c r="O194" t="s">
        <v>1319</v>
      </c>
      <c r="P194" t="s">
        <v>1386</v>
      </c>
      <c r="Q194" s="116" t="s">
        <v>1387</v>
      </c>
      <c r="R194">
        <v>455338495</v>
      </c>
      <c r="S194" t="s">
        <v>1388</v>
      </c>
      <c r="T194" s="115">
        <v>45739.661527777767</v>
      </c>
      <c r="W194" t="s">
        <v>537</v>
      </c>
      <c r="X194" t="s">
        <v>538</v>
      </c>
      <c r="Y194" t="s">
        <v>539</v>
      </c>
      <c r="AA194">
        <v>193</v>
      </c>
    </row>
    <row r="195" spans="1:27" x14ac:dyDescent="0.35">
      <c r="A195" s="115">
        <v>45739.786672546303</v>
      </c>
      <c r="B195" s="115">
        <v>45739.787368958343</v>
      </c>
      <c r="C195" s="117">
        <v>45739</v>
      </c>
      <c r="D195" t="s">
        <v>597</v>
      </c>
      <c r="E195" t="s">
        <v>244</v>
      </c>
      <c r="I195" t="s">
        <v>245</v>
      </c>
      <c r="J195" t="s">
        <v>790</v>
      </c>
      <c r="K195">
        <v>7</v>
      </c>
      <c r="L195">
        <v>13000</v>
      </c>
      <c r="M195">
        <v>91000</v>
      </c>
      <c r="N195" t="s">
        <v>1212</v>
      </c>
      <c r="O195" t="s">
        <v>1352</v>
      </c>
      <c r="P195" t="s">
        <v>1389</v>
      </c>
      <c r="Q195" s="116" t="s">
        <v>1390</v>
      </c>
      <c r="R195">
        <v>455338841</v>
      </c>
      <c r="S195" t="s">
        <v>1391</v>
      </c>
      <c r="T195" s="115">
        <v>45739.662453703713</v>
      </c>
      <c r="W195" t="s">
        <v>537</v>
      </c>
      <c r="X195" t="s">
        <v>538</v>
      </c>
      <c r="Y195" t="s">
        <v>539</v>
      </c>
      <c r="AA195">
        <v>194</v>
      </c>
    </row>
    <row r="196" spans="1:27" x14ac:dyDescent="0.35">
      <c r="A196" s="115">
        <v>45739.787534039351</v>
      </c>
      <c r="B196" s="115">
        <v>45739.788215925917</v>
      </c>
      <c r="C196" s="115">
        <v>45739</v>
      </c>
      <c r="D196" t="s">
        <v>597</v>
      </c>
      <c r="E196" t="s">
        <v>244</v>
      </c>
      <c r="I196" t="s">
        <v>245</v>
      </c>
      <c r="J196" t="s">
        <v>790</v>
      </c>
      <c r="K196">
        <v>1</v>
      </c>
      <c r="L196">
        <v>13000</v>
      </c>
      <c r="M196">
        <v>13000</v>
      </c>
      <c r="N196" t="s">
        <v>608</v>
      </c>
      <c r="O196" t="s">
        <v>1280</v>
      </c>
      <c r="P196" t="s">
        <v>1392</v>
      </c>
      <c r="Q196" s="116" t="s">
        <v>1393</v>
      </c>
      <c r="R196">
        <v>455339251</v>
      </c>
      <c r="S196" t="s">
        <v>1394</v>
      </c>
      <c r="T196" s="115">
        <v>45739.663298611107</v>
      </c>
      <c r="W196" t="s">
        <v>537</v>
      </c>
      <c r="X196" t="s">
        <v>538</v>
      </c>
      <c r="Y196" t="s">
        <v>539</v>
      </c>
      <c r="AA196">
        <v>195</v>
      </c>
    </row>
    <row r="197" spans="1:27" x14ac:dyDescent="0.35">
      <c r="A197" s="115">
        <v>45739.788451435183</v>
      </c>
      <c r="B197" s="115">
        <v>45739.791298958327</v>
      </c>
      <c r="C197" s="115">
        <v>45739</v>
      </c>
      <c r="D197" t="s">
        <v>597</v>
      </c>
      <c r="E197" t="s">
        <v>244</v>
      </c>
      <c r="I197" t="s">
        <v>245</v>
      </c>
      <c r="J197" t="s">
        <v>790</v>
      </c>
      <c r="K197">
        <v>1</v>
      </c>
      <c r="L197">
        <v>13000</v>
      </c>
      <c r="M197">
        <v>13000</v>
      </c>
      <c r="N197" t="s">
        <v>608</v>
      </c>
      <c r="O197" t="s">
        <v>765</v>
      </c>
      <c r="P197" t="s">
        <v>1395</v>
      </c>
      <c r="Q197" s="116" t="s">
        <v>1396</v>
      </c>
      <c r="R197">
        <v>455340613</v>
      </c>
      <c r="S197" t="s">
        <v>1397</v>
      </c>
      <c r="T197" s="115">
        <v>45739.666550925933</v>
      </c>
      <c r="W197" t="s">
        <v>537</v>
      </c>
      <c r="X197" t="s">
        <v>538</v>
      </c>
      <c r="Y197" t="s">
        <v>539</v>
      </c>
      <c r="AA197">
        <v>196</v>
      </c>
    </row>
    <row r="198" spans="1:27" x14ac:dyDescent="0.35">
      <c r="A198" s="115">
        <v>45739.791634780093</v>
      </c>
      <c r="B198" s="115">
        <v>45739.792459004631</v>
      </c>
      <c r="C198" s="115">
        <v>45739</v>
      </c>
      <c r="D198" t="s">
        <v>580</v>
      </c>
      <c r="E198" t="s">
        <v>244</v>
      </c>
      <c r="I198" t="s">
        <v>245</v>
      </c>
      <c r="J198" t="s">
        <v>790</v>
      </c>
      <c r="K198">
        <v>20</v>
      </c>
      <c r="L198">
        <v>13500</v>
      </c>
      <c r="M198">
        <v>270000</v>
      </c>
      <c r="N198" t="s">
        <v>1398</v>
      </c>
      <c r="O198" t="s">
        <v>1319</v>
      </c>
      <c r="P198" t="s">
        <v>1399</v>
      </c>
      <c r="Q198" s="116" t="s">
        <v>1400</v>
      </c>
      <c r="R198">
        <v>455340958</v>
      </c>
      <c r="S198" t="s">
        <v>1401</v>
      </c>
      <c r="T198" s="115">
        <v>45739.667592592603</v>
      </c>
      <c r="W198" t="s">
        <v>537</v>
      </c>
      <c r="X198" t="s">
        <v>538</v>
      </c>
      <c r="Y198" t="s">
        <v>539</v>
      </c>
      <c r="AA198">
        <v>197</v>
      </c>
    </row>
    <row r="199" spans="1:27" x14ac:dyDescent="0.35">
      <c r="A199" s="115">
        <v>45739.792748715277</v>
      </c>
      <c r="B199" s="115">
        <v>45739.793460266214</v>
      </c>
      <c r="C199" s="115">
        <v>45739</v>
      </c>
      <c r="D199" t="s">
        <v>580</v>
      </c>
      <c r="E199" t="s">
        <v>244</v>
      </c>
      <c r="I199" t="s">
        <v>245</v>
      </c>
      <c r="J199" t="s">
        <v>790</v>
      </c>
      <c r="K199">
        <v>4</v>
      </c>
      <c r="L199">
        <v>13500</v>
      </c>
      <c r="M199">
        <v>54000</v>
      </c>
      <c r="N199" t="s">
        <v>1402</v>
      </c>
      <c r="O199" t="s">
        <v>1352</v>
      </c>
      <c r="P199" t="s">
        <v>1403</v>
      </c>
      <c r="Q199" s="116" t="s">
        <v>1404</v>
      </c>
      <c r="R199">
        <v>455341338</v>
      </c>
      <c r="S199" t="s">
        <v>1405</v>
      </c>
      <c r="T199" s="115">
        <v>45739.668541666673</v>
      </c>
      <c r="W199" t="s">
        <v>537</v>
      </c>
      <c r="X199" t="s">
        <v>538</v>
      </c>
      <c r="Y199" t="s">
        <v>539</v>
      </c>
      <c r="AA199">
        <v>198</v>
      </c>
    </row>
    <row r="200" spans="1:27" x14ac:dyDescent="0.35">
      <c r="A200" s="115">
        <v>45739.793606921303</v>
      </c>
      <c r="B200" s="115">
        <v>45739.794338425927</v>
      </c>
      <c r="C200" s="115">
        <v>45739</v>
      </c>
      <c r="D200" t="s">
        <v>580</v>
      </c>
      <c r="E200" t="s">
        <v>244</v>
      </c>
      <c r="I200" t="s">
        <v>245</v>
      </c>
      <c r="J200" t="s">
        <v>790</v>
      </c>
      <c r="K200">
        <v>12</v>
      </c>
      <c r="L200">
        <v>13500</v>
      </c>
      <c r="M200">
        <v>162000</v>
      </c>
      <c r="N200" t="s">
        <v>1004</v>
      </c>
      <c r="O200" t="s">
        <v>1042</v>
      </c>
      <c r="P200" t="s">
        <v>1406</v>
      </c>
      <c r="Q200" s="116" t="s">
        <v>1407</v>
      </c>
      <c r="R200">
        <v>455341569</v>
      </c>
      <c r="S200" t="s">
        <v>1408</v>
      </c>
      <c r="T200" s="115">
        <v>45739.669444444437</v>
      </c>
      <c r="W200" t="s">
        <v>537</v>
      </c>
      <c r="X200" t="s">
        <v>538</v>
      </c>
      <c r="Y200" t="s">
        <v>539</v>
      </c>
      <c r="AA200">
        <v>199</v>
      </c>
    </row>
    <row r="201" spans="1:27" x14ac:dyDescent="0.35">
      <c r="A201" s="115">
        <v>45739.794524513891</v>
      </c>
      <c r="B201" s="115">
        <v>45739.795378113427</v>
      </c>
      <c r="C201" s="115">
        <v>45739</v>
      </c>
      <c r="D201" t="s">
        <v>580</v>
      </c>
      <c r="E201" t="s">
        <v>244</v>
      </c>
      <c r="I201" t="s">
        <v>245</v>
      </c>
      <c r="J201" t="s">
        <v>790</v>
      </c>
      <c r="K201">
        <v>1</v>
      </c>
      <c r="L201">
        <v>13500</v>
      </c>
      <c r="M201">
        <v>13500</v>
      </c>
      <c r="N201" t="s">
        <v>1409</v>
      </c>
      <c r="O201" t="s">
        <v>1410</v>
      </c>
      <c r="P201" t="s">
        <v>1411</v>
      </c>
      <c r="Q201" s="116" t="s">
        <v>1412</v>
      </c>
      <c r="R201">
        <v>455341849</v>
      </c>
      <c r="S201" t="s">
        <v>1413</v>
      </c>
      <c r="T201" s="115">
        <v>45739.670474537037</v>
      </c>
      <c r="W201" t="s">
        <v>537</v>
      </c>
      <c r="X201" t="s">
        <v>538</v>
      </c>
      <c r="Y201" t="s">
        <v>539</v>
      </c>
      <c r="AA201">
        <v>200</v>
      </c>
    </row>
    <row r="202" spans="1:27" x14ac:dyDescent="0.35">
      <c r="A202" s="115">
        <v>45739.795573530093</v>
      </c>
      <c r="B202" s="115">
        <v>45739.796258252318</v>
      </c>
      <c r="C202" s="115">
        <v>45739</v>
      </c>
      <c r="D202" t="s">
        <v>580</v>
      </c>
      <c r="E202" t="s">
        <v>244</v>
      </c>
      <c r="I202" t="s">
        <v>245</v>
      </c>
      <c r="J202" t="s">
        <v>790</v>
      </c>
      <c r="K202">
        <v>7</v>
      </c>
      <c r="L202">
        <v>13500</v>
      </c>
      <c r="M202">
        <v>94500</v>
      </c>
      <c r="N202" t="s">
        <v>1292</v>
      </c>
      <c r="O202" t="s">
        <v>1327</v>
      </c>
      <c r="P202" t="s">
        <v>1414</v>
      </c>
      <c r="Q202" s="116" t="s">
        <v>1415</v>
      </c>
      <c r="R202">
        <v>455342144</v>
      </c>
      <c r="S202" t="s">
        <v>1416</v>
      </c>
      <c r="T202" s="115">
        <v>45739.671412037038</v>
      </c>
      <c r="W202" t="s">
        <v>537</v>
      </c>
      <c r="X202" t="s">
        <v>538</v>
      </c>
      <c r="Y202" t="s">
        <v>539</v>
      </c>
      <c r="AA202">
        <v>201</v>
      </c>
    </row>
    <row r="203" spans="1:27" x14ac:dyDescent="0.35">
      <c r="A203" s="115">
        <v>45739.796480798614</v>
      </c>
      <c r="B203" s="115">
        <v>45739.797594814823</v>
      </c>
      <c r="C203" s="115">
        <v>45739</v>
      </c>
      <c r="D203" t="s">
        <v>580</v>
      </c>
      <c r="E203" t="s">
        <v>244</v>
      </c>
      <c r="I203" t="s">
        <v>245</v>
      </c>
      <c r="J203" t="s">
        <v>790</v>
      </c>
      <c r="K203">
        <v>2</v>
      </c>
      <c r="L203">
        <v>13500</v>
      </c>
      <c r="M203">
        <v>27000</v>
      </c>
      <c r="N203" t="s">
        <v>1132</v>
      </c>
      <c r="O203" t="s">
        <v>799</v>
      </c>
      <c r="P203" t="s">
        <v>1417</v>
      </c>
      <c r="Q203" s="116" t="s">
        <v>1418</v>
      </c>
      <c r="R203">
        <v>455342460</v>
      </c>
      <c r="S203" t="s">
        <v>1419</v>
      </c>
      <c r="T203" s="115">
        <v>45739.672696759262</v>
      </c>
      <c r="W203" t="s">
        <v>537</v>
      </c>
      <c r="X203" t="s">
        <v>538</v>
      </c>
      <c r="Y203" t="s">
        <v>539</v>
      </c>
      <c r="AA203">
        <v>202</v>
      </c>
    </row>
    <row r="204" spans="1:27" x14ac:dyDescent="0.35">
      <c r="A204" s="115">
        <v>45739.869939004631</v>
      </c>
      <c r="B204" s="115">
        <v>45739.871168541657</v>
      </c>
      <c r="C204" s="117">
        <v>45736</v>
      </c>
      <c r="D204" t="s">
        <v>1168</v>
      </c>
      <c r="E204" t="s">
        <v>249</v>
      </c>
      <c r="H204" t="s">
        <v>251</v>
      </c>
      <c r="J204" t="s">
        <v>1241</v>
      </c>
      <c r="K204">
        <v>1</v>
      </c>
      <c r="L204">
        <v>12000</v>
      </c>
      <c r="M204">
        <v>12000</v>
      </c>
      <c r="N204" t="s">
        <v>713</v>
      </c>
      <c r="O204" t="s">
        <v>868</v>
      </c>
      <c r="P204" t="s">
        <v>1420</v>
      </c>
      <c r="Q204" s="116" t="s">
        <v>1421</v>
      </c>
      <c r="R204">
        <v>455367839</v>
      </c>
      <c r="S204" t="s">
        <v>1422</v>
      </c>
      <c r="T204" s="115">
        <v>45739.753287037027</v>
      </c>
      <c r="W204" t="s">
        <v>537</v>
      </c>
      <c r="X204" t="s">
        <v>538</v>
      </c>
      <c r="Y204" t="s">
        <v>539</v>
      </c>
      <c r="AA204">
        <v>203</v>
      </c>
    </row>
    <row r="205" spans="1:27" x14ac:dyDescent="0.35">
      <c r="A205" s="115">
        <v>45740.999002708333</v>
      </c>
      <c r="B205" s="115">
        <v>45741.000043321757</v>
      </c>
      <c r="C205" s="115">
        <v>45740</v>
      </c>
      <c r="D205" t="s">
        <v>597</v>
      </c>
      <c r="E205" t="s">
        <v>244</v>
      </c>
      <c r="I205" t="s">
        <v>245</v>
      </c>
      <c r="J205" t="s">
        <v>790</v>
      </c>
      <c r="K205">
        <v>3</v>
      </c>
      <c r="L205">
        <v>13000</v>
      </c>
      <c r="M205">
        <v>39000</v>
      </c>
      <c r="N205" t="s">
        <v>1229</v>
      </c>
      <c r="O205" t="s">
        <v>1042</v>
      </c>
      <c r="P205" t="s">
        <v>1423</v>
      </c>
      <c r="Q205" s="116" t="s">
        <v>1424</v>
      </c>
      <c r="R205">
        <v>455817727</v>
      </c>
      <c r="S205" t="s">
        <v>1425</v>
      </c>
      <c r="T205" s="115">
        <v>45740.875162037039</v>
      </c>
      <c r="W205" t="s">
        <v>537</v>
      </c>
      <c r="X205" t="s">
        <v>538</v>
      </c>
      <c r="Y205" t="s">
        <v>539</v>
      </c>
      <c r="AA205">
        <v>204</v>
      </c>
    </row>
    <row r="206" spans="1:27" x14ac:dyDescent="0.35">
      <c r="A206" s="115">
        <v>45741.000512719897</v>
      </c>
      <c r="B206" s="115">
        <v>45741.0023009375</v>
      </c>
      <c r="C206" s="115">
        <v>45741</v>
      </c>
      <c r="D206" t="s">
        <v>597</v>
      </c>
      <c r="E206" t="s">
        <v>244</v>
      </c>
      <c r="I206" t="s">
        <v>245</v>
      </c>
      <c r="J206" t="s">
        <v>790</v>
      </c>
      <c r="K206">
        <v>1</v>
      </c>
      <c r="L206">
        <v>12000</v>
      </c>
      <c r="M206">
        <v>12000</v>
      </c>
      <c r="N206" t="s">
        <v>713</v>
      </c>
      <c r="O206" t="s">
        <v>1280</v>
      </c>
      <c r="P206" t="s">
        <v>1426</v>
      </c>
      <c r="Q206" s="116" t="s">
        <v>1427</v>
      </c>
      <c r="R206">
        <v>455818402</v>
      </c>
      <c r="S206" t="s">
        <v>1428</v>
      </c>
      <c r="T206" s="115">
        <v>45740.877430555563</v>
      </c>
      <c r="W206" t="s">
        <v>537</v>
      </c>
      <c r="X206" t="s">
        <v>538</v>
      </c>
      <c r="Y206" t="s">
        <v>539</v>
      </c>
      <c r="AA206">
        <v>205</v>
      </c>
    </row>
    <row r="207" spans="1:27" x14ac:dyDescent="0.35">
      <c r="A207" s="115">
        <v>45741.002505011573</v>
      </c>
      <c r="B207" s="115">
        <v>45741.00353021991</v>
      </c>
      <c r="C207" s="115">
        <v>45741</v>
      </c>
      <c r="D207" t="s">
        <v>597</v>
      </c>
      <c r="E207" t="s">
        <v>244</v>
      </c>
      <c r="I207" t="s">
        <v>245</v>
      </c>
      <c r="J207" t="s">
        <v>790</v>
      </c>
      <c r="K207">
        <v>1</v>
      </c>
      <c r="L207">
        <v>13000</v>
      </c>
      <c r="M207">
        <v>13000</v>
      </c>
      <c r="N207" t="s">
        <v>608</v>
      </c>
      <c r="O207" t="s">
        <v>778</v>
      </c>
      <c r="P207" t="s">
        <v>1429</v>
      </c>
      <c r="Q207" s="116" t="s">
        <v>1430</v>
      </c>
      <c r="R207">
        <v>455818698</v>
      </c>
      <c r="S207" t="s">
        <v>1431</v>
      </c>
      <c r="T207" s="115">
        <v>45740.878611111111</v>
      </c>
      <c r="W207" t="s">
        <v>537</v>
      </c>
      <c r="X207" t="s">
        <v>538</v>
      </c>
      <c r="Y207" t="s">
        <v>539</v>
      </c>
      <c r="AA207">
        <v>206</v>
      </c>
    </row>
    <row r="208" spans="1:27" x14ac:dyDescent="0.35">
      <c r="A208" s="115">
        <v>45741.003694143517</v>
      </c>
      <c r="B208" s="115">
        <v>45741.004972754628</v>
      </c>
      <c r="C208" s="115">
        <v>45741</v>
      </c>
      <c r="D208" t="s">
        <v>580</v>
      </c>
      <c r="E208" t="s">
        <v>244</v>
      </c>
      <c r="I208" t="s">
        <v>245</v>
      </c>
      <c r="J208" t="s">
        <v>790</v>
      </c>
      <c r="K208">
        <v>1</v>
      </c>
      <c r="L208">
        <v>13000</v>
      </c>
      <c r="M208">
        <v>13000</v>
      </c>
      <c r="N208" t="s">
        <v>608</v>
      </c>
      <c r="O208" t="s">
        <v>799</v>
      </c>
      <c r="P208" t="s">
        <v>1432</v>
      </c>
      <c r="Q208" s="116" t="s">
        <v>1433</v>
      </c>
      <c r="R208">
        <v>455819252</v>
      </c>
      <c r="S208" t="s">
        <v>1434</v>
      </c>
      <c r="T208" s="115">
        <v>45740.880046296297</v>
      </c>
      <c r="W208" t="s">
        <v>537</v>
      </c>
      <c r="X208" t="s">
        <v>538</v>
      </c>
      <c r="Y208" t="s">
        <v>539</v>
      </c>
      <c r="AA208">
        <v>207</v>
      </c>
    </row>
    <row r="209" spans="1:27" x14ac:dyDescent="0.35">
      <c r="A209" s="115">
        <v>45741.951636840276</v>
      </c>
      <c r="B209" s="115">
        <v>45741.952262384257</v>
      </c>
      <c r="C209" s="115">
        <v>45741</v>
      </c>
      <c r="D209" t="s">
        <v>597</v>
      </c>
      <c r="E209" t="s">
        <v>244</v>
      </c>
      <c r="I209" t="s">
        <v>245</v>
      </c>
      <c r="J209" t="s">
        <v>790</v>
      </c>
      <c r="K209">
        <v>1</v>
      </c>
      <c r="L209">
        <v>12500</v>
      </c>
      <c r="M209">
        <v>12500</v>
      </c>
      <c r="N209" t="s">
        <v>1435</v>
      </c>
      <c r="O209" t="s">
        <v>1280</v>
      </c>
      <c r="P209" t="s">
        <v>1436</v>
      </c>
      <c r="Q209" s="116" t="s">
        <v>1437</v>
      </c>
      <c r="R209">
        <v>456265067</v>
      </c>
      <c r="S209" t="s">
        <v>1438</v>
      </c>
      <c r="T209" s="115">
        <v>45741.828599537039</v>
      </c>
      <c r="W209" t="s">
        <v>537</v>
      </c>
      <c r="X209" t="s">
        <v>538</v>
      </c>
      <c r="Y209" t="s">
        <v>539</v>
      </c>
      <c r="AA209">
        <v>208</v>
      </c>
    </row>
    <row r="210" spans="1:27" x14ac:dyDescent="0.35">
      <c r="A210" s="115">
        <v>45742.568925104169</v>
      </c>
      <c r="B210" s="115">
        <v>45742.569738796286</v>
      </c>
      <c r="C210" s="115">
        <v>45742</v>
      </c>
      <c r="D210" t="s">
        <v>597</v>
      </c>
      <c r="E210" t="s">
        <v>244</v>
      </c>
      <c r="I210" t="s">
        <v>245</v>
      </c>
      <c r="J210" t="s">
        <v>790</v>
      </c>
      <c r="K210">
        <v>1</v>
      </c>
      <c r="L210">
        <v>12500</v>
      </c>
      <c r="M210">
        <v>12500</v>
      </c>
      <c r="N210" t="s">
        <v>1435</v>
      </c>
      <c r="O210" t="s">
        <v>1280</v>
      </c>
      <c r="P210" t="s">
        <v>1439</v>
      </c>
      <c r="Q210" s="116" t="s">
        <v>1440</v>
      </c>
      <c r="R210">
        <v>456498090</v>
      </c>
      <c r="S210" t="s">
        <v>1441</v>
      </c>
      <c r="T210" s="115">
        <v>45742.453321759262</v>
      </c>
      <c r="W210" t="s">
        <v>537</v>
      </c>
      <c r="X210" t="s">
        <v>538</v>
      </c>
      <c r="Y210" t="s">
        <v>539</v>
      </c>
      <c r="AA210">
        <v>209</v>
      </c>
    </row>
    <row r="211" spans="1:27" x14ac:dyDescent="0.35">
      <c r="A211" s="115">
        <v>45742.841854849539</v>
      </c>
      <c r="B211" s="115">
        <v>45742.842528645837</v>
      </c>
      <c r="C211" s="115">
        <v>45742</v>
      </c>
      <c r="D211" t="s">
        <v>597</v>
      </c>
      <c r="E211" t="s">
        <v>244</v>
      </c>
      <c r="I211" t="s">
        <v>245</v>
      </c>
      <c r="J211" t="s">
        <v>790</v>
      </c>
      <c r="K211">
        <v>1</v>
      </c>
      <c r="L211">
        <v>12500</v>
      </c>
      <c r="M211">
        <v>12500</v>
      </c>
      <c r="N211" t="s">
        <v>1435</v>
      </c>
      <c r="O211" t="s">
        <v>799</v>
      </c>
      <c r="P211" t="s">
        <v>1442</v>
      </c>
      <c r="Q211" s="116" t="s">
        <v>1443</v>
      </c>
      <c r="R211">
        <v>456687155</v>
      </c>
      <c r="S211" t="s">
        <v>1444</v>
      </c>
      <c r="T211" s="115">
        <v>45742.717685185176</v>
      </c>
      <c r="W211" t="s">
        <v>537</v>
      </c>
      <c r="X211" t="s">
        <v>538</v>
      </c>
      <c r="Y211" t="s">
        <v>539</v>
      </c>
      <c r="AA211">
        <v>210</v>
      </c>
    </row>
    <row r="212" spans="1:27" x14ac:dyDescent="0.35">
      <c r="A212" s="115">
        <v>45742.842826944441</v>
      </c>
      <c r="B212" s="115">
        <v>45742.843650659721</v>
      </c>
      <c r="C212" s="115">
        <v>45742</v>
      </c>
      <c r="D212" t="s">
        <v>580</v>
      </c>
      <c r="E212" t="s">
        <v>244</v>
      </c>
      <c r="I212" t="s">
        <v>245</v>
      </c>
      <c r="J212" t="s">
        <v>790</v>
      </c>
      <c r="K212">
        <v>1</v>
      </c>
      <c r="L212">
        <v>13500</v>
      </c>
      <c r="M212">
        <v>13500</v>
      </c>
      <c r="N212" t="s">
        <v>1409</v>
      </c>
      <c r="O212" t="s">
        <v>778</v>
      </c>
      <c r="P212" t="s">
        <v>1445</v>
      </c>
      <c r="Q212" s="116" t="s">
        <v>1446</v>
      </c>
      <c r="R212">
        <v>456687974</v>
      </c>
      <c r="S212" t="s">
        <v>1447</v>
      </c>
      <c r="T212" s="115">
        <v>45742.718773148154</v>
      </c>
      <c r="W212" t="s">
        <v>537</v>
      </c>
      <c r="X212" t="s">
        <v>538</v>
      </c>
      <c r="Y212" t="s">
        <v>539</v>
      </c>
      <c r="AA212">
        <v>211</v>
      </c>
    </row>
    <row r="213" spans="1:27" x14ac:dyDescent="0.35">
      <c r="A213" s="115">
        <v>45742.843898819447</v>
      </c>
      <c r="B213" s="115">
        <v>45742.845104560183</v>
      </c>
      <c r="C213" s="115">
        <v>45742</v>
      </c>
      <c r="D213" t="s">
        <v>580</v>
      </c>
      <c r="E213" t="s">
        <v>244</v>
      </c>
      <c r="I213" t="s">
        <v>245</v>
      </c>
      <c r="J213" t="s">
        <v>790</v>
      </c>
      <c r="K213">
        <v>1</v>
      </c>
      <c r="L213">
        <v>13000</v>
      </c>
      <c r="M213">
        <v>13000</v>
      </c>
      <c r="N213" t="s">
        <v>608</v>
      </c>
      <c r="O213" t="s">
        <v>778</v>
      </c>
      <c r="P213" t="s">
        <v>1448</v>
      </c>
      <c r="Q213" s="116" t="s">
        <v>1449</v>
      </c>
      <c r="R213">
        <v>456688866</v>
      </c>
      <c r="S213" t="s">
        <v>1450</v>
      </c>
      <c r="T213" s="115">
        <v>45742.720254629632</v>
      </c>
      <c r="W213" t="s">
        <v>537</v>
      </c>
      <c r="X213" t="s">
        <v>538</v>
      </c>
      <c r="Y213" t="s">
        <v>539</v>
      </c>
      <c r="AA213">
        <v>212</v>
      </c>
    </row>
    <row r="214" spans="1:27" x14ac:dyDescent="0.35">
      <c r="A214" s="115">
        <v>45743.866784976854</v>
      </c>
      <c r="B214" s="115">
        <v>45743.867626585648</v>
      </c>
      <c r="C214" s="115">
        <v>45743</v>
      </c>
      <c r="D214" t="s">
        <v>597</v>
      </c>
      <c r="E214" t="s">
        <v>244</v>
      </c>
      <c r="I214" t="s">
        <v>245</v>
      </c>
      <c r="J214" t="s">
        <v>790</v>
      </c>
      <c r="K214">
        <v>2</v>
      </c>
      <c r="L214">
        <v>10000</v>
      </c>
      <c r="M214">
        <v>20000</v>
      </c>
      <c r="N214" t="s">
        <v>758</v>
      </c>
      <c r="O214" t="s">
        <v>1280</v>
      </c>
      <c r="P214" t="s">
        <v>1451</v>
      </c>
      <c r="Q214" s="116" t="s">
        <v>1452</v>
      </c>
      <c r="R214">
        <v>457131693</v>
      </c>
      <c r="S214" t="s">
        <v>1453</v>
      </c>
      <c r="T214" s="115">
        <v>45743.742719907408</v>
      </c>
      <c r="W214" t="s">
        <v>537</v>
      </c>
      <c r="X214" t="s">
        <v>538</v>
      </c>
      <c r="Y214" t="s">
        <v>539</v>
      </c>
      <c r="AA214">
        <v>213</v>
      </c>
    </row>
    <row r="215" spans="1:27" x14ac:dyDescent="0.35">
      <c r="A215" s="115">
        <v>45743.867819687497</v>
      </c>
      <c r="B215" s="115">
        <v>45743.868601273149</v>
      </c>
      <c r="C215" s="115">
        <v>45743</v>
      </c>
      <c r="D215" t="s">
        <v>597</v>
      </c>
      <c r="E215" t="s">
        <v>244</v>
      </c>
      <c r="I215" t="s">
        <v>245</v>
      </c>
      <c r="J215" t="s">
        <v>790</v>
      </c>
      <c r="K215">
        <v>1</v>
      </c>
      <c r="L215">
        <v>10000</v>
      </c>
      <c r="M215">
        <v>10000</v>
      </c>
      <c r="N215" t="s">
        <v>548</v>
      </c>
      <c r="O215" t="s">
        <v>1454</v>
      </c>
      <c r="P215" t="s">
        <v>1455</v>
      </c>
      <c r="Q215" s="116" t="s">
        <v>1456</v>
      </c>
      <c r="R215">
        <v>457132257</v>
      </c>
      <c r="S215" t="s">
        <v>1457</v>
      </c>
      <c r="T215" s="115">
        <v>45743.743680555563</v>
      </c>
      <c r="W215" t="s">
        <v>537</v>
      </c>
      <c r="X215" t="s">
        <v>538</v>
      </c>
      <c r="Y215" t="s">
        <v>539</v>
      </c>
      <c r="AA215">
        <v>214</v>
      </c>
    </row>
    <row r="216" spans="1:27" x14ac:dyDescent="0.35">
      <c r="A216" s="115">
        <v>45743.869056550917</v>
      </c>
      <c r="B216" s="115">
        <v>45743.86985304398</v>
      </c>
      <c r="C216" s="115">
        <v>45743</v>
      </c>
      <c r="D216" t="s">
        <v>580</v>
      </c>
      <c r="E216" t="s">
        <v>244</v>
      </c>
      <c r="I216" t="s">
        <v>245</v>
      </c>
      <c r="J216" t="s">
        <v>790</v>
      </c>
      <c r="K216">
        <v>1</v>
      </c>
      <c r="L216">
        <v>10000</v>
      </c>
      <c r="M216">
        <v>10000</v>
      </c>
      <c r="N216" t="s">
        <v>548</v>
      </c>
      <c r="O216" t="s">
        <v>765</v>
      </c>
      <c r="P216" t="s">
        <v>1458</v>
      </c>
      <c r="Q216" s="116" t="s">
        <v>1459</v>
      </c>
      <c r="R216">
        <v>457132931</v>
      </c>
      <c r="S216" t="s">
        <v>1460</v>
      </c>
      <c r="T216" s="115">
        <v>45743.74491898148</v>
      </c>
      <c r="W216" t="s">
        <v>537</v>
      </c>
      <c r="X216" t="s">
        <v>538</v>
      </c>
      <c r="Y216" t="s">
        <v>539</v>
      </c>
      <c r="AA216">
        <v>215</v>
      </c>
    </row>
    <row r="217" spans="1:27" x14ac:dyDescent="0.35">
      <c r="A217" s="115">
        <v>45743.882170266203</v>
      </c>
      <c r="B217" s="115">
        <v>45743.883162349543</v>
      </c>
      <c r="C217" s="115">
        <v>45743</v>
      </c>
      <c r="D217" t="s">
        <v>905</v>
      </c>
      <c r="E217" t="s">
        <v>249</v>
      </c>
      <c r="H217" t="s">
        <v>250</v>
      </c>
      <c r="J217" t="s">
        <v>634</v>
      </c>
      <c r="K217">
        <v>280</v>
      </c>
      <c r="L217">
        <v>1450</v>
      </c>
      <c r="M217" s="128">
        <v>406000</v>
      </c>
      <c r="N217" t="s">
        <v>1461</v>
      </c>
      <c r="O217" t="s">
        <v>868</v>
      </c>
      <c r="P217" t="s">
        <v>1462</v>
      </c>
      <c r="Q217" s="116" t="s">
        <v>1463</v>
      </c>
      <c r="R217">
        <v>457139001</v>
      </c>
      <c r="S217" t="s">
        <v>1464</v>
      </c>
      <c r="T217" s="115">
        <v>45743.758356481478</v>
      </c>
      <c r="W217" t="s">
        <v>537</v>
      </c>
      <c r="X217" t="s">
        <v>538</v>
      </c>
      <c r="Y217" t="s">
        <v>539</v>
      </c>
      <c r="AA217">
        <v>216</v>
      </c>
    </row>
    <row r="218" spans="1:27" x14ac:dyDescent="0.35">
      <c r="A218" s="115">
        <v>45743.883578148147</v>
      </c>
      <c r="B218" s="115">
        <v>45743.884621192134</v>
      </c>
      <c r="C218" s="115">
        <v>45743</v>
      </c>
      <c r="D218" t="s">
        <v>905</v>
      </c>
      <c r="E218" t="s">
        <v>249</v>
      </c>
      <c r="H218" t="s">
        <v>250</v>
      </c>
      <c r="J218" t="s">
        <v>571</v>
      </c>
      <c r="K218">
        <v>100</v>
      </c>
      <c r="L218">
        <v>4300</v>
      </c>
      <c r="M218" s="128">
        <v>430000</v>
      </c>
      <c r="N218" t="s">
        <v>1008</v>
      </c>
      <c r="O218" t="s">
        <v>868</v>
      </c>
      <c r="P218" t="s">
        <v>1465</v>
      </c>
      <c r="Q218" s="116" t="s">
        <v>1466</v>
      </c>
      <c r="R218">
        <v>457139530</v>
      </c>
      <c r="S218" t="s">
        <v>1467</v>
      </c>
      <c r="T218" s="115">
        <v>45743.759745370371</v>
      </c>
      <c r="W218" t="s">
        <v>537</v>
      </c>
      <c r="X218" t="s">
        <v>538</v>
      </c>
      <c r="Y218" t="s">
        <v>539</v>
      </c>
      <c r="AA218">
        <v>217</v>
      </c>
    </row>
    <row r="219" spans="1:27" x14ac:dyDescent="0.35">
      <c r="A219" s="115">
        <v>45743.884867615743</v>
      </c>
      <c r="B219" s="115">
        <v>45743.886166574077</v>
      </c>
      <c r="C219" s="115">
        <v>45743</v>
      </c>
      <c r="D219" t="s">
        <v>905</v>
      </c>
      <c r="E219" t="s">
        <v>249</v>
      </c>
      <c r="H219" t="s">
        <v>251</v>
      </c>
      <c r="J219" t="s">
        <v>607</v>
      </c>
      <c r="K219">
        <v>500</v>
      </c>
      <c r="L219">
        <v>20</v>
      </c>
      <c r="M219" s="128">
        <v>10000</v>
      </c>
      <c r="N219" t="s">
        <v>548</v>
      </c>
      <c r="O219" t="s">
        <v>868</v>
      </c>
      <c r="P219" t="s">
        <v>1468</v>
      </c>
      <c r="Q219" s="116" t="s">
        <v>1469</v>
      </c>
      <c r="R219">
        <v>457140189</v>
      </c>
      <c r="S219" t="s">
        <v>1470</v>
      </c>
      <c r="T219" s="115">
        <v>45743.761261574073</v>
      </c>
      <c r="W219" t="s">
        <v>537</v>
      </c>
      <c r="X219" t="s">
        <v>538</v>
      </c>
      <c r="Y219" t="s">
        <v>539</v>
      </c>
      <c r="AA219">
        <v>218</v>
      </c>
    </row>
    <row r="220" spans="1:27" x14ac:dyDescent="0.35">
      <c r="A220" s="115">
        <v>45743.886374675923</v>
      </c>
      <c r="B220" s="115">
        <v>45743.888072696762</v>
      </c>
      <c r="C220" s="115">
        <v>45743</v>
      </c>
      <c r="D220" t="s">
        <v>905</v>
      </c>
      <c r="E220" t="s">
        <v>558</v>
      </c>
      <c r="G220" t="s">
        <v>262</v>
      </c>
      <c r="J220" t="s">
        <v>910</v>
      </c>
      <c r="K220">
        <v>2</v>
      </c>
      <c r="L220">
        <v>6000</v>
      </c>
      <c r="M220" s="128">
        <v>12000</v>
      </c>
      <c r="N220" t="s">
        <v>713</v>
      </c>
      <c r="O220" t="s">
        <v>868</v>
      </c>
      <c r="P220" t="s">
        <v>1471</v>
      </c>
      <c r="Q220" s="116" t="s">
        <v>1472</v>
      </c>
      <c r="R220">
        <v>457140995</v>
      </c>
      <c r="S220" t="s">
        <v>1473</v>
      </c>
      <c r="T220" s="115">
        <v>45743.763171296298</v>
      </c>
      <c r="W220" t="s">
        <v>537</v>
      </c>
      <c r="X220" t="s">
        <v>538</v>
      </c>
      <c r="Y220" t="s">
        <v>539</v>
      </c>
      <c r="AA220">
        <v>219</v>
      </c>
    </row>
    <row r="221" spans="1:27" x14ac:dyDescent="0.35">
      <c r="A221" s="115">
        <v>45747.818566979156</v>
      </c>
      <c r="B221" s="115">
        <v>45747.822009398151</v>
      </c>
      <c r="C221" s="115">
        <v>45747</v>
      </c>
      <c r="D221" t="s">
        <v>1168</v>
      </c>
      <c r="E221" t="s">
        <v>558</v>
      </c>
      <c r="G221" t="s">
        <v>268</v>
      </c>
      <c r="J221" t="s">
        <v>674</v>
      </c>
      <c r="K221">
        <v>1</v>
      </c>
      <c r="L221">
        <v>75000</v>
      </c>
      <c r="M221" s="128">
        <v>75000</v>
      </c>
      <c r="N221" t="s">
        <v>675</v>
      </c>
      <c r="O221" t="s">
        <v>868</v>
      </c>
      <c r="P221" t="s">
        <v>1474</v>
      </c>
      <c r="Q221" s="116" t="s">
        <v>1475</v>
      </c>
      <c r="R221">
        <v>458166894</v>
      </c>
      <c r="S221" t="s">
        <v>1476</v>
      </c>
      <c r="T221" s="115">
        <v>45747.697141203702</v>
      </c>
      <c r="W221" t="s">
        <v>537</v>
      </c>
      <c r="X221" t="s">
        <v>538</v>
      </c>
      <c r="Y221" t="s">
        <v>539</v>
      </c>
      <c r="AA221">
        <v>220</v>
      </c>
    </row>
    <row r="222" spans="1:27" x14ac:dyDescent="0.35">
      <c r="A222" s="115">
        <v>45747.822333020828</v>
      </c>
      <c r="B222" s="115">
        <v>45747.82471054398</v>
      </c>
      <c r="C222" s="115">
        <v>45747</v>
      </c>
      <c r="D222" t="s">
        <v>1168</v>
      </c>
      <c r="E222" t="s">
        <v>558</v>
      </c>
      <c r="G222" t="s">
        <v>268</v>
      </c>
      <c r="J222" t="s">
        <v>1477</v>
      </c>
      <c r="K222">
        <v>5</v>
      </c>
      <c r="L222">
        <v>5000</v>
      </c>
      <c r="M222" s="128">
        <v>25000</v>
      </c>
      <c r="N222" t="s">
        <v>627</v>
      </c>
      <c r="O222" t="s">
        <v>868</v>
      </c>
      <c r="P222" t="s">
        <v>1478</v>
      </c>
      <c r="Q222" s="116" t="s">
        <v>1479</v>
      </c>
      <c r="R222">
        <v>458167670</v>
      </c>
      <c r="S222" t="s">
        <v>1480</v>
      </c>
      <c r="T222" s="115">
        <v>45747.699884259258</v>
      </c>
      <c r="W222" t="s">
        <v>537</v>
      </c>
      <c r="X222" t="s">
        <v>538</v>
      </c>
      <c r="Y222" t="s">
        <v>539</v>
      </c>
      <c r="AA222">
        <v>221</v>
      </c>
    </row>
    <row r="223" spans="1:27" x14ac:dyDescent="0.35">
      <c r="A223" s="115">
        <v>45747.824967395827</v>
      </c>
      <c r="B223" s="115">
        <v>45747.827435844913</v>
      </c>
      <c r="C223" s="115">
        <v>45747</v>
      </c>
      <c r="D223" t="s">
        <v>1168</v>
      </c>
      <c r="E223" t="s">
        <v>558</v>
      </c>
      <c r="G223" t="s">
        <v>262</v>
      </c>
      <c r="J223" t="s">
        <v>1481</v>
      </c>
      <c r="K223">
        <v>1</v>
      </c>
      <c r="L223">
        <v>5000</v>
      </c>
      <c r="M223" s="128">
        <v>5000</v>
      </c>
      <c r="N223" t="s">
        <v>926</v>
      </c>
      <c r="O223" t="s">
        <v>868</v>
      </c>
      <c r="P223" t="s">
        <v>1482</v>
      </c>
      <c r="Q223" s="116" t="s">
        <v>1483</v>
      </c>
      <c r="R223">
        <v>458168601</v>
      </c>
      <c r="S223" t="s">
        <v>1484</v>
      </c>
      <c r="T223" s="115">
        <v>45747.702534722222</v>
      </c>
      <c r="W223" t="s">
        <v>537</v>
      </c>
      <c r="X223" t="s">
        <v>538</v>
      </c>
      <c r="Y223" t="s">
        <v>539</v>
      </c>
      <c r="AA223">
        <v>222</v>
      </c>
    </row>
    <row r="224" spans="1:27" x14ac:dyDescent="0.35">
      <c r="A224" s="115">
        <v>45750.580044421287</v>
      </c>
      <c r="B224" s="115">
        <v>45750.581069444437</v>
      </c>
      <c r="C224" s="115">
        <v>45749</v>
      </c>
      <c r="D224" t="s">
        <v>1168</v>
      </c>
      <c r="E224" t="s">
        <v>249</v>
      </c>
      <c r="H224" t="s">
        <v>250</v>
      </c>
      <c r="J224" t="s">
        <v>571</v>
      </c>
      <c r="K224">
        <v>50</v>
      </c>
      <c r="L224">
        <v>4300</v>
      </c>
      <c r="M224" s="128">
        <v>215000</v>
      </c>
      <c r="N224" t="s">
        <v>572</v>
      </c>
      <c r="O224" t="s">
        <v>868</v>
      </c>
      <c r="P224" t="s">
        <v>1485</v>
      </c>
      <c r="Q224" s="116" t="s">
        <v>1486</v>
      </c>
      <c r="R224">
        <v>459031573</v>
      </c>
      <c r="S224" t="s">
        <v>1487</v>
      </c>
      <c r="T224" s="115">
        <v>45750.456180555557</v>
      </c>
      <c r="W224" t="s">
        <v>537</v>
      </c>
      <c r="X224" t="s">
        <v>538</v>
      </c>
      <c r="Y224" t="s">
        <v>539</v>
      </c>
      <c r="AA224">
        <v>223</v>
      </c>
    </row>
    <row r="225" spans="1:27" x14ac:dyDescent="0.35">
      <c r="A225" s="115">
        <v>45750.581295300923</v>
      </c>
      <c r="B225" s="115">
        <v>45750.58234818287</v>
      </c>
      <c r="C225" s="115">
        <v>45749</v>
      </c>
      <c r="D225" t="s">
        <v>1168</v>
      </c>
      <c r="E225" t="s">
        <v>249</v>
      </c>
      <c r="H225" t="s">
        <v>250</v>
      </c>
      <c r="J225" t="s">
        <v>634</v>
      </c>
      <c r="K225">
        <v>120</v>
      </c>
      <c r="L225">
        <v>1500</v>
      </c>
      <c r="M225" s="128">
        <v>180000</v>
      </c>
      <c r="N225" t="s">
        <v>782</v>
      </c>
      <c r="O225" t="s">
        <v>868</v>
      </c>
      <c r="P225" t="s">
        <v>1488</v>
      </c>
      <c r="Q225" s="116" t="s">
        <v>1489</v>
      </c>
      <c r="R225">
        <v>459032102</v>
      </c>
      <c r="S225" t="s">
        <v>1490</v>
      </c>
      <c r="T225" s="115">
        <v>45750.457430555558</v>
      </c>
      <c r="W225" t="s">
        <v>537</v>
      </c>
      <c r="X225" t="s">
        <v>538</v>
      </c>
      <c r="Y225" t="s">
        <v>539</v>
      </c>
      <c r="AA225">
        <v>224</v>
      </c>
    </row>
    <row r="226" spans="1:27" x14ac:dyDescent="0.35">
      <c r="A226" s="115">
        <v>45750.582522997684</v>
      </c>
      <c r="B226" s="115">
        <v>45750.583915381947</v>
      </c>
      <c r="C226" s="115">
        <v>45749</v>
      </c>
      <c r="D226" t="s">
        <v>1168</v>
      </c>
      <c r="E226" t="s">
        <v>249</v>
      </c>
      <c r="H226" t="s">
        <v>251</v>
      </c>
      <c r="J226" t="s">
        <v>712</v>
      </c>
      <c r="K226">
        <v>500</v>
      </c>
      <c r="L226">
        <v>20</v>
      </c>
      <c r="M226" s="128">
        <v>10000</v>
      </c>
      <c r="N226" t="s">
        <v>548</v>
      </c>
      <c r="O226" t="s">
        <v>868</v>
      </c>
      <c r="P226" t="s">
        <v>1491</v>
      </c>
      <c r="Q226" s="116" t="s">
        <v>1492</v>
      </c>
      <c r="R226">
        <v>459032876</v>
      </c>
      <c r="S226" t="s">
        <v>1493</v>
      </c>
      <c r="T226" s="115">
        <v>45750.459016203713</v>
      </c>
      <c r="W226" t="s">
        <v>537</v>
      </c>
      <c r="X226" t="s">
        <v>538</v>
      </c>
      <c r="Y226" t="s">
        <v>539</v>
      </c>
      <c r="AA226">
        <v>225</v>
      </c>
    </row>
    <row r="227" spans="1:27" x14ac:dyDescent="0.35">
      <c r="A227" s="115">
        <v>45750.58412136574</v>
      </c>
      <c r="B227" s="115">
        <v>45750.585450324077</v>
      </c>
      <c r="C227" s="115">
        <v>45749</v>
      </c>
      <c r="D227" t="s">
        <v>1168</v>
      </c>
      <c r="E227" t="s">
        <v>558</v>
      </c>
      <c r="G227" t="s">
        <v>262</v>
      </c>
      <c r="J227" t="s">
        <v>910</v>
      </c>
      <c r="K227">
        <v>1</v>
      </c>
      <c r="L227">
        <v>8000</v>
      </c>
      <c r="M227" s="128">
        <v>8000</v>
      </c>
      <c r="N227" t="s">
        <v>726</v>
      </c>
      <c r="O227" t="s">
        <v>868</v>
      </c>
      <c r="P227" t="s">
        <v>1494</v>
      </c>
      <c r="Q227" s="116" t="s">
        <v>1495</v>
      </c>
      <c r="R227">
        <v>459034093</v>
      </c>
      <c r="S227" t="s">
        <v>1496</v>
      </c>
      <c r="T227" s="115">
        <v>45750.460555555554</v>
      </c>
      <c r="W227" t="s">
        <v>537</v>
      </c>
      <c r="X227" t="s">
        <v>538</v>
      </c>
      <c r="Y227" t="s">
        <v>539</v>
      </c>
      <c r="AA227">
        <v>226</v>
      </c>
    </row>
    <row r="228" spans="1:27" x14ac:dyDescent="0.35">
      <c r="A228" s="115">
        <v>45750.643294780093</v>
      </c>
      <c r="B228" s="115">
        <v>45750.644496458342</v>
      </c>
      <c r="C228" s="115">
        <v>45749</v>
      </c>
      <c r="D228" t="s">
        <v>1168</v>
      </c>
      <c r="E228" t="s">
        <v>558</v>
      </c>
      <c r="G228" t="s">
        <v>268</v>
      </c>
      <c r="J228" t="s">
        <v>651</v>
      </c>
      <c r="K228">
        <v>5</v>
      </c>
      <c r="L228">
        <v>5000</v>
      </c>
      <c r="M228" s="128">
        <v>25000</v>
      </c>
      <c r="N228" t="s">
        <v>627</v>
      </c>
      <c r="O228" t="s">
        <v>868</v>
      </c>
      <c r="P228" t="s">
        <v>1497</v>
      </c>
      <c r="Q228" s="116" t="s">
        <v>1498</v>
      </c>
      <c r="R228">
        <v>459068894</v>
      </c>
      <c r="S228" t="s">
        <v>1499</v>
      </c>
      <c r="T228" s="115">
        <v>45750.519606481481</v>
      </c>
      <c r="W228" t="s">
        <v>537</v>
      </c>
      <c r="X228" t="s">
        <v>538</v>
      </c>
      <c r="Y228" t="s">
        <v>539</v>
      </c>
      <c r="AA228">
        <v>227</v>
      </c>
    </row>
    <row r="229" spans="1:27" x14ac:dyDescent="0.35">
      <c r="A229" s="115">
        <v>45750.644769641207</v>
      </c>
      <c r="B229" s="115">
        <v>45750.645765995367</v>
      </c>
      <c r="C229" s="115">
        <v>45749</v>
      </c>
      <c r="D229" t="s">
        <v>1168</v>
      </c>
      <c r="E229" t="s">
        <v>558</v>
      </c>
      <c r="G229" t="s">
        <v>262</v>
      </c>
      <c r="J229" t="s">
        <v>655</v>
      </c>
      <c r="K229">
        <v>1</v>
      </c>
      <c r="L229">
        <v>8000</v>
      </c>
      <c r="M229" s="128">
        <v>8000</v>
      </c>
      <c r="N229" t="s">
        <v>726</v>
      </c>
      <c r="O229" t="s">
        <v>868</v>
      </c>
      <c r="P229" t="s">
        <v>1500</v>
      </c>
      <c r="Q229" s="116" t="s">
        <v>1501</v>
      </c>
      <c r="R229">
        <v>459069539</v>
      </c>
      <c r="S229" t="s">
        <v>1502</v>
      </c>
      <c r="T229" s="115">
        <v>45750.520902777767</v>
      </c>
      <c r="W229" t="s">
        <v>537</v>
      </c>
      <c r="X229" t="s">
        <v>538</v>
      </c>
      <c r="Y229" t="s">
        <v>539</v>
      </c>
      <c r="AA229">
        <v>228</v>
      </c>
    </row>
  </sheetData>
  <autoFilter ref="A1:AA193" xr:uid="{189D4F6E-2EE4-4FE8-B42D-B0461BD88D4F}"/>
  <hyperlinks>
    <hyperlink ref="Q2" r:id="rId1" xr:uid="{75747438-6273-4171-8B76-2D1BED956131}"/>
    <hyperlink ref="Q3" r:id="rId2" xr:uid="{F56C0D40-3EC2-4910-86C6-BAE832ACDCFA}"/>
    <hyperlink ref="Q4" r:id="rId3" xr:uid="{64F1A17B-6892-4396-8842-157E3C9206FF}"/>
    <hyperlink ref="Q5" r:id="rId4" xr:uid="{FC37A1E9-6F8F-432E-9A18-24FF2172CC27}"/>
    <hyperlink ref="Q6" r:id="rId5" xr:uid="{C4C4A1FC-B0C2-4D84-B85E-B61117388A7C}"/>
    <hyperlink ref="Q7" r:id="rId6" xr:uid="{EA069066-1BDE-49B5-8436-DA1A23B5858A}"/>
    <hyperlink ref="Q8" r:id="rId7" xr:uid="{0E5F5194-BA22-4DEA-ACFD-A654F47F6430}"/>
    <hyperlink ref="Q9" r:id="rId8" xr:uid="{A351B626-0506-448F-996C-9B2301C4B8FC}"/>
    <hyperlink ref="Q10" r:id="rId9" xr:uid="{F2F84C36-2214-4275-9F4A-C000C49F5C51}"/>
    <hyperlink ref="Q11" r:id="rId10" xr:uid="{A1396379-9A3D-4A4D-BEFC-64C8E54CC6C5}"/>
    <hyperlink ref="Q12" r:id="rId11" xr:uid="{5370B3C3-C3D2-4A7F-B4C6-32BDF9457CD6}"/>
    <hyperlink ref="Q13" r:id="rId12" xr:uid="{A5DF9FA1-E387-4DA8-99C8-906936C10541}"/>
    <hyperlink ref="Q14" r:id="rId13" xr:uid="{08D495C1-5EF1-42F3-B397-CF4A7AABEA9D}"/>
    <hyperlink ref="Q15" r:id="rId14" xr:uid="{BB099661-AD48-41D3-B610-6AA7F3DB0A38}"/>
    <hyperlink ref="Q16" r:id="rId15" xr:uid="{0E8DFD93-24EF-4F96-84C1-B2A66164CD25}"/>
    <hyperlink ref="Q17" r:id="rId16" xr:uid="{818EAA46-A1D1-4A59-AD65-D7561990774C}"/>
    <hyperlink ref="Q18" r:id="rId17" xr:uid="{ABAC3ECB-22B6-42D1-B9D6-F33ECF2A377F}"/>
    <hyperlink ref="Q19" r:id="rId18" xr:uid="{54DF70F2-8A91-473A-84D7-2E27345C4B1B}"/>
    <hyperlink ref="Q20" r:id="rId19" xr:uid="{2C08BC18-FDAB-4626-92C0-D9E904539A52}"/>
    <hyperlink ref="Q21" r:id="rId20" xr:uid="{9CC11064-6443-4242-A79B-CA0AF47EAACD}"/>
    <hyperlink ref="Q22" r:id="rId21" xr:uid="{A581177C-38EA-468B-96C6-7AE8768AA6F1}"/>
    <hyperlink ref="Q23" r:id="rId22" xr:uid="{B1E1ACCB-9D64-4DED-8FDA-E4E9A5DDF4AC}"/>
    <hyperlink ref="Q24" r:id="rId23" xr:uid="{94C7ADD0-EC15-4D5B-8F74-0C39D38C6DD0}"/>
    <hyperlink ref="Q25" r:id="rId24" xr:uid="{DC400295-6561-4961-B693-6BC86625591B}"/>
    <hyperlink ref="Q26" r:id="rId25" xr:uid="{9A7D8004-7DAC-4298-B8EC-D8C90386CFB2}"/>
    <hyperlink ref="Q27" r:id="rId26" xr:uid="{C18290D8-6BC6-43DA-85AA-26DC32A3B138}"/>
    <hyperlink ref="Q28" r:id="rId27" xr:uid="{B1F81CE0-501C-4699-BBD9-C42D716E33FD}"/>
    <hyperlink ref="Q29" r:id="rId28" xr:uid="{CC49CCE1-0B3E-46A3-ACA1-B83A860BDA0D}"/>
    <hyperlink ref="Q30" r:id="rId29" xr:uid="{DCB7C6D5-190B-469F-938B-5182AC7CABF4}"/>
    <hyperlink ref="Q31" r:id="rId30" xr:uid="{D49C02CA-1527-4B8E-8513-921553296BD3}"/>
    <hyperlink ref="Q32" r:id="rId31" xr:uid="{9FD76C4C-4F6F-498E-8F0B-712AF921D9C2}"/>
    <hyperlink ref="Q33" r:id="rId32" xr:uid="{B15ABC97-91ED-4ED0-ACDA-0A339F6801E4}"/>
    <hyperlink ref="Q34" r:id="rId33" xr:uid="{7CF94205-5E5F-41C9-B0F1-DB194110282C}"/>
    <hyperlink ref="Q35" r:id="rId34" xr:uid="{F8208966-C422-4004-A1D5-6D8CBAECB7ED}"/>
    <hyperlink ref="Q36" r:id="rId35" xr:uid="{C22D4FE8-5E7F-428F-A34D-98EB0124B6D0}"/>
    <hyperlink ref="Q37" r:id="rId36" xr:uid="{AACAC25D-5FF3-4E70-B9AD-071F2D69584B}"/>
    <hyperlink ref="Q38" r:id="rId37" xr:uid="{45913AB8-0242-44E7-B40E-09E40EAE1687}"/>
    <hyperlink ref="Q39" r:id="rId38" xr:uid="{5DC4063C-DAE1-47EE-A24D-F3B45810D132}"/>
    <hyperlink ref="Q40" r:id="rId39" xr:uid="{66A9AE5F-D4D3-4A81-844A-D358B0BEB6DE}"/>
    <hyperlink ref="Q41" r:id="rId40" xr:uid="{28A53AED-8E62-4191-B26F-4DAF61DACAE2}"/>
    <hyperlink ref="Q42" r:id="rId41" xr:uid="{E494B941-3E81-4219-8B05-DB935A20FFF7}"/>
    <hyperlink ref="Q43" r:id="rId42" xr:uid="{3AD4C373-2B6B-4D3A-9E5A-4BBF9E4507BF}"/>
    <hyperlink ref="Q44" r:id="rId43" xr:uid="{D9FC01A5-AE56-4138-AC45-DE257E8BAF8B}"/>
    <hyperlink ref="Q45" r:id="rId44" xr:uid="{4FEB3622-599F-41E5-A6C8-3D11E0E7AF7E}"/>
    <hyperlink ref="Q46" r:id="rId45" xr:uid="{B47A628F-74AB-46BD-8909-2090F5DF3007}"/>
    <hyperlink ref="Q47" r:id="rId46" xr:uid="{5B67AF4B-92AC-44DE-87A0-18C88BE6ABD2}"/>
    <hyperlink ref="Q48" r:id="rId47" xr:uid="{28E65F43-E889-47EA-BB48-E191A2D5906D}"/>
    <hyperlink ref="Q49" r:id="rId48" xr:uid="{34F6B6D0-D60B-48CF-829B-15C64EEA14D2}"/>
    <hyperlink ref="Q50" r:id="rId49" xr:uid="{097BD3E6-4D43-4519-81C6-4CC572CDEB2A}"/>
    <hyperlink ref="Q51" r:id="rId50" xr:uid="{A9356929-8C70-4A08-A533-63EE7938D62A}"/>
    <hyperlink ref="Q52" r:id="rId51" xr:uid="{5474C265-F037-4291-BADF-5410A6F19487}"/>
    <hyperlink ref="Q53" r:id="rId52" xr:uid="{CA661E2E-8F99-47EA-9F42-85DE1ACBAA67}"/>
    <hyperlink ref="Q54" r:id="rId53" xr:uid="{72B7C1D2-4438-4118-953A-52AB33269654}"/>
    <hyperlink ref="Q55" r:id="rId54" xr:uid="{23E53B70-D747-4C05-B19B-D609F88833E8}"/>
    <hyperlink ref="Q56" r:id="rId55" xr:uid="{9F99D119-0A9E-4775-81F3-3955C7A81643}"/>
    <hyperlink ref="Q57" r:id="rId56" xr:uid="{03C49769-C379-48CD-B0FB-4F42A9113311}"/>
    <hyperlink ref="Q58" r:id="rId57" xr:uid="{A429C96D-3EA9-4D22-BB31-875FF75016B0}"/>
    <hyperlink ref="Q59" r:id="rId58" xr:uid="{4A980F76-1073-418F-835C-3B32AE7B382E}"/>
    <hyperlink ref="Q60" r:id="rId59" xr:uid="{042BBCC2-190D-4773-86B4-F64D5D8E9CF7}"/>
    <hyperlink ref="Q61" r:id="rId60" xr:uid="{FAC5365A-7D8C-4610-8B2C-D652F170A634}"/>
    <hyperlink ref="Q62" r:id="rId61" xr:uid="{21137191-E696-4360-ABCA-2B926A131BDF}"/>
    <hyperlink ref="Q63" r:id="rId62" xr:uid="{A6A90281-0C39-4DF9-8082-741A146F3401}"/>
    <hyperlink ref="Q64" r:id="rId63" xr:uid="{37D6A4A3-BC17-4629-A8A6-3EFF2E0EAB5B}"/>
    <hyperlink ref="Q65" r:id="rId64" xr:uid="{4E17C5A2-8A0A-4A96-B3D4-49C7951E4B72}"/>
    <hyperlink ref="Q66" r:id="rId65" xr:uid="{03A4F221-D9D5-4909-B2C4-E598EB2C0FEE}"/>
    <hyperlink ref="Q67" r:id="rId66" xr:uid="{564BE687-EF08-4544-B7D0-93CA8859769D}"/>
    <hyperlink ref="Q68" r:id="rId67" xr:uid="{28BDFD64-CB20-49BA-8DAF-BCF30A6F2ADD}"/>
    <hyperlink ref="Q69" r:id="rId68" xr:uid="{6797D0AD-BD5A-4689-BF74-70AFAC94CE13}"/>
    <hyperlink ref="Q70" r:id="rId69" xr:uid="{9D0E237A-5FB9-423F-8010-ACBD1190AA66}"/>
    <hyperlink ref="Q71" r:id="rId70" xr:uid="{2AA9379F-C995-432E-9D69-F4E6559936C5}"/>
    <hyperlink ref="Q72" r:id="rId71" xr:uid="{4D47F8EE-B0E5-42F1-AED9-0473DCA0CA41}"/>
    <hyperlink ref="Q73" r:id="rId72" xr:uid="{B8A4B048-E3C2-4EEE-B123-795D87DBE9CC}"/>
    <hyperlink ref="Q74" r:id="rId73" xr:uid="{230749BA-1434-4CBD-A282-531AF5CD097B}"/>
    <hyperlink ref="Q75" r:id="rId74" xr:uid="{6D7CE149-1778-476B-BDCE-CDCA65DF15BB}"/>
    <hyperlink ref="Q76" r:id="rId75" xr:uid="{D773827C-3FB7-40B1-A12B-13C6C0F1E2F1}"/>
    <hyperlink ref="Q77" r:id="rId76" xr:uid="{3589B7DB-1BDE-4164-872B-66CE94EB630A}"/>
    <hyperlink ref="Q78" r:id="rId77" xr:uid="{79E69A83-7457-4252-AA7A-CCD9B93B1A04}"/>
    <hyperlink ref="Q79" r:id="rId78" xr:uid="{E0123864-5A67-4CA7-B299-FD37424A69B6}"/>
    <hyperlink ref="Q80" r:id="rId79" xr:uid="{BE9BB536-5F59-4B30-8FDD-EE3753B71ECA}"/>
    <hyperlink ref="Q81" r:id="rId80" xr:uid="{45A59A56-BB47-4F56-BE93-DA6FE5831C7F}"/>
    <hyperlink ref="Q82" r:id="rId81" xr:uid="{6AAB0B25-45DE-4DFC-A47C-59D30833DBE7}"/>
    <hyperlink ref="Q83" r:id="rId82" xr:uid="{A289FDD7-15AB-49BD-9A7F-5976F148CFD2}"/>
    <hyperlink ref="Q84" r:id="rId83" xr:uid="{9A894065-05A4-4220-B0FD-D0F402C67B28}"/>
    <hyperlink ref="Q85" r:id="rId84" xr:uid="{AE3A4527-91E7-4CF8-9655-CE763807DA35}"/>
    <hyperlink ref="Q86" r:id="rId85" xr:uid="{C832D45C-6D7C-4218-80B4-3511D848D4A8}"/>
    <hyperlink ref="Q87" r:id="rId86" xr:uid="{73FAC662-5F89-4272-8A7E-5B47CFB2F888}"/>
    <hyperlink ref="Q88" r:id="rId87" xr:uid="{ECB11DEB-E0D7-48D1-ADE5-5EFCFBD9E20D}"/>
    <hyperlink ref="Q89" r:id="rId88" xr:uid="{9290A6C9-6A3F-454A-A657-E1017616E2E1}"/>
    <hyperlink ref="Q90" r:id="rId89" xr:uid="{3AC0DCFF-A7F4-4CA4-B8D9-45EA1C785CCF}"/>
    <hyperlink ref="Q91" r:id="rId90" xr:uid="{F95CBBFC-BCEA-49FF-ADA5-F9C851752BFF}"/>
    <hyperlink ref="Q92" r:id="rId91" xr:uid="{0B7610B5-F518-471F-9B36-011B32478FEB}"/>
    <hyperlink ref="Q93" r:id="rId92" xr:uid="{113F6A79-6F7D-4A11-9BC5-AEE62C24E2CD}"/>
    <hyperlink ref="Q94" r:id="rId93" xr:uid="{5422AE0B-8211-4938-A1F7-FB07CEE03ECC}"/>
    <hyperlink ref="Q95" r:id="rId94" xr:uid="{E9352275-6E65-4381-B56B-BB011A341E51}"/>
    <hyperlink ref="Q96" r:id="rId95" xr:uid="{8AE32063-FC35-4E07-97CE-3E6ADE71A55B}"/>
    <hyperlink ref="Q97" r:id="rId96" xr:uid="{15022800-B1D0-44B4-B838-4A16A80DBAA3}"/>
    <hyperlink ref="Q98" r:id="rId97" xr:uid="{F39B717D-2ACB-4FB3-B4C6-1C97122A10DC}"/>
    <hyperlink ref="Q99" r:id="rId98" xr:uid="{2CD768CE-7795-4E47-AB7F-CF7B75F6CBCC}"/>
    <hyperlink ref="Q100" r:id="rId99" xr:uid="{450C0752-1C2F-41B9-A180-54816F86FB91}"/>
    <hyperlink ref="Q101" r:id="rId100" xr:uid="{761A7B17-D865-46FF-A2BA-70DDB79CD5C6}"/>
    <hyperlink ref="Q102" r:id="rId101" xr:uid="{04E61D02-FFC2-4544-B551-AB12F7293F1D}"/>
    <hyperlink ref="Q103" r:id="rId102" xr:uid="{3CE85ADA-FBCE-4C3D-8CB2-01623A608244}"/>
    <hyperlink ref="Q104" r:id="rId103" xr:uid="{9971AE95-9476-4C3C-A339-88E6149D5016}"/>
    <hyperlink ref="Q105" r:id="rId104" xr:uid="{E4296543-EC0E-4277-9A34-DB0547975E03}"/>
    <hyperlink ref="Q106" r:id="rId105" xr:uid="{0B76C939-48DB-4D50-92CB-D767DDA272B9}"/>
    <hyperlink ref="Q107" r:id="rId106" xr:uid="{68D1686F-B796-491F-ADB9-10B1097CD474}"/>
    <hyperlink ref="Q108" r:id="rId107" xr:uid="{74B237FA-F3C1-4E23-AD65-1DA882C0BCA5}"/>
    <hyperlink ref="Q109" r:id="rId108" xr:uid="{C0A8CFE5-5388-401E-B1A0-CCBE69AE9864}"/>
    <hyperlink ref="Q110" r:id="rId109" xr:uid="{E07437A3-9A3B-4627-90FE-7A0EEE3A2C26}"/>
    <hyperlink ref="Q111" r:id="rId110" xr:uid="{70EC0379-2283-488F-8C7F-E42BB142BE18}"/>
    <hyperlink ref="Q112" r:id="rId111" xr:uid="{F717619E-DFBE-48F3-9E32-84A4686BF766}"/>
    <hyperlink ref="Q113" r:id="rId112" xr:uid="{78F4F489-83DB-4F5A-8D08-6747FCAAEBB0}"/>
    <hyperlink ref="Q114" r:id="rId113" xr:uid="{80B11935-E4B2-4C6E-AE3F-0B8A5623677D}"/>
    <hyperlink ref="Q115" r:id="rId114" xr:uid="{9D9D27D5-9F7D-4465-BA91-5E777866185E}"/>
    <hyperlink ref="Q116" r:id="rId115" xr:uid="{CCE8099C-11A2-43B3-8886-497801506B90}"/>
    <hyperlink ref="Q117" r:id="rId116" xr:uid="{94519881-136A-436B-AC11-2C6E45AB750E}"/>
    <hyperlink ref="Q118" r:id="rId117" xr:uid="{2777B155-69CB-4750-A074-FD752161E594}"/>
    <hyperlink ref="Q119" r:id="rId118" xr:uid="{02598C54-5757-45F4-B051-BBB4AC592BEE}"/>
    <hyperlink ref="Q120" r:id="rId119" xr:uid="{86FF3DB2-1AE4-414E-8614-E524C60893E8}"/>
    <hyperlink ref="Q121" r:id="rId120" xr:uid="{6ACA985F-199F-4277-9668-AF7FE21570BE}"/>
    <hyperlink ref="Q122" r:id="rId121" xr:uid="{1D2AD2CF-2572-4C18-84C0-FEE7428EB25B}"/>
    <hyperlink ref="Q123" r:id="rId122" xr:uid="{4E1F197A-53B2-4895-968B-B9FA953F67B0}"/>
    <hyperlink ref="Q124" r:id="rId123" xr:uid="{AE0C5158-195A-45BC-AEA1-C67A21F0E646}"/>
    <hyperlink ref="Q125" r:id="rId124" xr:uid="{834DA386-0EA1-4421-A8CC-DCD75D797B58}"/>
    <hyperlink ref="Q126" r:id="rId125" xr:uid="{F68A6353-F3B1-4D73-8925-CD8DCF880777}"/>
    <hyperlink ref="Q127" r:id="rId126" xr:uid="{C3652FBD-D584-4A22-9A70-58365076B9CF}"/>
    <hyperlink ref="Q128" r:id="rId127" xr:uid="{DCEA199F-07BC-454E-A66B-D780FF4D3A12}"/>
    <hyperlink ref="Q129" r:id="rId128" xr:uid="{8880159D-1D71-4138-85FE-BC135AFAF108}"/>
    <hyperlink ref="Q130" r:id="rId129" xr:uid="{9467AC55-A386-4F1C-B971-B96217189958}"/>
    <hyperlink ref="Q131" r:id="rId130" xr:uid="{54D47BEA-2D2B-44F4-888F-68144772BF7F}"/>
    <hyperlink ref="Q132" r:id="rId131" xr:uid="{127F10BC-7CF6-4239-A362-D25E5875FB1C}"/>
    <hyperlink ref="Q133" r:id="rId132" xr:uid="{0F29D5C3-6113-41C4-AF05-B624663B047A}"/>
    <hyperlink ref="Q134" r:id="rId133" xr:uid="{67417315-263C-4D5F-BCA0-580E3F6DF8E4}"/>
    <hyperlink ref="Q135" r:id="rId134" xr:uid="{2E380813-7B48-48C6-BBD9-BCF18C9C7F02}"/>
    <hyperlink ref="Q136" r:id="rId135" xr:uid="{62362DF7-7A6C-43A6-8170-24BFEC26AF96}"/>
    <hyperlink ref="Q137" r:id="rId136" xr:uid="{4080C67E-78FF-4427-BAD3-A411B8F4BA6D}"/>
    <hyperlink ref="Q138" r:id="rId137" xr:uid="{A0743B4F-2164-4045-9423-1325DD66BC7F}"/>
    <hyperlink ref="Q139" r:id="rId138" xr:uid="{26933BD7-738A-4BD0-B6C0-13013BA2F361}"/>
    <hyperlink ref="Q140" r:id="rId139" xr:uid="{2FD069E4-94A1-4E40-9423-95BE46CC8AC6}"/>
    <hyperlink ref="Q141" r:id="rId140" xr:uid="{5830C74C-A8C8-4829-9C15-FAF5764A72C9}"/>
    <hyperlink ref="Q142" r:id="rId141" xr:uid="{4EC9356E-5CD2-4542-9267-1ABC2301ACD1}"/>
    <hyperlink ref="Q143" r:id="rId142" xr:uid="{6543B2CF-50A2-4DB0-B9E7-38DC5CC7A793}"/>
    <hyperlink ref="Q144" r:id="rId143" xr:uid="{CB437107-7DCB-4D33-82C1-9FCC275F8589}"/>
    <hyperlink ref="Q145" r:id="rId144" xr:uid="{B7865937-E701-4467-B86E-3E5471042D61}"/>
    <hyperlink ref="Q146" r:id="rId145" xr:uid="{25836A97-0C81-4379-A638-F6F1798DDE5B}"/>
    <hyperlink ref="Q147" r:id="rId146" xr:uid="{373313AC-E689-433D-9845-81741D871F9D}"/>
    <hyperlink ref="Q148" r:id="rId147" xr:uid="{7683C8BA-AB20-46C5-AEE3-CF97425EE92D}"/>
    <hyperlink ref="Q149" r:id="rId148" xr:uid="{150A1551-F171-428C-A75A-0738F264BE22}"/>
    <hyperlink ref="Q150" r:id="rId149" xr:uid="{D14D0308-0166-44C7-A2F1-BC8A085086B7}"/>
    <hyperlink ref="Q151" r:id="rId150" xr:uid="{C7BA6146-E8DB-4B6F-BFFC-3E09B2AA03C6}"/>
    <hyperlink ref="Q152" r:id="rId151" xr:uid="{B5F9671B-9CA9-4150-8633-C1D550D708D4}"/>
    <hyperlink ref="Q153" r:id="rId152" xr:uid="{2DB0A8DE-7FC9-4D50-8C6E-3392B0159F2D}"/>
    <hyperlink ref="Q154" r:id="rId153" xr:uid="{A68F115D-44EB-43B0-8CDA-94BAED129EE7}"/>
    <hyperlink ref="Q155" r:id="rId154" xr:uid="{FB7BF035-93E3-48F9-B0C0-63FBF941AA58}"/>
    <hyperlink ref="Q156" r:id="rId155" xr:uid="{1F4E5298-0813-4A8C-AE93-E3182F75A9F0}"/>
    <hyperlink ref="Q157" r:id="rId156" xr:uid="{695CA3F7-4885-4AB0-95D3-91D9CE451DE1}"/>
    <hyperlink ref="Q158" r:id="rId157" xr:uid="{287D92F0-1125-4991-9568-005A0B908A48}"/>
    <hyperlink ref="Q159" r:id="rId158" xr:uid="{AA93136A-5FBC-4D5F-8F92-2836D25F2620}"/>
    <hyperlink ref="Q160" r:id="rId159" xr:uid="{F7EC00C2-9063-41D0-86D0-B3E7FA6F47D7}"/>
    <hyperlink ref="Q161" r:id="rId160" xr:uid="{2BFB0598-8A00-41DF-9119-370CC9E8610A}"/>
    <hyperlink ref="Q162" r:id="rId161" xr:uid="{EBC3533A-8CC4-4E77-AFC1-FBAC9242CB09}"/>
    <hyperlink ref="Q163" r:id="rId162" xr:uid="{93A2716E-AC5B-4B27-A4B8-263E6B53E42B}"/>
    <hyperlink ref="Q164" r:id="rId163" xr:uid="{AFF292CA-8036-465F-9677-D46E36A97D3E}"/>
    <hyperlink ref="Q165" r:id="rId164" xr:uid="{FA09CA0B-50CD-420E-8C34-B6340301B9FB}"/>
    <hyperlink ref="Q166" r:id="rId165" xr:uid="{CBC0736C-EACE-4207-94A4-FF3398850D21}"/>
    <hyperlink ref="Q167" r:id="rId166" xr:uid="{FA9462BA-6528-449F-BC9C-6E9177A048B1}"/>
    <hyperlink ref="Q168" r:id="rId167" xr:uid="{2014E125-CDA0-4000-8810-6EB1D6A69D94}"/>
    <hyperlink ref="Q169" r:id="rId168" xr:uid="{51F03DBF-566A-4660-8643-F74F7D196ADA}"/>
    <hyperlink ref="Q170" r:id="rId169" xr:uid="{1954BD1C-D34F-43F0-959C-6C9B17D0B11C}"/>
    <hyperlink ref="Q171" r:id="rId170" xr:uid="{2E292B15-0964-4D2B-806E-67F4AD43CDD3}"/>
    <hyperlink ref="Q172" r:id="rId171" xr:uid="{7A0ECA56-34A3-4D98-86A7-AC142B26A6EB}"/>
    <hyperlink ref="Q173" r:id="rId172" xr:uid="{C2CFC566-B2B4-4758-B34A-76087B40A358}"/>
    <hyperlink ref="Q174" r:id="rId173" xr:uid="{7BA6B356-054B-416D-B73E-8266D34C3E08}"/>
    <hyperlink ref="Q175" r:id="rId174" xr:uid="{4B0AEDCD-7930-4DF0-B9B0-95A03F615832}"/>
    <hyperlink ref="Q176" r:id="rId175" xr:uid="{6C362F2D-5E1A-4CE0-8C4E-4DDAAD197087}"/>
    <hyperlink ref="Q177" r:id="rId176" xr:uid="{CD34AAE0-FCD1-4D21-AAA9-6CE9AABED7D5}"/>
    <hyperlink ref="Q178" r:id="rId177" xr:uid="{2890A038-8A05-4B5B-A4A9-C812FF9843E5}"/>
    <hyperlink ref="Q179" r:id="rId178" xr:uid="{08F08D6C-C141-496C-83AF-D40CDBDA28AB}"/>
    <hyperlink ref="Q180" r:id="rId179" xr:uid="{FA9456F2-2141-4096-95F4-467613590EB3}"/>
    <hyperlink ref="Q181" r:id="rId180" xr:uid="{3CACE3F2-8E74-4BDE-9C77-1E467E46CF06}"/>
    <hyperlink ref="Q182" r:id="rId181" xr:uid="{6E331276-F529-4280-A9A0-DC35E6D5F6CA}"/>
    <hyperlink ref="Q183" r:id="rId182" xr:uid="{3BB288F7-7114-47DC-B6BF-2C10C406850A}"/>
    <hyperlink ref="Q184" r:id="rId183" xr:uid="{5F3A3B8A-C9FB-4D95-9FFB-EE305F55DEE1}"/>
    <hyperlink ref="Q185" r:id="rId184" xr:uid="{C20EA35F-7871-4674-B850-A6140394A4C1}"/>
    <hyperlink ref="Q186" r:id="rId185" xr:uid="{AECA36CC-161E-4C4E-BDAD-A9C18D0A29FE}"/>
    <hyperlink ref="Q187" r:id="rId186" xr:uid="{BAD54753-E5FD-4AFF-B8AD-066D0258FAAF}"/>
    <hyperlink ref="Q188" r:id="rId187" xr:uid="{027AFBB8-936B-44B2-A843-4C80B9EA87F8}"/>
    <hyperlink ref="Q189" r:id="rId188" xr:uid="{A218A9AF-805B-48DD-9E84-EB0BF1CBFC87}"/>
    <hyperlink ref="Q190" r:id="rId189" xr:uid="{D9797F27-0B9C-4CA2-BA3D-A0C9AAA5FCB3}"/>
    <hyperlink ref="Q191" r:id="rId190" xr:uid="{AEA343E3-56EC-45DA-AFB1-1DD0F88FA546}"/>
    <hyperlink ref="Q192" r:id="rId191" xr:uid="{08DC9CC3-3EAB-4195-9B86-CFC6CEB8F584}"/>
    <hyperlink ref="Q193" r:id="rId192" xr:uid="{64E9B396-5447-4E74-B5A3-335A3DF0D20C}"/>
    <hyperlink ref="Q194" r:id="rId193" xr:uid="{30FF67B1-C22E-48F3-86F8-D47D3F3A1854}"/>
    <hyperlink ref="Q195" r:id="rId194" xr:uid="{0E856705-F08E-4C9A-A7F3-E5103C066964}"/>
    <hyperlink ref="Q196" r:id="rId195" xr:uid="{A41908B5-1EE3-4DAF-8588-BE11EDFCB386}"/>
    <hyperlink ref="Q197" r:id="rId196" xr:uid="{418EB2D1-6772-4CEA-B9D7-C54DB4C1DDBE}"/>
    <hyperlink ref="Q198" r:id="rId197" xr:uid="{09460A2F-4193-4FC2-8256-520518780038}"/>
    <hyperlink ref="Q199" r:id="rId198" xr:uid="{48F55016-3FEA-4571-B722-AA80A5C7A108}"/>
    <hyperlink ref="Q200" r:id="rId199" xr:uid="{3CAA4A96-1BDB-4AD2-9FB1-698C109B247C}"/>
    <hyperlink ref="Q201" r:id="rId200" xr:uid="{F9F5D49E-CA5B-47B9-B366-807CC382FDD8}"/>
    <hyperlink ref="Q202" r:id="rId201" xr:uid="{53BC27F0-40F3-46F9-B679-DF12B7069D54}"/>
    <hyperlink ref="Q203" r:id="rId202" xr:uid="{51F4E3FF-CE04-4D3C-8798-2B521ADC82E1}"/>
    <hyperlink ref="Q204" r:id="rId203" xr:uid="{65A16893-8066-4F07-800D-3B7B6E2F0023}"/>
    <hyperlink ref="Q205" r:id="rId204" xr:uid="{B5890A64-7DC3-4CB5-8631-B325DD70064A}"/>
    <hyperlink ref="Q206" r:id="rId205" xr:uid="{C390EEB8-B101-4388-B9E5-94002D05E53B}"/>
    <hyperlink ref="Q207" r:id="rId206" xr:uid="{B95F6348-5263-454C-A8B2-17C5D3FBCBD7}"/>
    <hyperlink ref="Q208" r:id="rId207" xr:uid="{28B15BE3-172D-456F-856A-455A62642F6F}"/>
    <hyperlink ref="Q209" r:id="rId208" xr:uid="{79E4B2D8-F6B5-4F7B-938C-33DA7EB696E7}"/>
    <hyperlink ref="Q210" r:id="rId209" xr:uid="{0DBFF1B0-81D3-41C4-8094-D2C55AF53DB7}"/>
    <hyperlink ref="Q211" r:id="rId210" xr:uid="{B7AD9463-C633-43B0-800F-D954B652EF48}"/>
    <hyperlink ref="Q212" r:id="rId211" xr:uid="{BA581415-04F7-4197-8FD9-2415129E7D1A}"/>
    <hyperlink ref="Q213" r:id="rId212" xr:uid="{BAFABE6D-2DA2-490C-9981-D854A3289453}"/>
    <hyperlink ref="Q214" r:id="rId213" xr:uid="{80360E06-8C0E-4309-8467-BDFBCCFA02FA}"/>
    <hyperlink ref="Q215" r:id="rId214" xr:uid="{C17F919E-1921-4132-9A38-301B56E46C25}"/>
    <hyperlink ref="Q216" r:id="rId215" xr:uid="{5AF5E7D4-ADE1-4E6C-9AB3-5EC7D691B251}"/>
    <hyperlink ref="Q217" r:id="rId216" xr:uid="{AFECE536-74AC-4C19-977A-68136BEF7A72}"/>
    <hyperlink ref="Q218" r:id="rId217" xr:uid="{A9C85D73-43A7-4BDE-9D5F-E2A6AFE2C7DD}"/>
    <hyperlink ref="Q219" r:id="rId218" xr:uid="{E621B501-A638-47CE-B747-26BFDF287241}"/>
    <hyperlink ref="Q220" r:id="rId219" xr:uid="{70D903F8-8D79-4215-A092-EF5163DEDC7C}"/>
    <hyperlink ref="Q221" r:id="rId220" xr:uid="{0D63C22F-2B1D-438B-87AA-7507A28D4AFC}"/>
    <hyperlink ref="Q222" r:id="rId221" xr:uid="{D68F8003-AC43-4BC0-8D6A-BB2D5B91B3E7}"/>
    <hyperlink ref="Q223" r:id="rId222" xr:uid="{65DE60D4-79EE-4642-8BB3-75EE0549A3C4}"/>
    <hyperlink ref="Q224" r:id="rId223" xr:uid="{73521F10-8370-4E8B-B41A-1F8C6A2E807C}"/>
    <hyperlink ref="Q225" r:id="rId224" xr:uid="{1FDDA7EF-172B-4F26-8976-4708773B3BC3}"/>
    <hyperlink ref="Q226" r:id="rId225" xr:uid="{23B6849C-2350-48A2-A050-4151393F1CE3}"/>
    <hyperlink ref="Q227" r:id="rId226" xr:uid="{9DA3E16E-BC51-4EF1-9A03-D0E0FC092724}"/>
    <hyperlink ref="Q228" r:id="rId227" xr:uid="{A27F5A0F-8ED1-4B76-831E-A9BADEE0BD45}"/>
    <hyperlink ref="Q229" r:id="rId228" xr:uid="{122607E0-DBA1-45B9-B97F-A4BFBA8F8092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FB646-B02E-4DFF-87AC-B001E183E1D7}">
  <sheetPr>
    <tabColor rgb="FFFFFF00"/>
  </sheetPr>
  <dimension ref="A1"/>
  <sheetViews>
    <sheetView showGridLines="0" workbookViewId="0">
      <selection activeCell="C20" sqref="C20"/>
    </sheetView>
  </sheetViews>
  <sheetFormatPr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4F6ED-14F4-4A49-921D-7DB383868D8A}">
  <sheetPr>
    <tabColor rgb="FF92D050"/>
    <pageSetUpPr fitToPage="1"/>
  </sheetPr>
  <dimension ref="A1:K27"/>
  <sheetViews>
    <sheetView topLeftCell="A12" workbookViewId="0">
      <selection activeCell="B25" sqref="B25"/>
    </sheetView>
  </sheetViews>
  <sheetFormatPr defaultRowHeight="14.5" x14ac:dyDescent="0.35"/>
  <cols>
    <col min="2" max="2" width="45" bestFit="1" customWidth="1"/>
    <col min="3" max="3" width="4.1796875" bestFit="1" customWidth="1"/>
    <col min="4" max="4" width="7" bestFit="1" customWidth="1"/>
    <col min="5" max="6" width="9" bestFit="1" customWidth="1"/>
    <col min="7" max="7" width="7" bestFit="1" customWidth="1"/>
    <col min="8" max="8" width="36.54296875" bestFit="1" customWidth="1"/>
    <col min="9" max="9" width="10.54296875" bestFit="1" customWidth="1"/>
  </cols>
  <sheetData>
    <row r="1" spans="1:11" ht="15" thickBot="1" x14ac:dyDescent="0.4">
      <c r="A1" s="73" t="s">
        <v>238</v>
      </c>
      <c r="B1" s="73"/>
    </row>
    <row r="2" spans="1:11" ht="15" thickBot="1" x14ac:dyDescent="0.4"/>
    <row r="3" spans="1:11" ht="15" thickBot="1" x14ac:dyDescent="0.4">
      <c r="E3" s="139" t="s">
        <v>225</v>
      </c>
      <c r="F3" s="140"/>
      <c r="G3" s="141"/>
      <c r="I3" s="59"/>
    </row>
    <row r="4" spans="1:11" ht="15" thickBot="1" x14ac:dyDescent="0.4">
      <c r="B4" s="74" t="s">
        <v>216</v>
      </c>
      <c r="C4" s="74" t="s">
        <v>15</v>
      </c>
      <c r="D4" s="74" t="s">
        <v>219</v>
      </c>
      <c r="E4" s="72">
        <v>2</v>
      </c>
      <c r="F4" s="72">
        <v>3</v>
      </c>
      <c r="G4" s="72">
        <v>4</v>
      </c>
      <c r="H4" s="74" t="s">
        <v>104</v>
      </c>
      <c r="I4" s="74" t="s">
        <v>233</v>
      </c>
      <c r="J4" s="74" t="s">
        <v>235</v>
      </c>
    </row>
    <row r="5" spans="1:11" x14ac:dyDescent="0.35">
      <c r="B5" s="61" t="s">
        <v>232</v>
      </c>
    </row>
    <row r="6" spans="1:11" x14ac:dyDescent="0.35">
      <c r="B6" s="65" t="s">
        <v>343</v>
      </c>
      <c r="C6">
        <v>200</v>
      </c>
      <c r="D6" s="56">
        <v>2900</v>
      </c>
      <c r="E6" s="56"/>
      <c r="F6" s="56"/>
      <c r="G6">
        <f>(C6*D6)</f>
        <v>580000</v>
      </c>
      <c r="H6" t="s">
        <v>236</v>
      </c>
      <c r="I6" s="56">
        <f>G6/2</f>
        <v>290000</v>
      </c>
      <c r="J6" s="90">
        <v>290000</v>
      </c>
    </row>
    <row r="7" spans="1:11" x14ac:dyDescent="0.35">
      <c r="D7" s="56"/>
      <c r="E7" s="56"/>
      <c r="F7" s="56"/>
      <c r="I7" s="56"/>
    </row>
    <row r="8" spans="1:11" x14ac:dyDescent="0.35">
      <c r="B8" s="61" t="s">
        <v>217</v>
      </c>
      <c r="D8" s="56"/>
      <c r="E8" s="56"/>
      <c r="F8" s="56"/>
      <c r="I8" s="56"/>
    </row>
    <row r="9" spans="1:11" x14ac:dyDescent="0.35">
      <c r="B9" s="65" t="s">
        <v>242</v>
      </c>
      <c r="C9">
        <v>100</v>
      </c>
      <c r="D9" s="56">
        <v>100</v>
      </c>
      <c r="E9" s="56">
        <f>C9*D9</f>
        <v>10000</v>
      </c>
      <c r="F9" s="56"/>
      <c r="H9" t="s">
        <v>220</v>
      </c>
      <c r="I9" s="56">
        <f>E9</f>
        <v>10000</v>
      </c>
      <c r="J9" s="27">
        <v>10700</v>
      </c>
      <c r="K9" t="s">
        <v>342</v>
      </c>
    </row>
    <row r="10" spans="1:11" x14ac:dyDescent="0.35">
      <c r="B10" s="65" t="s">
        <v>243</v>
      </c>
      <c r="C10">
        <v>100</v>
      </c>
      <c r="D10" s="56">
        <v>1200</v>
      </c>
      <c r="E10" s="56">
        <f>(C10*D10)+10000</f>
        <v>130000</v>
      </c>
      <c r="F10" s="56"/>
      <c r="H10" t="s">
        <v>221</v>
      </c>
      <c r="I10" s="56">
        <f>E10</f>
        <v>130000</v>
      </c>
      <c r="J10" s="90">
        <v>120000</v>
      </c>
      <c r="K10" t="s">
        <v>341</v>
      </c>
    </row>
    <row r="11" spans="1:11" x14ac:dyDescent="0.35">
      <c r="B11" s="65" t="s">
        <v>218</v>
      </c>
      <c r="C11">
        <v>50</v>
      </c>
      <c r="D11" s="56">
        <v>4400</v>
      </c>
      <c r="E11" s="56">
        <f>C11*D11</f>
        <v>220000</v>
      </c>
      <c r="F11" s="56"/>
      <c r="H11" t="s">
        <v>222</v>
      </c>
      <c r="I11" s="56">
        <f>E11</f>
        <v>220000</v>
      </c>
      <c r="J11" s="27">
        <v>215000</v>
      </c>
    </row>
    <row r="12" spans="1:11" x14ac:dyDescent="0.35">
      <c r="B12" s="65" t="s">
        <v>230</v>
      </c>
      <c r="C12">
        <v>100</v>
      </c>
      <c r="D12" s="56">
        <v>2900</v>
      </c>
      <c r="E12" s="56"/>
      <c r="F12" s="56">
        <f>C12*D12</f>
        <v>290000</v>
      </c>
      <c r="H12" t="s">
        <v>231</v>
      </c>
      <c r="I12" s="56">
        <f>F12</f>
        <v>290000</v>
      </c>
      <c r="J12" s="89">
        <v>290000</v>
      </c>
      <c r="K12" t="s">
        <v>344</v>
      </c>
    </row>
    <row r="13" spans="1:11" x14ac:dyDescent="0.35">
      <c r="B13" s="65"/>
      <c r="D13" s="56"/>
      <c r="E13" s="56"/>
      <c r="F13" s="56"/>
      <c r="I13" s="56"/>
    </row>
    <row r="14" spans="1:11" x14ac:dyDescent="0.35">
      <c r="B14" s="71" t="s">
        <v>113</v>
      </c>
      <c r="D14" s="56"/>
      <c r="E14" s="56"/>
      <c r="F14" s="56"/>
      <c r="I14" s="56"/>
    </row>
    <row r="15" spans="1:11" x14ac:dyDescent="0.35">
      <c r="B15" s="65" t="s">
        <v>223</v>
      </c>
      <c r="C15">
        <v>3</v>
      </c>
      <c r="D15" s="56">
        <v>7000</v>
      </c>
      <c r="E15" s="56">
        <f>C15*D15</f>
        <v>21000</v>
      </c>
      <c r="F15" s="56"/>
      <c r="H15" t="s">
        <v>224</v>
      </c>
      <c r="I15" s="56">
        <f>E15</f>
        <v>21000</v>
      </c>
      <c r="J15" s="89">
        <f>14000</f>
        <v>14000</v>
      </c>
    </row>
    <row r="16" spans="1:11" x14ac:dyDescent="0.35">
      <c r="B16" s="65" t="s">
        <v>227</v>
      </c>
      <c r="C16">
        <v>3</v>
      </c>
      <c r="D16" s="56">
        <v>5000</v>
      </c>
      <c r="E16" s="56"/>
      <c r="F16" s="56">
        <f>C16*D16</f>
        <v>15000</v>
      </c>
      <c r="H16" t="s">
        <v>229</v>
      </c>
      <c r="I16" s="56">
        <f>F16</f>
        <v>15000</v>
      </c>
      <c r="J16" s="89">
        <v>10000</v>
      </c>
    </row>
    <row r="17" spans="2:11" x14ac:dyDescent="0.35">
      <c r="B17" s="65" t="s">
        <v>345</v>
      </c>
      <c r="D17" s="56"/>
      <c r="E17" s="56"/>
      <c r="F17" s="56"/>
      <c r="I17" s="56"/>
      <c r="J17" s="89">
        <v>2000</v>
      </c>
    </row>
    <row r="18" spans="2:11" x14ac:dyDescent="0.35">
      <c r="B18" s="65" t="s">
        <v>346</v>
      </c>
      <c r="D18" s="56"/>
      <c r="E18" s="56"/>
      <c r="F18" s="56"/>
      <c r="I18" s="56"/>
      <c r="J18" s="89">
        <v>4000</v>
      </c>
    </row>
    <row r="19" spans="2:11" x14ac:dyDescent="0.35">
      <c r="B19" s="71" t="s">
        <v>226</v>
      </c>
      <c r="D19" s="56"/>
      <c r="E19" s="56"/>
      <c r="F19" s="56"/>
      <c r="I19" s="56"/>
    </row>
    <row r="20" spans="2:11" x14ac:dyDescent="0.35">
      <c r="B20" s="65" t="s">
        <v>240</v>
      </c>
      <c r="C20">
        <v>300</v>
      </c>
      <c r="D20" s="56">
        <v>40</v>
      </c>
      <c r="E20" s="56">
        <f>C20*D20</f>
        <v>12000</v>
      </c>
      <c r="F20" s="56"/>
      <c r="H20" t="s">
        <v>241</v>
      </c>
      <c r="I20" s="88">
        <f>E20</f>
        <v>12000</v>
      </c>
      <c r="J20" s="90">
        <v>12000</v>
      </c>
    </row>
    <row r="21" spans="2:11" x14ac:dyDescent="0.35">
      <c r="B21" s="65" t="s">
        <v>348</v>
      </c>
      <c r="D21" s="56"/>
      <c r="E21" s="56"/>
      <c r="F21" s="56"/>
      <c r="I21" s="88"/>
      <c r="J21" s="90">
        <v>1000</v>
      </c>
    </row>
    <row r="22" spans="2:11" x14ac:dyDescent="0.35">
      <c r="B22" s="71" t="s">
        <v>227</v>
      </c>
      <c r="D22" s="56"/>
      <c r="E22" s="56"/>
      <c r="F22" s="56"/>
      <c r="I22" s="56"/>
    </row>
    <row r="23" spans="2:11" x14ac:dyDescent="0.35">
      <c r="B23" s="65" t="s">
        <v>239</v>
      </c>
      <c r="C23">
        <v>6</v>
      </c>
      <c r="D23" s="56">
        <v>5000</v>
      </c>
      <c r="E23" s="56"/>
      <c r="F23" s="56">
        <f>C23*D23</f>
        <v>30000</v>
      </c>
      <c r="H23" t="s">
        <v>228</v>
      </c>
      <c r="I23" s="56">
        <v>30000</v>
      </c>
      <c r="J23" s="89">
        <f>6*5000</f>
        <v>30000</v>
      </c>
    </row>
    <row r="24" spans="2:11" x14ac:dyDescent="0.35">
      <c r="B24" s="61" t="s">
        <v>237</v>
      </c>
      <c r="I24" s="56">
        <v>24000</v>
      </c>
      <c r="J24">
        <v>20000</v>
      </c>
    </row>
    <row r="25" spans="2:11" x14ac:dyDescent="0.35">
      <c r="I25" s="56"/>
    </row>
    <row r="26" spans="2:11" ht="15" thickBot="1" x14ac:dyDescent="0.4">
      <c r="B26" s="75"/>
      <c r="C26" s="75"/>
      <c r="D26" s="75"/>
      <c r="E26" s="75"/>
      <c r="F26" s="75"/>
      <c r="G26" s="75"/>
      <c r="H26" s="76" t="s">
        <v>234</v>
      </c>
      <c r="I26" s="77">
        <f>SUM(I5:I24)</f>
        <v>1042000</v>
      </c>
      <c r="J26" s="27">
        <f>SUM(J6:J24)</f>
        <v>1018700</v>
      </c>
      <c r="K26" s="79">
        <f>I26-J26</f>
        <v>23300</v>
      </c>
    </row>
    <row r="27" spans="2:11" x14ac:dyDescent="0.35">
      <c r="H27" t="s">
        <v>347</v>
      </c>
      <c r="I27" s="56">
        <v>1010000</v>
      </c>
      <c r="K27" s="79"/>
    </row>
  </sheetData>
  <mergeCells count="1">
    <mergeCell ref="E3:G3"/>
  </mergeCells>
  <pageMargins left="0.7" right="0.7" top="0.75" bottom="0.75" header="0.3" footer="0.3"/>
  <pageSetup paperSize="9" scale="8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20250131 to 20250213</vt:lpstr>
      <vt:lpstr>20250131 to 20250220</vt:lpstr>
      <vt:lpstr>Pivot as at 20250302</vt:lpstr>
      <vt:lpstr>20250128 to 20250302</vt:lpstr>
      <vt:lpstr>20250128 to 20250312</vt:lpstr>
      <vt:lpstr>20250128 to 20250323</vt:lpstr>
      <vt:lpstr>20250128 to 20250402</vt:lpstr>
      <vt:lpstr>&lt;&lt;&lt;Data</vt:lpstr>
      <vt:lpstr>Budget_Forecast_4-18 Jan 2025</vt:lpstr>
      <vt:lpstr>Budget_Forecast 18J - 1F 2025</vt:lpstr>
      <vt:lpstr>Budget_Forecast 6F - 20F 2025</vt:lpstr>
      <vt:lpstr>N_Budget_Forecast 20F - 6M</vt:lpstr>
      <vt:lpstr>J_Budget_Forecast 20F - 6M 2025</vt:lpstr>
      <vt:lpstr>Nico_PR_3M - 15M</vt:lpstr>
      <vt:lpstr>Joseph_PR_3M - 13M</vt:lpstr>
      <vt:lpstr>Jospeh_PR_13M - 23M</vt:lpstr>
      <vt:lpstr>Joseph_PR_20M - 27M</vt:lpstr>
      <vt:lpstr>Nico_PR_16M to Sale</vt:lpstr>
      <vt:lpstr>Nico_PR_25Mar to 8Apr</vt:lpstr>
      <vt:lpstr>Joseph_PR_27Mar - 10Apr</vt:lpstr>
      <vt:lpstr>Nico_PR_13Apr to 27Apr</vt:lpstr>
      <vt:lpstr>Template</vt:lpstr>
      <vt:lpstr>&lt;&lt;&lt; Budget Forecasts</vt:lpstr>
      <vt:lpstr>Detailed Financials &gt;&gt;</vt:lpstr>
      <vt:lpstr>Model</vt:lpstr>
      <vt:lpstr>PnL</vt:lpstr>
      <vt:lpstr>P + L  Income Statement</vt:lpstr>
      <vt:lpstr>Balance Sheet</vt:lpstr>
      <vt:lpstr>Cash Flow Statement</vt:lpstr>
      <vt:lpstr>Chicken House 2 - 300</vt:lpstr>
      <vt:lpstr>Chicken House - 500</vt:lpstr>
      <vt:lpstr>Guard House</vt:lpstr>
      <vt:lpstr>Finishings</vt:lpstr>
      <vt:lpstr>Floor and Stone Work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Matthew Kuch</cp:lastModifiedBy>
  <cp:lastPrinted>2025-02-20T09:43:14Z</cp:lastPrinted>
  <dcterms:created xsi:type="dcterms:W3CDTF">2024-08-04T15:18:39Z</dcterms:created>
  <dcterms:modified xsi:type="dcterms:W3CDTF">2025-04-11T11:28:23Z</dcterms:modified>
</cp:coreProperties>
</file>