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4300" windowHeight="15140" tabRatio="500" activeTab="1"/>
  </bookViews>
  <sheets>
    <sheet name="portable" sheetId="1" r:id="rId1"/>
    <sheet name="power pla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47" i="2"/>
  <c r="C45" i="2"/>
  <c r="B47" i="2" a="1"/>
  <c r="B47" i="2"/>
  <c r="B46" i="2" a="1"/>
  <c r="B46" i="2"/>
  <c r="B45" i="2" a="1"/>
  <c r="B45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D27" i="2"/>
  <c r="E27" i="2"/>
  <c r="F27" i="2"/>
  <c r="G27" i="2"/>
  <c r="H27" i="2"/>
  <c r="C27" i="2"/>
  <c r="D6" i="1"/>
  <c r="D4" i="1"/>
  <c r="D3" i="1"/>
  <c r="D2" i="1"/>
  <c r="C2" i="1"/>
  <c r="C3" i="1"/>
  <c r="C4" i="1"/>
</calcChain>
</file>

<file path=xl/sharedStrings.xml><?xml version="1.0" encoding="utf-8"?>
<sst xmlns="http://schemas.openxmlformats.org/spreadsheetml/2006/main" count="66" uniqueCount="33">
  <si>
    <t>Cell phones</t>
  </si>
  <si>
    <t>Tablet</t>
  </si>
  <si>
    <t>Laptop</t>
  </si>
  <si>
    <t>Reference</t>
  </si>
  <si>
    <t>Portable</t>
  </si>
  <si>
    <t>*</t>
  </si>
  <si>
    <t>power/day, MWh*</t>
  </si>
  <si>
    <t>= (Number) * (% discharge/day) * (voltage, V) * (charge capacity, Ah), estimated from example components</t>
  </si>
  <si>
    <t>Number, U.S.</t>
  </si>
  <si>
    <t>Total</t>
  </si>
  <si>
    <t>Btu/kWh</t>
  </si>
  <si>
    <t>source</t>
  </si>
  <si>
    <t>Coal</t>
  </si>
  <si>
    <t>efficiency = (3412 Btu/kWh)/(heat rate, Btu/kWh)</t>
  </si>
  <si>
    <t>Petroleum</t>
  </si>
  <si>
    <t>Nuclear</t>
  </si>
  <si>
    <t>Steam</t>
  </si>
  <si>
    <t>Gas Turbine</t>
  </si>
  <si>
    <t>ICE</t>
  </si>
  <si>
    <t>Combined Cycle</t>
  </si>
  <si>
    <t>Nat. Gas</t>
  </si>
  <si>
    <t>EIA (http://www.eia.gov/electricity/annual/html/epa_08_02.html, accessed 19 Feb. 2015)</t>
  </si>
  <si>
    <t>Pew research (http://www.pewinternet.org/fact-sheets/mobile-technology-fact-sheet/) + US census (http://quickfacts.census.gov/qfd/states/00000.html), accessed 19 Feb 2015</t>
  </si>
  <si>
    <t>statista (http://www.statista.com/statistics/272595/global-shipments-forecast-for-tablets-laptops-and-desktop-pcs/), accessed 19 Feb. 2015</t>
  </si>
  <si>
    <t>Efficiency</t>
  </si>
  <si>
    <t>Mean</t>
  </si>
  <si>
    <t>Min</t>
  </si>
  <si>
    <t>Max</t>
  </si>
  <si>
    <t>* Approximately 6% of electrical energy is lost in transmission and distribution. (http://www.eia.gov/tools/faqs/faq.cfm?id=105&amp;t=3, accessed 19 Feb. 2015)</t>
  </si>
  <si>
    <t>Absolute</t>
  </si>
  <si>
    <t>Incl. Trans.*</t>
  </si>
  <si>
    <t>Efficiency of steam reforming methane, 80-90% (http://www.h2alliance.com/pdf/ie3002843.pdf, accessed 19 Feb. 2015)</t>
  </si>
  <si>
    <t>Efficiency of syngas to methanol conversion is &gt;99% (http://bioweb.sungrant.org/Technical/Bioproducts/Bioproducts+from+Syngas/Methanol/Default.htm, accessed 19 Feb.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</si>
</sst>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7" sqref="B27"/>
    </sheetView>
  </sheetViews>
  <sheetFormatPr baseColWidth="10" defaultRowHeight="15" x14ac:dyDescent="0"/>
  <cols>
    <col min="3" max="3" width="12.1640625" bestFit="1" customWidth="1"/>
    <col min="4" max="4" width="16.6640625" bestFit="1" customWidth="1"/>
  </cols>
  <sheetData>
    <row r="1" spans="1:4" s="2" customFormat="1">
      <c r="A1" s="2" t="s">
        <v>3</v>
      </c>
      <c r="B1" s="2" t="s">
        <v>4</v>
      </c>
      <c r="C1" s="2" t="s">
        <v>8</v>
      </c>
      <c r="D1" s="2" t="s">
        <v>6</v>
      </c>
    </row>
    <row r="2" spans="1:4">
      <c r="A2" s="2">
        <v>1</v>
      </c>
      <c r="B2" t="s">
        <v>0</v>
      </c>
      <c r="C2" s="3">
        <f xml:space="preserve"> 0.9 * 244563362</f>
        <v>220107025.80000001</v>
      </c>
      <c r="D2" s="3">
        <f>C2 * 0.7 * 3.8 * 2.6/1000000</f>
        <v>1522.2601904328001</v>
      </c>
    </row>
    <row r="3" spans="1:4">
      <c r="A3" s="2">
        <v>2</v>
      </c>
      <c r="B3" t="s">
        <v>1</v>
      </c>
      <c r="C3" s="3">
        <f>19000000 + 76000000 + 145000000 + 227300000 + 287000000</f>
        <v>754300000</v>
      </c>
      <c r="D3" s="3">
        <f>C3 * 0.5 * 3.7 * 4/1000000</f>
        <v>5581.82</v>
      </c>
    </row>
    <row r="4" spans="1:4">
      <c r="A4" s="2">
        <v>2</v>
      </c>
      <c r="B4" t="s">
        <v>2</v>
      </c>
      <c r="C4" s="3">
        <f xml:space="preserve"> 201000000 + 209000000 + 201000000 + 180900000 + 187000000</f>
        <v>978900000</v>
      </c>
      <c r="D4" s="3">
        <f>C4 * 1.5 * 14.8 * 3.7/1000000</f>
        <v>80406.846000000005</v>
      </c>
    </row>
    <row r="6" spans="1:4">
      <c r="A6" t="s">
        <v>9</v>
      </c>
      <c r="D6">
        <f>SUM(D2:D4)</f>
        <v>87510.926190432801</v>
      </c>
    </row>
    <row r="25" spans="1:2">
      <c r="A25">
        <v>1</v>
      </c>
      <c r="B25" t="s">
        <v>22</v>
      </c>
    </row>
    <row r="26" spans="1:2">
      <c r="A26">
        <v>2</v>
      </c>
      <c r="B26" t="s">
        <v>23</v>
      </c>
    </row>
    <row r="29" spans="1:2">
      <c r="A29" t="s">
        <v>5</v>
      </c>
      <c r="B29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7" workbookViewId="0">
      <selection activeCell="A52" sqref="A52"/>
    </sheetView>
  </sheetViews>
  <sheetFormatPr baseColWidth="10" defaultRowHeight="15" x14ac:dyDescent="0"/>
  <cols>
    <col min="1" max="1" width="14.6640625" customWidth="1"/>
  </cols>
  <sheetData>
    <row r="1" spans="1:8">
      <c r="A1" t="s">
        <v>10</v>
      </c>
      <c r="B1">
        <v>3412</v>
      </c>
    </row>
    <row r="2" spans="1:8">
      <c r="A2" t="s">
        <v>13</v>
      </c>
    </row>
    <row r="3" spans="1:8">
      <c r="A3" t="s">
        <v>11</v>
      </c>
      <c r="B3" t="s">
        <v>21</v>
      </c>
    </row>
    <row r="5" spans="1:8">
      <c r="A5" t="s">
        <v>10</v>
      </c>
    </row>
    <row r="6" spans="1:8">
      <c r="C6">
        <v>2007</v>
      </c>
      <c r="D6">
        <v>2008</v>
      </c>
      <c r="E6">
        <v>2009</v>
      </c>
      <c r="F6">
        <v>2010</v>
      </c>
      <c r="G6">
        <v>2011</v>
      </c>
      <c r="H6">
        <v>2012</v>
      </c>
    </row>
    <row r="7" spans="1:8">
      <c r="A7" t="s">
        <v>16</v>
      </c>
      <c r="B7" t="s">
        <v>12</v>
      </c>
      <c r="C7">
        <v>10158</v>
      </c>
      <c r="D7">
        <v>10138</v>
      </c>
      <c r="E7">
        <v>10150</v>
      </c>
      <c r="F7">
        <v>10142</v>
      </c>
      <c r="G7">
        <v>10128</v>
      </c>
      <c r="H7">
        <v>10107</v>
      </c>
    </row>
    <row r="8" spans="1:8">
      <c r="B8" t="s">
        <v>14</v>
      </c>
      <c r="C8">
        <v>10398</v>
      </c>
      <c r="D8">
        <v>10356</v>
      </c>
      <c r="E8">
        <v>10349</v>
      </c>
      <c r="F8">
        <v>10249</v>
      </c>
      <c r="G8">
        <v>10414</v>
      </c>
      <c r="H8">
        <v>10359</v>
      </c>
    </row>
    <row r="9" spans="1:8">
      <c r="B9" t="s">
        <v>20</v>
      </c>
      <c r="C9">
        <v>10440</v>
      </c>
      <c r="D9">
        <v>10377</v>
      </c>
      <c r="E9">
        <v>10427</v>
      </c>
      <c r="F9">
        <v>10416</v>
      </c>
      <c r="G9">
        <v>10414</v>
      </c>
      <c r="H9">
        <v>10385</v>
      </c>
    </row>
    <row r="10" spans="1:8">
      <c r="B10" t="s">
        <v>15</v>
      </c>
      <c r="C10">
        <v>10489</v>
      </c>
      <c r="D10">
        <v>10452</v>
      </c>
      <c r="E10">
        <v>10459</v>
      </c>
      <c r="F10">
        <v>10452</v>
      </c>
      <c r="G10">
        <v>10464</v>
      </c>
      <c r="H10">
        <v>10479</v>
      </c>
    </row>
    <row r="11" spans="1:8">
      <c r="A11" t="s">
        <v>17</v>
      </c>
      <c r="B11" t="s">
        <v>12</v>
      </c>
    </row>
    <row r="12" spans="1:8">
      <c r="B12" t="s">
        <v>14</v>
      </c>
      <c r="C12">
        <v>13217</v>
      </c>
      <c r="D12">
        <v>13311</v>
      </c>
      <c r="E12">
        <v>13326</v>
      </c>
      <c r="F12">
        <v>13386</v>
      </c>
      <c r="G12">
        <v>13637</v>
      </c>
      <c r="H12">
        <v>13622</v>
      </c>
    </row>
    <row r="13" spans="1:8">
      <c r="B13" t="s">
        <v>20</v>
      </c>
      <c r="C13">
        <v>11632</v>
      </c>
      <c r="D13">
        <v>11576</v>
      </c>
      <c r="E13">
        <v>11560</v>
      </c>
      <c r="F13">
        <v>11590</v>
      </c>
      <c r="G13">
        <v>11569</v>
      </c>
      <c r="H13">
        <v>11499</v>
      </c>
    </row>
    <row r="14" spans="1:8">
      <c r="B14" t="s">
        <v>15</v>
      </c>
    </row>
    <row r="15" spans="1:8">
      <c r="A15" t="s">
        <v>18</v>
      </c>
      <c r="B15" t="s">
        <v>12</v>
      </c>
    </row>
    <row r="16" spans="1:8">
      <c r="B16" t="s">
        <v>14</v>
      </c>
      <c r="C16">
        <v>10447</v>
      </c>
      <c r="D16">
        <v>10427</v>
      </c>
      <c r="E16">
        <v>10428</v>
      </c>
      <c r="F16">
        <v>10429</v>
      </c>
      <c r="G16">
        <v>10428</v>
      </c>
      <c r="H16">
        <v>10416</v>
      </c>
    </row>
    <row r="17" spans="1:8">
      <c r="B17" t="s">
        <v>20</v>
      </c>
      <c r="C17">
        <v>10175</v>
      </c>
      <c r="D17">
        <v>9975</v>
      </c>
      <c r="E17">
        <v>9958</v>
      </c>
      <c r="F17">
        <v>9917</v>
      </c>
      <c r="G17">
        <v>9923</v>
      </c>
      <c r="H17">
        <v>9991</v>
      </c>
    </row>
    <row r="18" spans="1:8">
      <c r="B18" t="s">
        <v>15</v>
      </c>
    </row>
    <row r="19" spans="1:8">
      <c r="A19" t="s">
        <v>19</v>
      </c>
      <c r="B19" t="s">
        <v>12</v>
      </c>
    </row>
    <row r="20" spans="1:8">
      <c r="B20" t="s">
        <v>14</v>
      </c>
      <c r="C20">
        <v>10970</v>
      </c>
      <c r="D20">
        <v>10985</v>
      </c>
      <c r="E20">
        <v>10715</v>
      </c>
      <c r="F20">
        <v>10474</v>
      </c>
      <c r="G20">
        <v>10650</v>
      </c>
      <c r="H20">
        <v>10195</v>
      </c>
    </row>
    <row r="21" spans="1:8">
      <c r="B21" t="s">
        <v>20</v>
      </c>
      <c r="C21">
        <v>7577</v>
      </c>
      <c r="D21">
        <v>7642</v>
      </c>
      <c r="E21">
        <v>7605</v>
      </c>
      <c r="F21">
        <v>7619</v>
      </c>
      <c r="G21">
        <v>7603</v>
      </c>
      <c r="H21">
        <v>7615</v>
      </c>
    </row>
    <row r="22" spans="1:8">
      <c r="B22" t="s">
        <v>15</v>
      </c>
    </row>
    <row r="25" spans="1:8">
      <c r="A25" t="s">
        <v>24</v>
      </c>
    </row>
    <row r="26" spans="1:8">
      <c r="C26">
        <v>2007</v>
      </c>
      <c r="D26">
        <v>2008</v>
      </c>
      <c r="E26">
        <v>2009</v>
      </c>
      <c r="F26">
        <v>2010</v>
      </c>
      <c r="G26">
        <v>2011</v>
      </c>
      <c r="H26">
        <v>2012</v>
      </c>
    </row>
    <row r="27" spans="1:8">
      <c r="A27" t="s">
        <v>16</v>
      </c>
      <c r="B27" t="s">
        <v>12</v>
      </c>
      <c r="C27" s="4">
        <f>IF(C7&lt;&gt;0,3412/C7,0)</f>
        <v>0.33589289230163416</v>
      </c>
      <c r="D27" s="4">
        <f t="shared" ref="D27:H27" si="0">IF(D7&lt;&gt;0,3412/D7,0)</f>
        <v>0.33655553363582563</v>
      </c>
      <c r="E27" s="4">
        <f t="shared" si="0"/>
        <v>0.33615763546798028</v>
      </c>
      <c r="F27" s="4">
        <f t="shared" si="0"/>
        <v>0.33642279629264443</v>
      </c>
      <c r="G27" s="4">
        <f t="shared" si="0"/>
        <v>0.33688783570300157</v>
      </c>
      <c r="H27" s="4">
        <f t="shared" si="0"/>
        <v>0.33758781042841596</v>
      </c>
    </row>
    <row r="28" spans="1:8">
      <c r="B28" t="s">
        <v>14</v>
      </c>
      <c r="C28" s="4">
        <f t="shared" ref="C28:H28" si="1">IF(C8&lt;&gt;0,3412/C8,0)</f>
        <v>0.32814002692825545</v>
      </c>
      <c r="D28" s="4">
        <f t="shared" si="1"/>
        <v>0.32947083816145228</v>
      </c>
      <c r="E28" s="4">
        <f t="shared" si="1"/>
        <v>0.32969369021161465</v>
      </c>
      <c r="F28" s="4">
        <f t="shared" si="1"/>
        <v>0.33291052785637626</v>
      </c>
      <c r="G28" s="4">
        <f t="shared" si="1"/>
        <v>0.32763587478394468</v>
      </c>
      <c r="H28" s="4">
        <f t="shared" si="1"/>
        <v>0.32937542233806349</v>
      </c>
    </row>
    <row r="29" spans="1:8">
      <c r="B29" t="s">
        <v>20</v>
      </c>
      <c r="C29" s="4">
        <f t="shared" ref="C29:H29" si="2">IF(C9&lt;&gt;0,3412/C9,0)</f>
        <v>0.3268199233716475</v>
      </c>
      <c r="D29" s="4">
        <f t="shared" si="2"/>
        <v>0.32880408595933314</v>
      </c>
      <c r="E29" s="4">
        <f t="shared" si="2"/>
        <v>0.32722739042869475</v>
      </c>
      <c r="F29" s="4">
        <f t="shared" si="2"/>
        <v>0.32757296466973884</v>
      </c>
      <c r="G29" s="4">
        <f t="shared" si="2"/>
        <v>0.32763587478394468</v>
      </c>
      <c r="H29" s="4">
        <f t="shared" si="2"/>
        <v>0.32855079441502166</v>
      </c>
    </row>
    <row r="30" spans="1:8">
      <c r="B30" t="s">
        <v>15</v>
      </c>
      <c r="C30" s="4">
        <f t="shared" ref="C30:H30" si="3">IF(C10&lt;&gt;0,3412/C10,0)</f>
        <v>0.32529316426732768</v>
      </c>
      <c r="D30" s="4">
        <f t="shared" si="3"/>
        <v>0.32644469957902794</v>
      </c>
      <c r="E30" s="4">
        <f t="shared" si="3"/>
        <v>0.32622621665551199</v>
      </c>
      <c r="F30" s="4">
        <f t="shared" si="3"/>
        <v>0.32644469957902794</v>
      </c>
      <c r="G30" s="4">
        <f t="shared" si="3"/>
        <v>0.32607033639143729</v>
      </c>
      <c r="H30" s="4">
        <f t="shared" si="3"/>
        <v>0.32560358812863821</v>
      </c>
    </row>
    <row r="31" spans="1:8">
      <c r="A31" t="s">
        <v>17</v>
      </c>
      <c r="B31" t="s">
        <v>12</v>
      </c>
      <c r="C31" s="4">
        <f t="shared" ref="C31:H31" si="4">IF(C11&lt;&gt;0,3412/C11,0)</f>
        <v>0</v>
      </c>
      <c r="D31" s="4">
        <f t="shared" si="4"/>
        <v>0</v>
      </c>
      <c r="E31" s="4">
        <f t="shared" si="4"/>
        <v>0</v>
      </c>
      <c r="F31" s="4">
        <f t="shared" si="4"/>
        <v>0</v>
      </c>
      <c r="G31" s="4">
        <f t="shared" si="4"/>
        <v>0</v>
      </c>
      <c r="H31" s="4">
        <f t="shared" si="4"/>
        <v>0</v>
      </c>
    </row>
    <row r="32" spans="1:8">
      <c r="B32" t="s">
        <v>14</v>
      </c>
      <c r="C32" s="4">
        <f t="shared" ref="C32:H32" si="5">IF(C12&lt;&gt;0,3412/C12,0)</f>
        <v>0.25815237951123554</v>
      </c>
      <c r="D32" s="4">
        <f t="shared" si="5"/>
        <v>0.25632935166403725</v>
      </c>
      <c r="E32" s="4">
        <f t="shared" si="5"/>
        <v>0.25604082245234877</v>
      </c>
      <c r="F32" s="4">
        <f t="shared" si="5"/>
        <v>0.25489317197071565</v>
      </c>
      <c r="G32" s="4">
        <f t="shared" si="5"/>
        <v>0.25020165725599475</v>
      </c>
      <c r="H32" s="4">
        <f t="shared" si="5"/>
        <v>0.25047716928498021</v>
      </c>
    </row>
    <row r="33" spans="1:8">
      <c r="B33" t="s">
        <v>20</v>
      </c>
      <c r="C33" s="4">
        <f t="shared" ref="C33:H33" si="6">IF(C13&lt;&gt;0,3412/C13,0)</f>
        <v>0.29332874828060523</v>
      </c>
      <c r="D33" s="4">
        <f t="shared" si="6"/>
        <v>0.29474775397373876</v>
      </c>
      <c r="E33" s="4">
        <f t="shared" si="6"/>
        <v>0.29515570934256058</v>
      </c>
      <c r="F33" s="4">
        <f t="shared" si="6"/>
        <v>0.29439171699741157</v>
      </c>
      <c r="G33" s="4">
        <f t="shared" si="6"/>
        <v>0.29492609560031119</v>
      </c>
      <c r="H33" s="4">
        <f t="shared" si="6"/>
        <v>0.29672145403948169</v>
      </c>
    </row>
    <row r="34" spans="1:8">
      <c r="B34" t="s">
        <v>15</v>
      </c>
      <c r="C34" s="4">
        <f t="shared" ref="C34:H34" si="7">IF(C14&lt;&gt;0,3412/C14,0)</f>
        <v>0</v>
      </c>
      <c r="D34" s="4">
        <f t="shared" si="7"/>
        <v>0</v>
      </c>
      <c r="E34" s="4">
        <f t="shared" si="7"/>
        <v>0</v>
      </c>
      <c r="F34" s="4">
        <f t="shared" si="7"/>
        <v>0</v>
      </c>
      <c r="G34" s="4">
        <f t="shared" si="7"/>
        <v>0</v>
      </c>
      <c r="H34" s="4">
        <f t="shared" si="7"/>
        <v>0</v>
      </c>
    </row>
    <row r="35" spans="1:8">
      <c r="A35" t="s">
        <v>18</v>
      </c>
      <c r="B35" t="s">
        <v>12</v>
      </c>
      <c r="C35" s="4">
        <f t="shared" ref="C35:H35" si="8">IF(C15&lt;&gt;0,3412/C15,0)</f>
        <v>0</v>
      </c>
      <c r="D35" s="4">
        <f t="shared" si="8"/>
        <v>0</v>
      </c>
      <c r="E35" s="4">
        <f t="shared" si="8"/>
        <v>0</v>
      </c>
      <c r="F35" s="4">
        <f t="shared" si="8"/>
        <v>0</v>
      </c>
      <c r="G35" s="4">
        <f t="shared" si="8"/>
        <v>0</v>
      </c>
      <c r="H35" s="4">
        <f t="shared" si="8"/>
        <v>0</v>
      </c>
    </row>
    <row r="36" spans="1:8">
      <c r="B36" t="s">
        <v>14</v>
      </c>
      <c r="C36" s="4">
        <f t="shared" ref="C36:H36" si="9">IF(C16&lt;&gt;0,3412/C16,0)</f>
        <v>0.326600938068345</v>
      </c>
      <c r="D36" s="4">
        <f t="shared" si="9"/>
        <v>0.32722739042869475</v>
      </c>
      <c r="E36" s="4">
        <f t="shared" si="9"/>
        <v>0.32719601074031451</v>
      </c>
      <c r="F36" s="4">
        <f t="shared" si="9"/>
        <v>0.32716463706970944</v>
      </c>
      <c r="G36" s="4">
        <f t="shared" si="9"/>
        <v>0.32719601074031451</v>
      </c>
      <c r="H36" s="4">
        <f t="shared" si="9"/>
        <v>0.32757296466973884</v>
      </c>
    </row>
    <row r="37" spans="1:8">
      <c r="B37" t="s">
        <v>20</v>
      </c>
      <c r="C37" s="4">
        <f t="shared" ref="C37:H37" si="10">IF(C17&lt;&gt;0,3412/C17,0)</f>
        <v>0.33533169533169532</v>
      </c>
      <c r="D37" s="4">
        <f t="shared" si="10"/>
        <v>0.34205513784461156</v>
      </c>
      <c r="E37" s="4">
        <f t="shared" si="10"/>
        <v>0.34263908415344446</v>
      </c>
      <c r="F37" s="4">
        <f t="shared" si="10"/>
        <v>0.34405566199455478</v>
      </c>
      <c r="G37" s="4">
        <f t="shared" si="10"/>
        <v>0.34384762672578856</v>
      </c>
      <c r="H37" s="4">
        <f t="shared" si="10"/>
        <v>0.34150735662095888</v>
      </c>
    </row>
    <row r="38" spans="1:8">
      <c r="B38" t="s">
        <v>15</v>
      </c>
      <c r="C38" s="4">
        <f t="shared" ref="C38:H38" si="11">IF(C18&lt;&gt;0,3412/C18,0)</f>
        <v>0</v>
      </c>
      <c r="D38" s="4">
        <f t="shared" si="11"/>
        <v>0</v>
      </c>
      <c r="E38" s="4">
        <f t="shared" si="11"/>
        <v>0</v>
      </c>
      <c r="F38" s="4">
        <f t="shared" si="11"/>
        <v>0</v>
      </c>
      <c r="G38" s="4">
        <f t="shared" si="11"/>
        <v>0</v>
      </c>
      <c r="H38" s="4">
        <f t="shared" si="11"/>
        <v>0</v>
      </c>
    </row>
    <row r="39" spans="1:8">
      <c r="A39" t="s">
        <v>19</v>
      </c>
      <c r="B39" t="s">
        <v>12</v>
      </c>
      <c r="C39" s="4">
        <f t="shared" ref="C39:H39" si="12">IF(C19&lt;&gt;0,3412/C19,0)</f>
        <v>0</v>
      </c>
      <c r="D39" s="4">
        <f t="shared" si="12"/>
        <v>0</v>
      </c>
      <c r="E39" s="4">
        <f t="shared" si="12"/>
        <v>0</v>
      </c>
      <c r="F39" s="4">
        <f t="shared" si="12"/>
        <v>0</v>
      </c>
      <c r="G39" s="4">
        <f t="shared" si="12"/>
        <v>0</v>
      </c>
      <c r="H39" s="4">
        <f t="shared" si="12"/>
        <v>0</v>
      </c>
    </row>
    <row r="40" spans="1:8">
      <c r="B40" t="s">
        <v>14</v>
      </c>
      <c r="C40" s="4">
        <f t="shared" ref="C40:H40" si="13">IF(C20&lt;&gt;0,3412/C20,0)</f>
        <v>0.31103008204193255</v>
      </c>
      <c r="D40" s="4">
        <f t="shared" si="13"/>
        <v>0.31060537096040053</v>
      </c>
      <c r="E40" s="4">
        <f t="shared" si="13"/>
        <v>0.31843210452636489</v>
      </c>
      <c r="F40" s="4">
        <f t="shared" si="13"/>
        <v>0.32575902234103493</v>
      </c>
      <c r="G40" s="4">
        <f t="shared" si="13"/>
        <v>0.3203755868544601</v>
      </c>
      <c r="H40" s="4">
        <f t="shared" si="13"/>
        <v>0.33467385973516428</v>
      </c>
    </row>
    <row r="41" spans="1:8">
      <c r="B41" t="s">
        <v>20</v>
      </c>
      <c r="C41" s="4">
        <f t="shared" ref="C41:H41" si="14">IF(C21&lt;&gt;0,3412/C21,0)</f>
        <v>0.45031014913554179</v>
      </c>
      <c r="D41" s="4">
        <f t="shared" si="14"/>
        <v>0.44647997906307252</v>
      </c>
      <c r="E41" s="4">
        <f t="shared" si="14"/>
        <v>0.44865220249835636</v>
      </c>
      <c r="F41" s="4">
        <f t="shared" si="14"/>
        <v>0.44782779892374325</v>
      </c>
      <c r="G41" s="4">
        <f t="shared" si="14"/>
        <v>0.4487702222806787</v>
      </c>
      <c r="H41" s="4">
        <f t="shared" si="14"/>
        <v>0.4480630334865397</v>
      </c>
    </row>
    <row r="42" spans="1:8">
      <c r="B42" t="s">
        <v>15</v>
      </c>
      <c r="C42" s="4">
        <f t="shared" ref="C42:H42" si="15">IF(C22&lt;&gt;0,3412/C22,0)</f>
        <v>0</v>
      </c>
      <c r="D42" s="4">
        <f t="shared" si="15"/>
        <v>0</v>
      </c>
      <c r="E42" s="4">
        <f t="shared" si="15"/>
        <v>0</v>
      </c>
      <c r="F42" s="4">
        <f t="shared" si="15"/>
        <v>0</v>
      </c>
      <c r="G42" s="4">
        <f t="shared" si="15"/>
        <v>0</v>
      </c>
      <c r="H42" s="4">
        <f t="shared" si="15"/>
        <v>0</v>
      </c>
    </row>
    <row r="43" spans="1:8">
      <c r="C43" s="4"/>
      <c r="D43" s="4"/>
      <c r="E43" s="4"/>
      <c r="F43" s="4"/>
      <c r="G43" s="4"/>
      <c r="H43" s="4"/>
    </row>
    <row r="44" spans="1:8">
      <c r="B44" t="s">
        <v>29</v>
      </c>
      <c r="C44" t="s">
        <v>30</v>
      </c>
    </row>
    <row r="45" spans="1:8">
      <c r="A45" t="s">
        <v>26</v>
      </c>
      <c r="B45" s="4">
        <f t="array" ref="B45">MIN(IF(C27:H42&lt;&gt;0,C27:H42,100))</f>
        <v>0.25020165725599475</v>
      </c>
      <c r="C45" s="4">
        <f>B45*0.94</f>
        <v>0.23518955782063505</v>
      </c>
    </row>
    <row r="46" spans="1:8">
      <c r="A46" t="s">
        <v>25</v>
      </c>
      <c r="B46" s="4">
        <f t="array" ref="B46">SUM(IF(C27:H42&lt;&gt;0, C27:H42, 0))/SUM(IF(C27:H42&lt;&gt;0,1,0))</f>
        <v>0.33063607631579084</v>
      </c>
      <c r="C46" s="4">
        <f t="shared" ref="C46:C47" si="16">B46*0.94</f>
        <v>0.31079791173684335</v>
      </c>
    </row>
    <row r="47" spans="1:8">
      <c r="A47" t="s">
        <v>27</v>
      </c>
      <c r="B47" s="4">
        <f t="array" ref="B47">MAX(IF(C27:H42&lt;&gt;0, C27:H42, 0))</f>
        <v>0.45031014913554179</v>
      </c>
      <c r="C47" s="4">
        <f t="shared" si="16"/>
        <v>0.42329154018740928</v>
      </c>
    </row>
    <row r="49" spans="1:1">
      <c r="A49" s="1" t="s">
        <v>28</v>
      </c>
    </row>
    <row r="50" spans="1:1">
      <c r="A50" t="s">
        <v>31</v>
      </c>
    </row>
    <row r="51" spans="1:1">
      <c r="A5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portable</vt:lpstr>
      <vt:lpstr>power plants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Kappes</dc:creator>
  <cp:lastModifiedBy>Branden Kappes</cp:lastModifiedBy>
  <dcterms:created xsi:type="dcterms:W3CDTF">2015-02-19T16:31:01Z</dcterms:created>
  <dcterms:modified xsi:type="dcterms:W3CDTF">2015-02-20T03:37:59Z</dcterms:modified>
</cp:coreProperties>
</file>