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ndon/Documents/Work/Teaching/trilogy/blended/canvas/module_01/"/>
    </mc:Choice>
  </mc:AlternateContent>
  <xr:revisionPtr revIDLastSave="0" documentId="13_ncr:1_{B4EBC60E-90F3-D84E-9823-D3DEFCC56567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Box Plot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2" r:id="rId12"/>
    <pivotCache cacheId="13" r:id="rId13"/>
    <pivotCache cacheId="2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1" l="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2" i="11"/>
  <c r="E4" i="11" l="1"/>
  <c r="E12" i="11"/>
  <c r="G12" i="11" s="1"/>
  <c r="E8" i="11"/>
  <c r="G8" i="11" s="1"/>
  <c r="E10" i="11"/>
  <c r="H10" i="11" s="1"/>
  <c r="E5" i="11"/>
  <c r="G5" i="11" s="1"/>
  <c r="H8" i="11"/>
  <c r="G4" i="11"/>
  <c r="H4" i="11"/>
  <c r="H12" i="11"/>
  <c r="E9" i="11"/>
  <c r="G9" i="11" s="1"/>
  <c r="E7" i="11"/>
  <c r="H7" i="11" s="1"/>
  <c r="E6" i="11"/>
  <c r="F6" i="11" s="1"/>
  <c r="E2" i="11"/>
  <c r="G2" i="11" s="1"/>
  <c r="F4" i="11"/>
  <c r="E11" i="11"/>
  <c r="H11" i="11" s="1"/>
  <c r="E3" i="11"/>
  <c r="F3" i="11" s="1"/>
  <c r="B13" i="8"/>
  <c r="B12" i="8"/>
  <c r="B11" i="8"/>
  <c r="C11" i="8"/>
  <c r="C6" i="8"/>
  <c r="C5" i="8"/>
  <c r="C4" i="8"/>
  <c r="C13" i="8"/>
  <c r="C12" i="8"/>
  <c r="C14" i="8" s="1"/>
  <c r="C9" i="8"/>
  <c r="C10" i="8"/>
  <c r="B7" i="8"/>
  <c r="B6" i="8"/>
  <c r="B5" i="8"/>
  <c r="B4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8" i="11" l="1"/>
  <c r="F12" i="11"/>
  <c r="F10" i="11"/>
  <c r="G10" i="11"/>
  <c r="H2" i="11"/>
  <c r="H9" i="11"/>
  <c r="F2" i="11"/>
  <c r="F5" i="11"/>
  <c r="H3" i="11"/>
  <c r="G7" i="11"/>
  <c r="F9" i="11"/>
  <c r="H5" i="11"/>
  <c r="G6" i="11"/>
  <c r="H6" i="11"/>
  <c r="F7" i="11"/>
  <c r="G3" i="11"/>
  <c r="G11" i="11"/>
  <c r="F11" i="11"/>
  <c r="B14" i="8"/>
  <c r="C7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tc={6433BA17-1D90-C245-B17E-67DB58A5D7EC}</author>
    <author>tc={810DADE8-CA0C-8D4F-B8B7-6357D3CCE295}</author>
  </authors>
  <commentList>
    <comment ref="O520" authorId="0" shapeId="0" xr:uid="{6433BA17-1D90-C245-B17E-67DB58A5D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1.2.5 “Q520” answer, quiz says it is “Q518”</t>
      </text>
    </comment>
    <comment ref="O522" authorId="1" shapeId="0" xr:uid="{810DADE8-CA0C-8D4F-B8B7-6357D3CCE29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answer 1.2.5 quiz says is correct</t>
      </text>
    </comment>
  </commentList>
</comments>
</file>

<file path=xl/sharedStrings.xml><?xml version="1.0" encoding="utf-8"?>
<sst xmlns="http://schemas.openxmlformats.org/spreadsheetml/2006/main" count="38390" uniqueCount="8422">
  <si>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</si>
  <si>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</si>
  <si>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</si>
  <si>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</si>
  <si>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</si>
  <si>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</si>
  <si>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</si>
  <si>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</si>
  <si>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</si>
  <si>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</si>
  <si>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</si>
  <si>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</si>
  <si>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</si>
  <si>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</si>
  <si>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</si>
  <si>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</si>
  <si>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</si>
  <si>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</si>
  <si>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</si>
  <si>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</si>
  <si>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</si>
  <si>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</si>
  <si>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</si>
  <si>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</si>
  <si>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</si>
  <si>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</si>
  <si>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</si>
  <si>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</si>
  <si>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</si>
  <si>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</si>
  <si>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</si>
  <si>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</si>
  <si>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</si>
  <si>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</si>
  <si>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</si>
  <si>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</si>
  <si>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</si>
  <si>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</si>
  <si>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</si>
  <si>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</si>
  <si>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</si>
  <si>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</si>
  <si>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</si>
  <si>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</si>
  <si>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</si>
  <si>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</si>
  <si>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</si>
  <si>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</si>
  <si>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</si>
  <si>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</si>
  <si>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</si>
  <si>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</si>
  <si>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</si>
  <si>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</si>
  <si>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</si>
  <si>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</si>
  <si>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</si>
  <si>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</si>
  <si>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</si>
  <si>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</si>
  <si>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</si>
  <si>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</si>
  <si>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</si>
  <si>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</si>
  <si>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</si>
  <si>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</si>
  <si>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</si>
  <si>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</si>
  <si>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</si>
  <si>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</si>
  <si>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</si>
  <si>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</si>
  <si>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</si>
  <si>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</si>
  <si>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</si>
  <si>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</si>
  <si>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</si>
  <si>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</si>
  <si>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</si>
  <si>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</si>
  <si>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</si>
  <si>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</si>
  <si>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</si>
  <si>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</si>
  <si>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</si>
  <si>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</si>
  <si>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</si>
  <si>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</si>
  <si>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</si>
  <si>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</si>
  <si>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</si>
  <si>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</si>
  <si>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</si>
  <si>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</si>
  <si>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</si>
  <si>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</si>
  <si>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</si>
  <si>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</si>
  <si>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</si>
  <si>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</si>
  <si>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</si>
  <si>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</si>
  <si>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</si>
  <si>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</si>
  <si>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</si>
  <si>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</si>
  <si>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</si>
  <si>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</si>
  <si>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</si>
  <si>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</si>
  <si>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</si>
  <si>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</si>
  <si>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</si>
  <si>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</si>
  <si>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</si>
  <si>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</si>
  <si>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</si>
  <si>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</si>
  <si>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</si>
  <si>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</si>
  <si>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</si>
  <si>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</si>
  <si>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</si>
  <si>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</si>
  <si>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</si>
  <si>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</si>
  <si>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</si>
  <si>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</si>
  <si>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</si>
  <si>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</si>
  <si>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</si>
  <si>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</si>
  <si>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</si>
  <si>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</si>
  <si>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</si>
  <si>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</si>
  <si>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</si>
  <si>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</si>
  <si>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</si>
  <si>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</si>
  <si>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</si>
  <si>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</si>
  <si>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</si>
  <si>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</si>
  <si>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</si>
  <si>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</si>
  <si>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</si>
  <si>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</si>
  <si>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</si>
  <si>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</si>
  <si>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</si>
  <si>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</si>
  <si>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</si>
  <si>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</si>
  <si>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</si>
  <si>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</si>
  <si>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</si>
  <si>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</si>
  <si>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</si>
  <si>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</si>
  <si>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</si>
  <si>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</si>
  <si>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</si>
  <si>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</si>
  <si>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</si>
  <si>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</si>
  <si>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</si>
  <si>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</si>
  <si>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</si>
  <si>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</si>
  <si>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</si>
  <si>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</si>
  <si>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</si>
  <si>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</si>
  <si>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</si>
  <si>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</si>
  <si>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</si>
  <si>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</si>
  <si>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</si>
  <si>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</si>
  <si>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</si>
  <si>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</si>
  <si>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</si>
  <si>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</si>
  <si>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</si>
  <si>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</si>
  <si>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</si>
  <si>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</si>
  <si>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</si>
  <si>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</si>
  <si>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</si>
  <si>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</si>
  <si>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</si>
  <si>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</si>
  <si>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</si>
  <si>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</si>
  <si>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</si>
  <si>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</si>
  <si>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</si>
  <si>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</si>
  <si>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</si>
  <si>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</si>
  <si>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</si>
  <si>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</si>
  <si>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</si>
  <si>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</si>
  <si>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</si>
  <si>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</si>
  <si>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</si>
  <si>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</si>
  <si>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</si>
  <si>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</si>
  <si>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</si>
  <si>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</si>
  <si>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</si>
  <si>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</si>
  <si>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</si>
  <si>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</si>
  <si>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</si>
  <si>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</si>
  <si>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</si>
  <si>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</si>
  <si>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</si>
  <si>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</si>
  <si>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</si>
  <si>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</si>
  <si>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</si>
  <si>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</si>
  <si>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</si>
  <si>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</si>
  <si>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</si>
  <si>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</si>
  <si>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</si>
  <si>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</si>
  <si>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</si>
  <si>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</si>
  <si>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</si>
  <si>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</si>
  <si>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</si>
  <si>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</si>
  <si>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</si>
  <si>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</si>
  <si>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</si>
  <si>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</si>
  <si>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</si>
  <si>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</si>
  <si>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</si>
  <si>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</si>
  <si>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</si>
  <si>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</si>
  <si>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</si>
  <si>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</si>
  <si>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</si>
  <si>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</si>
  <si>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</si>
  <si>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</si>
  <si>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</si>
  <si>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</si>
  <si>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</si>
  <si>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</si>
  <si>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</si>
  <si>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</si>
  <si>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</si>
  <si>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</si>
  <si>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</si>
  <si>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</si>
  <si>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</si>
  <si>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</si>
  <si>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</si>
  <si>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</si>
  <si>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</si>
  <si>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</si>
  <si>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</si>
  <si>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</si>
  <si>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</si>
  <si>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</si>
  <si>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</si>
  <si>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</si>
  <si>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</si>
  <si>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</si>
  <si>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</si>
  <si>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</si>
  <si>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</si>
  <si>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</si>
  <si>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</si>
  <si>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</si>
  <si>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</si>
  <si>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</si>
  <si>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</si>
  <si>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</si>
  <si>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</si>
  <si>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</si>
  <si>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</si>
  <si>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</si>
  <si>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</si>
  <si>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</si>
  <si>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</si>
  <si>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</si>
  <si>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</si>
  <si>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</si>
  <si>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</si>
  <si>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</si>
  <si>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</si>
  <si>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</si>
  <si>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</si>
  <si>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</si>
  <si>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</si>
  <si>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</si>
  <si>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</si>
  <si>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</si>
  <si>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</si>
  <si>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</si>
  <si>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</si>
  <si>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</si>
  <si>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</si>
  <si>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</si>
  <si>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</si>
  <si>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</si>
  <si>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</si>
  <si>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</si>
  <si>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</si>
  <si>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</si>
  <si>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</si>
  <si>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</si>
  <si>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</si>
  <si>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</si>
  <si>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</si>
  <si>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</si>
  <si>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</si>
  <si>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</si>
  <si>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</si>
  <si>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</si>
  <si>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</si>
  <si>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</si>
  <si>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</si>
  <si>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</si>
  <si>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</si>
  <si>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</si>
  <si>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</si>
  <si>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</si>
  <si>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</si>
  <si>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</si>
  <si>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</si>
  <si>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</si>
  <si>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</si>
  <si>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</si>
  <si>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</si>
  <si>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</si>
  <si>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</si>
  <si>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</si>
  <si>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</si>
  <si>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</si>
  <si>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</si>
  <si>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</si>
  <si>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</si>
  <si>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</si>
  <si>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</si>
  <si>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</si>
  <si>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</si>
  <si>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</si>
  <si>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</si>
  <si>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</si>
  <si>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</si>
  <si>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</si>
  <si>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</si>
  <si>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</si>
  <si>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</si>
  <si>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</si>
  <si>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</si>
  <si>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</si>
  <si>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</si>
  <si>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</si>
  <si>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</si>
  <si>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</si>
  <si>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</si>
  <si>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</si>
  <si>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</si>
  <si>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</si>
  <si>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</si>
  <si>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</si>
  <si>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</si>
  <si>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</si>
  <si>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</si>
  <si>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</si>
  <si>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</si>
  <si>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</si>
  <si>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</si>
  <si>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</si>
  <si>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</si>
  <si>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</si>
  <si>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</si>
  <si>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</si>
  <si>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</si>
  <si>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</si>
  <si>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</si>
  <si>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</si>
  <si>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</si>
  <si>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</si>
  <si>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</si>
  <si>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</si>
  <si>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</si>
  <si>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</si>
  <si>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</si>
  <si>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</si>
  <si>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</si>
  <si>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</si>
  <si>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</si>
  <si>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</si>
  <si>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</si>
  <si>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</si>
  <si>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</si>
  <si>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</si>
  <si>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</si>
  <si>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</si>
  <si>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</si>
  <si>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</si>
  <si>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</si>
  <si>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</si>
  <si>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</si>
  <si>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</si>
  <si>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</si>
  <si>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</si>
  <si>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</si>
  <si>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</si>
  <si>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</si>
  <si>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</si>
  <si>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</si>
  <si>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</si>
  <si>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</si>
  <si>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</si>
  <si>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</si>
  <si>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</si>
  <si>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</si>
  <si>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</si>
  <si>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</si>
  <si>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</si>
  <si>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</si>
  <si>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</si>
  <si>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</si>
  <si>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</si>
  <si>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</si>
  <si>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</si>
  <si>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</si>
  <si>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</si>
  <si>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</si>
  <si>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</si>
  <si>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</si>
  <si>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</si>
  <si>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</si>
  <si>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</si>
  <si>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</si>
  <si>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</si>
  <si>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</si>
  <si>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</si>
  <si>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</si>
  <si>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</si>
  <si>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</si>
  <si>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</si>
  <si>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</si>
  <si>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</si>
  <si>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</si>
  <si>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</si>
  <si>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</si>
  <si>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</si>
  <si>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</si>
  <si>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</si>
  <si>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</si>
  <si>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</si>
  <si>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</si>
  <si>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</si>
  <si>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</si>
  <si>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</si>
  <si>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</si>
  <si>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</si>
  <si>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</si>
  <si>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</si>
  <si>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</si>
  <si>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</si>
  <si>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</si>
  <si>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</si>
  <si>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</si>
  <si>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</si>
  <si>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</si>
  <si>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</si>
  <si>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</si>
  <si>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</si>
  <si>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</si>
  <si>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</si>
  <si>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</si>
  <si>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</si>
  <si>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</si>
  <si>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</si>
  <si>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</si>
  <si>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</si>
  <si>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</si>
  <si>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</si>
  <si>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</si>
  <si>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</si>
  <si>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</si>
  <si>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</si>
  <si>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</si>
  <si>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</si>
  <si>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</si>
  <si>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</si>
  <si>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</si>
  <si>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</si>
  <si>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</si>
  <si>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</si>
  <si>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</si>
  <si>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</si>
  <si>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</si>
  <si>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</si>
  <si>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</si>
  <si>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</si>
  <si>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</si>
  <si>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</si>
  <si>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</si>
  <si>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</si>
  <si>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</si>
  <si>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</si>
  <si>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</si>
  <si>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</si>
  <si>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</si>
  <si>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</si>
  <si>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</si>
  <si>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</si>
  <si>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</si>
  <si>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</si>
  <si>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</si>
  <si>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</si>
  <si>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</si>
  <si>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</si>
  <si>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</si>
  <si>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</si>
  <si>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</si>
  <si>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</si>
  <si>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</si>
  <si>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</si>
  <si>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</si>
  <si>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</si>
  <si>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</si>
  <si>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</si>
  <si>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</si>
  <si>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</si>
  <si>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</si>
  <si>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</si>
  <si>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</si>
  <si>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</si>
  <si>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</si>
  <si>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</si>
  <si>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</si>
  <si>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</si>
  <si>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</si>
  <si>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</si>
  <si>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</si>
  <si>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</si>
  <si>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</si>
  <si>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</si>
  <si>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</si>
  <si>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</si>
  <si>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</si>
  <si>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</si>
  <si>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</si>
  <si>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</si>
  <si>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</si>
  <si>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</si>
  <si>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</si>
  <si>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</si>
  <si>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</si>
  <si>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</si>
  <si>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</si>
  <si>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</si>
  <si>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</si>
  <si>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</si>
  <si>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</si>
  <si>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</si>
  <si>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</si>
  <si>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</si>
  <si>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</si>
  <si>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</si>
  <si>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</si>
  <si>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</si>
  <si>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</si>
  <si>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</si>
  <si>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</si>
  <si>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</si>
  <si>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</si>
  <si>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</si>
  <si>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</si>
  <si>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</si>
  <si>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</si>
  <si>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</si>
  <si>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</si>
  <si>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</si>
  <si>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</si>
  <si>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</si>
  <si>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</si>
  <si>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</si>
  <si>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</si>
  <si>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</si>
  <si>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</si>
  <si>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</si>
  <si>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</si>
  <si>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</si>
  <si>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</si>
  <si>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</si>
  <si>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</si>
  <si>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</si>
  <si>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</si>
  <si>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</si>
  <si>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</si>
  <si>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</si>
  <si>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</si>
  <si>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</si>
  <si>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</si>
  <si>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</si>
  <si>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</si>
  <si>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</si>
  <si>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</si>
  <si>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</si>
  <si>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</si>
  <si>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</si>
  <si>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</si>
  <si>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</si>
  <si>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</si>
  <si>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</si>
  <si>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</si>
  <si>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</si>
  <si>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</si>
  <si>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</si>
  <si>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</si>
  <si>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</si>
  <si>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</si>
  <si>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</si>
  <si>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</si>
  <si>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</si>
  <si>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</si>
  <si>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</si>
  <si>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</si>
  <si>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</si>
  <si>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</si>
  <si>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</si>
  <si>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</si>
  <si>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</si>
  <si>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</si>
  <si>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</si>
  <si>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</si>
  <si>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</si>
  <si>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</si>
  <si>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</si>
  <si>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</si>
  <si>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</si>
  <si>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</si>
  <si>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</si>
  <si>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</si>
  <si>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</si>
  <si>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</si>
  <si>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</si>
  <si>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</si>
  <si>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</si>
  <si>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</si>
  <si>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</si>
  <si>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</si>
  <si>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</si>
  <si>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</si>
  <si>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</si>
  <si>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</si>
  <si>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</si>
  <si>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</si>
  <si>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</si>
  <si>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</si>
  <si>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</si>
  <si>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</si>
  <si>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</si>
  <si>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</si>
  <si>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</si>
  <si>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</si>
  <si>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</si>
  <si>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</si>
  <si>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</si>
  <si>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</si>
  <si>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</si>
  <si>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</si>
  <si>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</si>
  <si>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</si>
  <si>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</si>
  <si>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</si>
  <si>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</si>
  <si>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</si>
  <si>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</si>
  <si>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</si>
  <si>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</si>
  <si>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</si>
  <si>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</si>
  <si>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</si>
  <si>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</si>
  <si>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</si>
  <si>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</si>
  <si>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</si>
  <si>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</si>
  <si>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</si>
  <si>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</si>
  <si>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</si>
  <si>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</si>
  <si>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</si>
  <si>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</si>
  <si>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</si>
  <si>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</si>
  <si>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</si>
  <si>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</si>
  <si>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</si>
  <si>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</si>
  <si>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</si>
  <si>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</si>
  <si>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</si>
  <si>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</si>
  <si>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</si>
  <si>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</si>
  <si>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</si>
  <si>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</si>
  <si>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</si>
  <si>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</si>
  <si>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</si>
  <si>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</si>
  <si>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</si>
  <si>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</si>
  <si>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</si>
  <si>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</si>
  <si>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</si>
  <si>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</si>
  <si>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</si>
  <si>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</si>
  <si>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</si>
  <si>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</si>
  <si>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</si>
  <si>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</si>
  <si>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</si>
  <si>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</si>
  <si>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</si>
  <si>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</si>
  <si>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</si>
  <si>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</si>
  <si>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</si>
  <si>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</si>
  <si>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</si>
  <si>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</si>
  <si>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</si>
  <si>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</si>
  <si>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</si>
  <si>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</si>
  <si>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</si>
  <si>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</si>
  <si>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</si>
  <si>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</si>
  <si>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</si>
  <si>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</si>
  <si>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</si>
  <si>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</si>
  <si>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</si>
  <si>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</si>
  <si>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</si>
  <si>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</si>
  <si>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</si>
  <si>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</si>
  <si>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</si>
  <si>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</si>
  <si>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</si>
  <si>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</si>
  <si>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</si>
  <si>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</si>
  <si>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</si>
  <si>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</si>
  <si>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</si>
  <si>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</si>
  <si>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</si>
  <si>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</si>
  <si>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</si>
  <si>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</si>
  <si>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</si>
  <si>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</si>
  <si>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</si>
  <si>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</si>
  <si>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</si>
  <si>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</si>
  <si>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</si>
  <si>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</si>
  <si>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</si>
  <si>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</si>
  <si>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</si>
  <si>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</si>
  <si>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</si>
  <si>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</si>
  <si>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</si>
  <si>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</si>
  <si>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</si>
  <si>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</si>
  <si>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</si>
  <si>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</si>
  <si>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</si>
  <si>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</si>
  <si>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</si>
  <si>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</si>
  <si>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</si>
  <si>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</si>
  <si>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</si>
  <si>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</si>
  <si>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</si>
  <si>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</si>
  <si>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</si>
  <si>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</si>
  <si>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</si>
  <si>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</si>
  <si>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</si>
  <si>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</si>
  <si>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</si>
  <si>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</si>
  <si>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</si>
  <si>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</si>
  <si>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</si>
  <si>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</si>
  <si>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</si>
  <si>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</si>
  <si>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</si>
  <si>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</si>
  <si>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</si>
  <si>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</si>
  <si>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</si>
  <si>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</si>
  <si>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</si>
  <si>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</si>
  <si>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</si>
  <si>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</si>
  <si>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</si>
  <si>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</si>
  <si>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</si>
  <si>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</si>
  <si>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</si>
  <si>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</si>
  <si>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</si>
  <si>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</si>
  <si>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</si>
  <si>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</si>
  <si>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</si>
  <si>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</si>
  <si>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</si>
  <si>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</si>
  <si>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</si>
  <si>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</si>
  <si>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</si>
  <si>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</si>
  <si>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</si>
  <si>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</si>
  <si>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</si>
  <si>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</si>
  <si>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</si>
  <si>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</si>
  <si>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</si>
  <si>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</si>
  <si>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</si>
  <si>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</si>
  <si>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</si>
  <si>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</si>
  <si>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</si>
  <si>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</si>
  <si>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</si>
  <si>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</si>
  <si>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</si>
  <si>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</si>
  <si>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</si>
  <si>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</si>
  <si>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</si>
  <si>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</si>
  <si>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</si>
  <si>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</si>
  <si>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</si>
  <si>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</si>
  <si>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</si>
  <si>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</si>
  <si>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</si>
  <si>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</si>
  <si>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</si>
  <si>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</si>
  <si>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</si>
  <si>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</si>
  <si>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</si>
  <si>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</si>
  <si>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</si>
  <si>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</si>
  <si>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</si>
  <si>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</si>
  <si>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</si>
  <si>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</si>
  <si>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</si>
  <si>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</si>
  <si>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</si>
  <si>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</si>
  <si>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</si>
  <si>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</si>
  <si>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</si>
  <si>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</si>
  <si>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</si>
  <si>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</si>
  <si>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</si>
  <si>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</si>
  <si>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</si>
  <si>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</si>
  <si>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</si>
  <si>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</si>
  <si>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</si>
  <si>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</si>
  <si>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</si>
  <si>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</si>
  <si>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</si>
  <si>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</si>
  <si>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</si>
  <si>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</si>
  <si>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</si>
  <si>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</si>
  <si>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</si>
  <si>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</si>
  <si>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</si>
  <si>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</si>
  <si>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</si>
  <si>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</si>
  <si>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</si>
  <si>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</si>
  <si>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</si>
  <si>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</si>
  <si>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</si>
  <si>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</si>
  <si>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</si>
  <si>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</si>
  <si>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</si>
  <si>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</si>
  <si>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</si>
  <si>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</si>
  <si>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</si>
  <si>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</si>
  <si>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</si>
  <si>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</si>
  <si>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</si>
  <si>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</si>
  <si>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</si>
  <si>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</si>
  <si>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</si>
  <si>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</si>
  <si>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</si>
  <si>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</si>
  <si>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</si>
  <si>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</si>
  <si>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</si>
  <si>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</si>
  <si>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</si>
  <si>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</si>
  <si>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</si>
  <si>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</si>
  <si>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</si>
  <si>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</si>
  <si>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</si>
  <si>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</si>
  <si>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</si>
  <si>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</si>
  <si>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</si>
  <si>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</si>
  <si>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</si>
  <si>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</si>
  <si>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</si>
  <si>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</si>
  <si>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</si>
  <si>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</si>
  <si>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</si>
  <si>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</si>
  <si>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</si>
  <si>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</si>
  <si>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</si>
  <si>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</si>
  <si>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</si>
  <si>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</si>
  <si>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</si>
  <si>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</si>
  <si>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</si>
  <si>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</si>
  <si>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</si>
  <si>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</si>
  <si>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</si>
  <si>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</si>
  <si>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</si>
  <si>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</si>
  <si>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</si>
  <si>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</si>
  <si>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</si>
  <si>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</si>
  <si>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</si>
  <si>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</si>
  <si>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</si>
  <si>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</si>
  <si>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</si>
  <si>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</si>
  <si>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</si>
  <si>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</si>
  <si>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</si>
  <si>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</si>
  <si>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</si>
  <si>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</si>
  <si>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</si>
  <si>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</si>
  <si>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</si>
  <si>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</si>
  <si>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</si>
  <si>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</si>
  <si>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</si>
  <si>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</si>
  <si>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</si>
  <si>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</si>
  <si>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</si>
  <si>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</si>
  <si>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</si>
  <si>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</si>
  <si>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</si>
  <si>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</si>
  <si>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</si>
  <si>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</si>
  <si>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</si>
  <si>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</si>
  <si>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</si>
  <si>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</si>
  <si>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</si>
  <si>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</si>
  <si>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</si>
  <si>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</si>
  <si>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</si>
  <si>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</si>
  <si>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</si>
  <si>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</si>
  <si>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</si>
  <si>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</si>
  <si>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</si>
  <si>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</si>
  <si>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</si>
  <si>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</si>
  <si>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</si>
  <si>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</si>
  <si>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</si>
  <si>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</si>
  <si>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</si>
  <si>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</si>
  <si>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</si>
  <si>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</si>
  <si>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</si>
  <si>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</si>
  <si>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</si>
  <si>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</si>
  <si>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</si>
  <si>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</si>
  <si>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</si>
  <si>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</si>
  <si>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</si>
  <si>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</si>
  <si>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</si>
  <si>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</si>
  <si>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</si>
  <si>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</si>
  <si>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</si>
  <si>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</si>
  <si>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</si>
  <si>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</si>
  <si>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</si>
  <si>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</si>
  <si>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</si>
  <si>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</si>
  <si>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</si>
  <si>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</si>
  <si>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</si>
  <si>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</si>
  <si>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</si>
  <si>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</si>
  <si>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</si>
  <si>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</si>
  <si>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</si>
  <si>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</si>
  <si>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</si>
  <si>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</si>
  <si>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</si>
  <si>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</si>
  <si>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</si>
  <si>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</si>
  <si>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</si>
  <si>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</si>
  <si>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</si>
  <si>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</si>
  <si>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</si>
  <si>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</si>
  <si>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</si>
  <si>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</si>
  <si>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</si>
  <si>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</si>
  <si>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</si>
  <si>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</si>
  <si>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</si>
  <si>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</si>
  <si>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</si>
  <si>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</si>
  <si>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</si>
  <si>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</si>
  <si>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</si>
  <si>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</si>
  <si>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</si>
  <si>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</si>
  <si>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</si>
  <si>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</si>
  <si>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</si>
  <si>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</si>
  <si>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</si>
  <si>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</si>
  <si>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</si>
  <si>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</si>
  <si>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</si>
  <si>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</si>
  <si>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</si>
  <si>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</si>
  <si>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</si>
  <si>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</si>
  <si>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</si>
  <si>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</si>
  <si>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</si>
  <si>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</si>
  <si>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</si>
  <si>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</si>
  <si>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</si>
  <si>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</si>
  <si>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</si>
  <si>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</si>
  <si>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</si>
  <si>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</si>
  <si>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</si>
  <si>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</si>
  <si>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</si>
  <si>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</si>
  <si>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</si>
  <si>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</si>
  <si>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</si>
  <si>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</si>
  <si>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</si>
  <si>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</si>
  <si>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</si>
  <si>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</si>
  <si>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</si>
  <si>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</si>
  <si>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</si>
  <si>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</si>
  <si>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</si>
  <si>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</si>
  <si>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</si>
  <si>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</si>
  <si>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</si>
  <si>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</si>
  <si>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</si>
  <si>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</si>
  <si>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</si>
  <si>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</si>
  <si>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</si>
  <si>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</si>
  <si>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</si>
  <si>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</si>
  <si>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</si>
  <si>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</si>
  <si>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</si>
  <si>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</si>
  <si>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</si>
  <si>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</si>
  <si>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</si>
  <si>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</si>
  <si>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</si>
  <si>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</si>
  <si>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</si>
  <si>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</si>
  <si>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</si>
  <si>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</si>
  <si>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</si>
  <si>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</si>
  <si>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</si>
  <si>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</si>
  <si>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</si>
  <si>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</si>
  <si>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</si>
  <si>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</si>
  <si>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</si>
  <si>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</si>
  <si>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</si>
  <si>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</si>
  <si>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</si>
  <si>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</si>
  <si>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</si>
  <si>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</si>
  <si>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</si>
  <si>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</si>
  <si>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</si>
  <si>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</si>
  <si>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</si>
  <si>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</si>
  <si>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</si>
  <si>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</si>
  <si>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</si>
  <si>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</si>
  <si>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</si>
  <si>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</si>
  <si>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</si>
  <si>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</si>
  <si>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</si>
  <si>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</si>
  <si>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</si>
  <si>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</si>
  <si>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</si>
  <si>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</si>
  <si>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</si>
  <si>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</si>
  <si>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</si>
  <si>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</si>
  <si>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</si>
  <si>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</si>
  <si>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</si>
  <si>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</si>
  <si>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</si>
  <si>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</si>
  <si>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</si>
  <si>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</si>
  <si>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</si>
  <si>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</si>
  <si>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</si>
  <si>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</si>
  <si>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</si>
  <si>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</si>
  <si>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</si>
  <si>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</si>
  <si>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</si>
  <si>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</si>
  <si>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</si>
  <si>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</si>
  <si>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</si>
  <si>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</si>
  <si>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</si>
  <si>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</si>
  <si>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</si>
  <si>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</si>
  <si>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</si>
  <si>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</si>
  <si>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</si>
  <si>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</si>
  <si>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</si>
  <si>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</si>
  <si>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</si>
  <si>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</si>
  <si>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</si>
  <si>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</si>
  <si>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</si>
  <si>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</si>
  <si>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</si>
  <si>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</si>
  <si>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</si>
  <si>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</si>
  <si>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</si>
  <si>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</si>
  <si>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</si>
  <si>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</si>
  <si>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</si>
  <si>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</si>
  <si>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</si>
  <si>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</si>
  <si>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</si>
  <si>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</si>
  <si>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</si>
  <si>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</si>
  <si>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</si>
  <si>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</si>
  <si>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</si>
  <si>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</si>
  <si>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</si>
  <si>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</si>
  <si>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</si>
  <si>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</si>
  <si>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</si>
  <si>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</si>
  <si>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</si>
  <si>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</si>
  <si>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</si>
  <si>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</si>
  <si>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</si>
  <si>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</si>
  <si>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</si>
  <si>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</si>
  <si>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</si>
  <si>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</si>
  <si>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</si>
  <si>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</si>
  <si>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</si>
  <si>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</si>
  <si>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</si>
  <si>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</si>
  <si>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</si>
  <si>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</si>
  <si>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</si>
  <si>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</si>
  <si>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</si>
  <si>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</si>
  <si>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</si>
  <si>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</si>
  <si>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</si>
  <si>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</si>
  <si>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</si>
  <si>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</si>
  <si>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</si>
  <si>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</si>
  <si>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</si>
  <si>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</si>
  <si>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</si>
  <si>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</si>
  <si>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</si>
  <si>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</si>
  <si>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</si>
  <si>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</si>
  <si>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</si>
  <si>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</si>
  <si>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</si>
  <si>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</si>
  <si>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</si>
  <si>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</si>
  <si>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</si>
  <si>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</si>
  <si>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</si>
  <si>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</si>
  <si>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</si>
  <si>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</si>
  <si>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</si>
  <si>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</si>
  <si>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</si>
  <si>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</si>
  <si>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</si>
  <si>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</si>
  <si>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</si>
  <si>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</si>
  <si>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</si>
  <si>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</si>
  <si>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</si>
  <si>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</si>
  <si>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</si>
  <si>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</si>
  <si>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</si>
  <si>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</si>
  <si>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</si>
  <si>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</si>
  <si>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</si>
  <si>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</si>
  <si>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</si>
  <si>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</si>
  <si>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</si>
  <si>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</si>
  <si>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</si>
  <si>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</si>
  <si>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</si>
  <si>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</si>
  <si>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</si>
  <si>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</si>
  <si>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</si>
  <si>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</si>
  <si>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</si>
  <si>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</si>
  <si>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</si>
  <si>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</si>
  <si>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</si>
  <si>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</si>
  <si>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</si>
  <si>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</si>
  <si>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</si>
  <si>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</si>
  <si>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</si>
  <si>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</si>
  <si>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</si>
  <si>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</si>
  <si>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</si>
  <si>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</si>
  <si>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</si>
  <si>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</si>
  <si>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</si>
  <si>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</si>
  <si>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</si>
  <si>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</si>
  <si>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</si>
  <si>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</si>
  <si>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</si>
  <si>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</si>
  <si>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</si>
  <si>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</si>
  <si>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</si>
  <si>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</si>
  <si>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</si>
  <si>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</si>
  <si>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</si>
  <si>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</si>
  <si>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</si>
  <si>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</si>
  <si>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</si>
  <si>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</si>
  <si>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</si>
  <si>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</si>
  <si>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</si>
  <si>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</si>
  <si>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</si>
  <si>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</si>
  <si>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</si>
  <si>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</si>
  <si>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</si>
  <si>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</si>
  <si>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</si>
  <si>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</si>
  <si>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</si>
  <si>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</si>
  <si>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</si>
  <si>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</si>
  <si>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</si>
  <si>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</si>
  <si>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</si>
  <si>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</si>
  <si>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</si>
  <si>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</si>
  <si>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</si>
  <si>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</si>
  <si>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</si>
  <si>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</si>
  <si>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</si>
  <si>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</si>
  <si>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</si>
  <si>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</si>
  <si>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</si>
  <si>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</si>
  <si>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</si>
  <si>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</si>
  <si>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</si>
  <si>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</si>
  <si>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</si>
  <si>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</si>
  <si>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</si>
  <si>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</si>
  <si>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</si>
  <si>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</si>
  <si>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</si>
  <si>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</si>
  <si>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</si>
  <si>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</si>
  <si>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</si>
  <si>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</si>
  <si>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</si>
  <si>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</si>
  <si>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</si>
  <si>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</si>
  <si>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</si>
  <si>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</si>
  <si>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</si>
  <si>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</si>
  <si>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</si>
  <si>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</si>
  <si>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</si>
  <si>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</si>
  <si>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</si>
  <si>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</si>
  <si>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</si>
  <si>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</si>
  <si>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</si>
  <si>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</si>
  <si>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</si>
  <si>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</si>
  <si>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</si>
  <si>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</si>
  <si>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</si>
  <si>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</si>
  <si>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</si>
  <si>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</si>
  <si>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</si>
  <si>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</si>
  <si>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</si>
  <si>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</si>
  <si>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</si>
  <si>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</si>
  <si>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</si>
  <si>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</si>
  <si>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</si>
  <si>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</si>
  <si>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</si>
  <si>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</si>
  <si>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</si>
  <si>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</si>
  <si>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</si>
  <si>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</si>
  <si>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</si>
  <si>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</si>
  <si>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</si>
  <si>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</si>
  <si>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</si>
  <si>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</si>
  <si>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</si>
  <si>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</si>
  <si>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</si>
  <si>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</si>
  <si>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</si>
  <si>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</si>
  <si>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</si>
  <si>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</si>
  <si>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</si>
  <si>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</si>
  <si>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</si>
  <si>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</si>
  <si>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</si>
  <si>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</si>
  <si>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</si>
  <si>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</si>
  <si>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</si>
  <si>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</si>
  <si>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</si>
  <si>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</si>
  <si>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</si>
  <si>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</si>
  <si>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</si>
  <si>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</si>
  <si>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</si>
  <si>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</si>
  <si>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</si>
  <si>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</si>
  <si>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</si>
  <si>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</si>
  <si>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</si>
  <si>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</si>
  <si>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</si>
  <si>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</si>
  <si>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</si>
  <si>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</si>
  <si>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</si>
  <si>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</si>
  <si>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</si>
  <si>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</si>
  <si>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</si>
  <si>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</si>
  <si>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</si>
  <si>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</si>
  <si>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</si>
  <si>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</si>
  <si>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</si>
  <si>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</si>
  <si>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</si>
  <si>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</si>
  <si>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</si>
  <si>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</si>
  <si>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</si>
  <si>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</si>
  <si>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</si>
  <si>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</si>
  <si>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</si>
  <si>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</si>
  <si>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</si>
  <si>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</si>
  <si>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</si>
  <si>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</si>
  <si>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</si>
  <si>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</si>
  <si>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</si>
  <si>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</si>
  <si>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</si>
  <si>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</si>
  <si>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</si>
  <si>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</si>
  <si>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</si>
  <si>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</si>
  <si>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</si>
  <si>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</si>
  <si>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</si>
  <si>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</si>
  <si>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</si>
  <si>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</si>
  <si>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</si>
  <si>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</si>
  <si>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</si>
  <si>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</si>
  <si>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</si>
  <si>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</si>
  <si>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</si>
  <si>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</si>
  <si>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</si>
  <si>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</si>
  <si>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</si>
  <si>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</si>
  <si>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</si>
  <si>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</si>
  <si>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</si>
  <si>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</si>
  <si>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</si>
  <si>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</si>
  <si>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</si>
  <si>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</si>
  <si>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</si>
  <si>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</si>
  <si>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</si>
  <si>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</si>
  <si>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</si>
  <si>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</si>
  <si>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</si>
  <si>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</si>
  <si>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</si>
  <si>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</si>
  <si>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</si>
  <si>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</si>
  <si>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</si>
  <si>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</si>
  <si>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</si>
  <si>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</si>
  <si>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</si>
  <si>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</si>
  <si>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</si>
  <si>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</si>
  <si>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</si>
  <si>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</si>
  <si>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</si>
  <si>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</si>
  <si>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</si>
  <si>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</si>
  <si>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</si>
  <si>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</si>
  <si>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</si>
  <si>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</si>
  <si>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</si>
  <si>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</si>
  <si>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</si>
  <si>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</si>
  <si>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</si>
  <si>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</si>
  <si>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</si>
  <si>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</si>
  <si>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</si>
  <si>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</si>
  <si>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</si>
  <si>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</si>
  <si>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</si>
  <si>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</si>
  <si>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</si>
  <si>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</si>
  <si>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</si>
  <si>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</si>
  <si>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</si>
  <si>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</si>
  <si>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</si>
  <si>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</si>
  <si>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</si>
  <si>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</si>
  <si>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</si>
  <si>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</si>
  <si>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</si>
  <si>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</si>
  <si>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</si>
  <si>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</si>
  <si>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</si>
  <si>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</si>
  <si>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</si>
  <si>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</si>
  <si>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</si>
  <si>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</si>
  <si>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</si>
  <si>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</si>
  <si>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</si>
  <si>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</si>
  <si>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</si>
  <si>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</si>
  <si>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</si>
  <si>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</si>
  <si>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</si>
  <si>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</si>
  <si>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</si>
  <si>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</si>
  <si>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</si>
  <si>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</si>
  <si>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</si>
  <si>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</si>
  <si>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</si>
  <si>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</si>
  <si>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</si>
  <si>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</si>
  <si>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</si>
  <si>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</si>
  <si>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</si>
  <si>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</si>
  <si>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</si>
  <si>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</si>
  <si>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</si>
  <si>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</si>
  <si>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</si>
  <si>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</si>
  <si>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</si>
  <si>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</si>
  <si>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</si>
  <si>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</si>
  <si>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</si>
  <si>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</si>
  <si>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</si>
  <si>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</si>
  <si>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</si>
  <si>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</si>
  <si>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</si>
  <si>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</si>
  <si>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</si>
  <si>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</si>
  <si>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</si>
  <si>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</si>
  <si>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</si>
  <si>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</si>
  <si>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</si>
  <si>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</si>
  <si>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</si>
  <si>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</si>
  <si>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</si>
  <si>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</si>
  <si>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</si>
  <si>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</si>
  <si>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</si>
  <si>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</si>
  <si>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</si>
  <si>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</si>
  <si>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</si>
  <si>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</si>
  <si>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</si>
  <si>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</si>
  <si>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</si>
  <si>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</si>
  <si>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</si>
  <si>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</si>
  <si>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</si>
  <si>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</si>
  <si>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</si>
  <si>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</si>
  <si>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</si>
  <si>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</si>
  <si>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</si>
  <si>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</si>
  <si>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</si>
  <si>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</si>
  <si>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</si>
  <si>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</si>
  <si>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</si>
  <si>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</si>
  <si>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</si>
  <si>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</si>
  <si>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</si>
  <si>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</si>
  <si>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</si>
  <si>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</si>
  <si>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</si>
  <si>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</si>
  <si>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</si>
  <si>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</si>
  <si>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</si>
  <si>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</si>
  <si>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</si>
  <si>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</si>
  <si>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</si>
  <si>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</si>
  <si>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</si>
  <si>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</si>
  <si>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</si>
  <si>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</si>
  <si>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</si>
  <si>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</si>
  <si>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</si>
  <si>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</si>
  <si>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</si>
  <si>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</si>
  <si>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</si>
  <si>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</si>
  <si>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</si>
  <si>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</si>
  <si>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</si>
  <si>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</si>
  <si>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</si>
  <si>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</si>
  <si>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</si>
  <si>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</si>
  <si>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</si>
  <si>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</si>
  <si>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</si>
  <si>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</si>
  <si>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</si>
  <si>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</si>
  <si>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</si>
  <si>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</si>
  <si>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</si>
  <si>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</si>
  <si>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</si>
  <si>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</si>
  <si>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</si>
  <si>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</si>
  <si>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</si>
  <si>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</si>
  <si>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</si>
  <si>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</si>
  <si>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</si>
  <si>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</si>
  <si>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</si>
  <si>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</si>
  <si>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</si>
  <si>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</si>
  <si>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</si>
  <si>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</si>
  <si>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</si>
  <si>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</si>
  <si>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</si>
  <si>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</si>
  <si>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</si>
  <si>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</si>
  <si>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</si>
  <si>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</si>
  <si>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</si>
  <si>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</si>
  <si>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</si>
  <si>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</si>
  <si>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</si>
  <si>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</si>
  <si>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</si>
  <si>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</si>
  <si>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</si>
  <si>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</si>
  <si>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</si>
  <si>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</si>
  <si>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</si>
  <si>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</si>
  <si>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</si>
  <si>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</si>
  <si>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</si>
  <si>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</si>
  <si>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</si>
  <si>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</si>
  <si>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</si>
  <si>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</si>
  <si>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</si>
  <si>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</si>
  <si>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</si>
  <si>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</si>
  <si>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</si>
  <si>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</si>
  <si>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</si>
  <si>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</si>
  <si>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</si>
  <si>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</si>
  <si>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</si>
  <si>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</si>
  <si>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</si>
  <si>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</si>
  <si>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</si>
  <si>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</si>
  <si>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</si>
  <si>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</si>
  <si>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</si>
  <si>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</si>
  <si>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</si>
  <si>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</si>
  <si>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</si>
  <si>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</si>
  <si>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</si>
  <si>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</si>
  <si>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</si>
  <si>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</si>
  <si>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</si>
  <si>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</si>
  <si>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</si>
  <si>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</si>
  <si>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</si>
  <si>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</si>
  <si>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</si>
  <si>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</si>
  <si>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</si>
  <si>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</si>
  <si>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</si>
  <si>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</si>
  <si>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</si>
  <si>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</si>
  <si>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</si>
  <si>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</si>
  <si>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</si>
  <si>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</si>
  <si>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</si>
  <si>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</si>
  <si>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</si>
  <si>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</si>
  <si>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</si>
  <si>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</si>
  <si>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</si>
  <si>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</si>
  <si>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</si>
  <si>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</si>
  <si>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</si>
  <si>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</si>
  <si>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</si>
  <si>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</si>
  <si>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</si>
  <si>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</si>
  <si>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</si>
  <si>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</si>
  <si>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</si>
  <si>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</si>
  <si>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</si>
  <si>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</si>
  <si>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</si>
  <si>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</si>
  <si>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</si>
  <si>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</si>
  <si>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</si>
  <si>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</si>
  <si>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</si>
  <si>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</si>
  <si>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</si>
  <si>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</si>
  <si>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</si>
  <si>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</si>
  <si>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</si>
  <si>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</si>
  <si>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</si>
  <si>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</si>
  <si>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</si>
  <si>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</si>
  <si>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</si>
  <si>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</si>
  <si>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</si>
  <si>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</si>
  <si>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</si>
  <si>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</si>
  <si>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</si>
  <si>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</si>
  <si>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</si>
  <si>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</si>
  <si>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</si>
  <si>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</si>
  <si>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</si>
  <si>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</si>
  <si>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</si>
  <si>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</si>
  <si>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</si>
  <si>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</si>
  <si>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</si>
  <si>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</si>
  <si>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</si>
  <si>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</si>
  <si>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</si>
  <si>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</si>
  <si>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</si>
  <si>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</si>
  <si>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</si>
  <si>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</si>
  <si>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</si>
  <si>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</si>
  <si>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</si>
  <si>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</si>
  <si>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</si>
  <si>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</si>
  <si>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</si>
  <si>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</si>
  <si>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</si>
  <si>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</si>
  <si>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</si>
  <si>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</si>
  <si>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</si>
  <si>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</si>
  <si>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</si>
  <si>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</si>
  <si>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</si>
  <si>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</si>
  <si>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</si>
  <si>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</si>
  <si>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</si>
  <si>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</si>
  <si>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</si>
  <si>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</si>
  <si>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</si>
  <si>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</si>
  <si>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</si>
  <si>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</si>
  <si>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</si>
  <si>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</si>
  <si>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</si>
  <si>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</si>
  <si>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</si>
  <si>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</si>
  <si>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</si>
  <si>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</si>
  <si>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</si>
  <si>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</si>
  <si>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</si>
  <si>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</si>
  <si>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</si>
  <si>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</si>
  <si>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</si>
  <si>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</si>
  <si>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</si>
  <si>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</si>
  <si>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</si>
  <si>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</si>
  <si>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</si>
  <si>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</si>
  <si>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</si>
  <si>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</si>
  <si>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</si>
  <si>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</si>
  <si>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</si>
  <si>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</si>
  <si>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</si>
  <si>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</si>
  <si>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</si>
  <si>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</si>
  <si>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</si>
  <si>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</si>
  <si>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</si>
  <si>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</si>
  <si>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</si>
  <si>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</si>
  <si>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</si>
  <si>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</si>
  <si>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</si>
  <si>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</si>
  <si>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</si>
  <si>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</si>
  <si>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</si>
  <si>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</si>
  <si>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</si>
  <si>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</si>
  <si>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</si>
  <si>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</si>
  <si>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</si>
  <si>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</si>
  <si>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</si>
  <si>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</si>
  <si>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</si>
  <si>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</si>
  <si>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</si>
  <si>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</si>
  <si>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</si>
  <si>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</si>
  <si>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</si>
  <si>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</si>
  <si>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</si>
  <si>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</si>
  <si>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</si>
  <si>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</si>
  <si>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</si>
  <si>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</si>
  <si>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</si>
  <si>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</si>
  <si>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</si>
  <si>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</si>
  <si>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</si>
  <si>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</si>
  <si>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</si>
  <si>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</si>
  <si>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</si>
  <si>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</si>
  <si>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</si>
  <si>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</si>
  <si>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</si>
  <si>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</si>
  <si>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</si>
  <si>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</si>
  <si>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</si>
  <si>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</si>
  <si>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</si>
  <si>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</si>
  <si>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</si>
  <si>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</si>
  <si>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</si>
  <si>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</si>
  <si>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</si>
  <si>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</si>
  <si>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</si>
  <si>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</si>
  <si>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</si>
  <si>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</si>
  <si>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</si>
  <si>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</si>
  <si>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</si>
  <si>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</si>
  <si>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</si>
  <si>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</si>
  <si>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</si>
  <si>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</si>
  <si>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</si>
  <si>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</si>
  <si>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</si>
  <si>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</si>
  <si>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</si>
  <si>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</si>
  <si>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</si>
  <si>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</si>
  <si>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</si>
  <si>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</si>
  <si>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</si>
  <si>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</si>
  <si>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</si>
  <si>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</si>
  <si>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</si>
  <si>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</si>
  <si>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</si>
  <si>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</si>
  <si>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</si>
  <si>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</si>
  <si>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</si>
  <si>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</si>
  <si>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</si>
  <si>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</si>
  <si>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</si>
  <si>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</si>
  <si>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</si>
  <si>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</si>
  <si>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</si>
  <si>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</si>
  <si>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</si>
  <si>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</si>
  <si>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</si>
  <si>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</si>
  <si>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</si>
  <si>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</si>
  <si>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</si>
  <si>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</si>
  <si>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</si>
  <si>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</si>
  <si>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</si>
  <si>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</si>
  <si>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</si>
  <si>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</si>
  <si>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</si>
  <si>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</si>
  <si>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</si>
  <si>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</si>
  <si>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</si>
  <si>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</si>
  <si>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</si>
  <si>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</si>
  <si>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</si>
  <si>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</si>
  <si>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</si>
  <si>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</si>
  <si>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</si>
  <si>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</si>
  <si>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</si>
  <si>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</si>
  <si>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</si>
  <si>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</si>
  <si>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</si>
  <si>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</si>
  <si>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</si>
  <si>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</si>
  <si>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</si>
  <si>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</si>
  <si>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</si>
  <si>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</si>
  <si>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</si>
  <si>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</si>
  <si>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</si>
  <si>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</si>
  <si>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</si>
  <si>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</si>
  <si>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</si>
  <si>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</si>
  <si>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</si>
  <si>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</si>
  <si>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</si>
  <si>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</si>
  <si>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</si>
  <si>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</si>
  <si>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</si>
  <si>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</si>
  <si>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</si>
  <si>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</si>
  <si>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</si>
  <si>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</si>
  <si>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</si>
  <si>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</si>
  <si>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</si>
  <si>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</si>
  <si>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</si>
  <si>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</si>
  <si>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</si>
  <si>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</si>
  <si>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</si>
  <si>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</si>
  <si>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</si>
  <si>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</si>
  <si>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</si>
  <si>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</si>
  <si>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</si>
  <si>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</si>
  <si>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</si>
  <si>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</si>
  <si>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</si>
  <si>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</si>
  <si>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</si>
  <si>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</si>
  <si>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</si>
  <si>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</si>
  <si>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</si>
  <si>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</si>
  <si>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</si>
  <si>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</si>
  <si>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</si>
  <si>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</si>
  <si>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</si>
  <si>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</si>
  <si>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</si>
  <si>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</si>
  <si>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</si>
  <si>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</si>
  <si>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</si>
  <si>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</si>
  <si>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</si>
  <si>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</si>
  <si>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</si>
  <si>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</si>
  <si>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</si>
  <si>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</si>
  <si>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</si>
  <si>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</si>
  <si>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</si>
  <si>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</si>
  <si>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</si>
  <si>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</si>
  <si>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</si>
  <si>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</si>
  <si>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</si>
  <si>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</si>
  <si>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</si>
  <si>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</si>
  <si>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</si>
  <si>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</si>
  <si>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</si>
  <si>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</si>
  <si>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</si>
  <si>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</si>
  <si>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</si>
  <si>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</si>
  <si>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</si>
  <si>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</si>
  <si>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</si>
  <si>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</si>
  <si>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</si>
  <si>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</si>
  <si>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</si>
  <si>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</si>
  <si>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</si>
  <si>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</si>
  <si>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</si>
  <si>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</si>
  <si>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</si>
  <si>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</si>
  <si>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</si>
  <si>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</si>
  <si>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</si>
  <si>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</si>
  <si>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</si>
  <si>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</si>
  <si>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</si>
  <si>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</si>
  <si>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</si>
  <si>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</si>
  <si>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</si>
  <si>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</si>
  <si>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</si>
  <si>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</si>
  <si>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</si>
  <si>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</si>
  <si>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</si>
  <si>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</si>
  <si>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</si>
  <si>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</si>
  <si>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</si>
  <si>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</si>
  <si>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</si>
  <si>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</si>
  <si>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</si>
  <si>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</si>
  <si>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</si>
  <si>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</si>
  <si>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</si>
  <si>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</si>
  <si>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</si>
  <si>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</si>
  <si>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</si>
  <si>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</si>
  <si>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</si>
  <si>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</si>
  <si>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</si>
  <si>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</si>
  <si>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</si>
  <si>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</si>
  <si>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</si>
  <si>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</si>
  <si>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</si>
  <si>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</si>
  <si>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</si>
  <si>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</si>
  <si>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</si>
  <si>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</si>
  <si>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</si>
  <si>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</si>
  <si>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</si>
  <si>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</si>
  <si>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</si>
  <si>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</si>
  <si>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</si>
  <si>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</si>
  <si>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</si>
  <si>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</si>
  <si>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</si>
  <si>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</si>
  <si>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</si>
  <si>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</si>
  <si>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</si>
  <si>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</si>
  <si>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</si>
  <si>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</si>
  <si>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</si>
  <si>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</si>
  <si>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</si>
  <si>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</si>
  <si>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</si>
  <si>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</si>
  <si>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</si>
  <si>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</si>
  <si>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</si>
  <si>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</si>
  <si>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</si>
  <si>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</si>
  <si>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</si>
  <si>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</si>
  <si>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</si>
  <si>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</si>
  <si>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</si>
  <si>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</si>
  <si>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</si>
  <si>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</si>
  <si>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</si>
  <si>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</si>
  <si>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</si>
  <si>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</si>
  <si>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</si>
  <si>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</si>
  <si>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</si>
  <si>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</si>
  <si>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</si>
  <si>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</si>
  <si>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</si>
  <si>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</si>
  <si>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</si>
  <si>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</si>
  <si>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</si>
  <si>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</si>
  <si>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</si>
  <si>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</si>
  <si>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</si>
  <si>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</si>
  <si>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</si>
  <si>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</si>
  <si>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</si>
  <si>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</si>
  <si>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</si>
  <si>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</si>
  <si>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</si>
  <si>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</si>
  <si>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</si>
  <si>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</si>
  <si>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</si>
  <si>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</si>
  <si>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</si>
  <si>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</si>
  <si>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</si>
  <si>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</si>
  <si>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</si>
  <si>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</si>
  <si>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</si>
  <si>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</si>
  <si>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</si>
  <si>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</si>
  <si>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</si>
  <si>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</si>
  <si>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</si>
  <si>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</si>
  <si>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</si>
  <si>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</si>
  <si>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</si>
  <si>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</si>
  <si>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</si>
  <si>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</si>
  <si>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</si>
  <si>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</si>
  <si>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</si>
  <si>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</si>
  <si>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</si>
  <si>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</si>
  <si>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</si>
  <si>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</si>
  <si>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</si>
  <si>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</si>
  <si>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</si>
  <si>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</si>
  <si>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</si>
  <si>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</si>
  <si>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</si>
  <si>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</si>
  <si>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</si>
  <si>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</si>
  <si>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</si>
  <si>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</si>
  <si>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</si>
  <si>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</si>
  <si>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</si>
  <si>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</si>
  <si>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</si>
  <si>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</si>
  <si>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</si>
  <si>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</si>
  <si>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</si>
  <si>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</si>
  <si>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</si>
  <si>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</si>
  <si>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</si>
  <si>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</si>
  <si>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</si>
  <si>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</si>
  <si>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</si>
  <si>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</si>
  <si>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</si>
  <si>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</si>
  <si>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</si>
  <si>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</si>
  <si>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</si>
  <si>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</si>
  <si>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</si>
  <si>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</si>
  <si>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</si>
  <si>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</si>
  <si>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</si>
  <si>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</si>
  <si>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</si>
  <si>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</si>
  <si>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</si>
  <si>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</si>
  <si>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</si>
  <si>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</si>
  <si>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</si>
  <si>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</si>
  <si>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</si>
  <si>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</si>
  <si>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</si>
  <si>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</si>
  <si>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</si>
  <si>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</si>
  <si>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</si>
  <si>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</si>
  <si>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</si>
  <si>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</si>
  <si>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</si>
  <si>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</si>
  <si>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</si>
  <si>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</si>
  <si>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</si>
  <si>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</si>
  <si>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</si>
  <si>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</si>
  <si>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</si>
  <si>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</si>
  <si>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</si>
  <si>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</si>
  <si>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</si>
  <si>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</si>
  <si>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</si>
  <si>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</si>
  <si>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</si>
  <si>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</si>
  <si>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</si>
  <si>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</si>
  <si>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</si>
  <si>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</si>
  <si>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</si>
  <si>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</si>
  <si>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</si>
  <si>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</si>
  <si>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</si>
  <si>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</si>
  <si>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</si>
  <si>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</si>
  <si>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</si>
  <si>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</si>
  <si>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</si>
  <si>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</si>
  <si>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</si>
  <si>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</si>
  <si>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</si>
  <si>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</si>
  <si>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</si>
  <si>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</si>
  <si>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</si>
  <si>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</si>
  <si>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</si>
  <si>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</si>
  <si>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</si>
  <si>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</si>
  <si>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</si>
  <si>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</si>
  <si>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</si>
  <si>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</si>
  <si>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</si>
  <si>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</si>
  <si>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</si>
  <si>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</si>
  <si>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</si>
  <si>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</si>
  <si>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</si>
  <si>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</si>
  <si>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</si>
  <si>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</si>
  <si>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</si>
  <si>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</si>
  <si>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</si>
  <si>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</si>
  <si>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</si>
  <si>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</si>
  <si>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</si>
  <si>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</si>
  <si>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</si>
  <si>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</si>
  <si>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</si>
  <si>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</si>
  <si>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</si>
  <si>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</si>
  <si>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</si>
  <si>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</si>
  <si>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</si>
  <si>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</si>
  <si>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</si>
  <si>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</si>
  <si>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</si>
  <si>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</si>
  <si>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</si>
  <si>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</si>
  <si>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</si>
  <si>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</si>
  <si>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</si>
  <si>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</si>
  <si>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</si>
  <si>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</si>
  <si>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</si>
  <si>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</si>
  <si>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</si>
  <si>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</si>
  <si>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</si>
  <si>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</si>
  <si>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</si>
  <si>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</si>
  <si>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</si>
  <si>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</si>
  <si>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</si>
  <si>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</si>
  <si>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</si>
  <si>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</si>
  <si>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</si>
  <si>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</si>
  <si>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</si>
  <si>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</si>
  <si>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</si>
  <si>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</si>
  <si>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</si>
  <si>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</si>
  <si>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</si>
  <si>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</si>
  <si>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</si>
  <si>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</si>
  <si>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</si>
  <si>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</si>
  <si>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</si>
  <si>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</si>
  <si>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</si>
  <si>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</si>
  <si>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</si>
  <si>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</si>
  <si>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</si>
  <si>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</si>
  <si>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</si>
  <si>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</si>
  <si>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</si>
  <si>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</si>
  <si>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</si>
  <si>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</si>
  <si>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</si>
  <si>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</si>
  <si>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</si>
  <si>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</si>
  <si>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</si>
  <si>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</si>
  <si>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</si>
  <si>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</si>
  <si>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</si>
  <si>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</si>
  <si>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</si>
  <si>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</si>
  <si>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</si>
  <si>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</si>
  <si>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</si>
  <si>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</si>
  <si>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</si>
  <si>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</si>
  <si>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</si>
  <si>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</si>
  <si>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</si>
  <si>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</si>
  <si>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</si>
  <si>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</si>
  <si>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</si>
  <si>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</si>
  <si>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</si>
  <si>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</si>
  <si>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</si>
  <si>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</si>
  <si>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</si>
  <si>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</si>
  <si>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</si>
  <si>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</si>
  <si>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</si>
  <si>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</si>
  <si>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</si>
  <si>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</si>
  <si>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</si>
  <si>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</si>
  <si>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</si>
  <si>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</si>
  <si>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</si>
  <si>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</si>
  <si>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</si>
  <si>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</si>
  <si>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</si>
  <si>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</si>
  <si>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</si>
  <si>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</si>
  <si>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</si>
  <si>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</si>
  <si>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</si>
  <si>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</si>
  <si>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</si>
  <si>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</si>
  <si>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</si>
  <si>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</si>
  <si>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</si>
  <si>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</si>
  <si>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</si>
  <si>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</si>
  <si>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</si>
  <si>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</si>
  <si>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</si>
  <si>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</si>
  <si>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</si>
  <si>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</si>
  <si>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</si>
  <si>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</si>
  <si>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</si>
  <si>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</si>
  <si>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</si>
  <si>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</si>
  <si>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</si>
  <si>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</si>
  <si>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</si>
  <si>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</si>
  <si>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</si>
  <si>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</si>
  <si>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</si>
  <si>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</si>
  <si>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</si>
  <si>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</si>
  <si>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</si>
  <si>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</si>
  <si>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</si>
  <si>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</si>
  <si>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</si>
  <si>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</si>
  <si>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</si>
  <si>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</si>
  <si>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</si>
  <si>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</si>
  <si>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</si>
  <si>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</si>
  <si>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</si>
  <si>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</si>
  <si>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</si>
  <si>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</si>
  <si>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</si>
  <si>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</si>
  <si>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</si>
  <si>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</si>
  <si>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</si>
  <si>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</si>
  <si>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</si>
  <si>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</si>
  <si>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</si>
  <si>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</si>
  <si>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</si>
  <si>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</si>
  <si>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</si>
  <si>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</si>
  <si>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</si>
  <si>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</si>
  <si>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</si>
  <si>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</si>
  <si>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</si>
  <si>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</si>
  <si>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</si>
  <si>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</si>
  <si>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</si>
  <si>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</si>
  <si>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</si>
  <si>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</si>
  <si>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</si>
  <si>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</si>
  <si>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</si>
  <si>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</si>
  <si>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</si>
  <si>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</si>
  <si>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</si>
  <si>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</si>
  <si>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</si>
  <si>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</si>
  <si>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</si>
  <si>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</si>
  <si>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</si>
  <si>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</si>
  <si>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</si>
  <si>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</si>
  <si>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</si>
  <si>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</si>
  <si>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</si>
  <si>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</si>
  <si>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</si>
  <si>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</si>
  <si>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</si>
  <si>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</si>
  <si>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</si>
  <si>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</si>
  <si>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</si>
  <si>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</si>
  <si>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</si>
  <si>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</si>
  <si>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</si>
  <si>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</si>
  <si>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</si>
  <si>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</si>
  <si>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</si>
  <si>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</si>
  <si>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</si>
  <si>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</si>
  <si>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</si>
  <si>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</si>
  <si>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</si>
  <si>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</si>
  <si>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</si>
  <si>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</si>
  <si>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</si>
  <si>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</si>
  <si>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</si>
  <si>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</si>
  <si>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</si>
  <si>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</si>
  <si>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</si>
  <si>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</si>
  <si>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</si>
  <si>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</si>
  <si>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</si>
  <si>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</si>
  <si>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</si>
  <si>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</si>
  <si>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</si>
  <si>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</si>
  <si>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</si>
  <si>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</si>
  <si>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</si>
  <si>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</si>
  <si>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</si>
  <si>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</si>
  <si>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</si>
  <si>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</si>
  <si>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</si>
  <si>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</si>
  <si>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</si>
  <si>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</si>
  <si>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</si>
  <si>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</si>
  <si>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</si>
  <si>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</si>
  <si>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</si>
  <si>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</si>
  <si>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</si>
  <si>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</si>
  <si>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</si>
  <si>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</si>
  <si>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</si>
  <si>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</si>
  <si>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</si>
  <si>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</si>
  <si>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</si>
  <si>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</si>
  <si>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</si>
  <si>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</si>
  <si>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</si>
  <si>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</si>
  <si>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</si>
  <si>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</si>
  <si>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</si>
  <si>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</si>
  <si>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</si>
  <si>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</si>
  <si>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</si>
  <si>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</si>
  <si>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</si>
  <si>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</si>
  <si>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</si>
  <si>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</si>
  <si>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</si>
  <si>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</si>
  <si>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</si>
  <si>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</si>
  <si>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</si>
  <si>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</si>
  <si>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</si>
  <si>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</si>
  <si>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</si>
  <si>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</si>
  <si>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</si>
  <si>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</si>
  <si>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</si>
  <si>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</si>
  <si>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</si>
  <si>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</si>
  <si>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</si>
  <si>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</si>
  <si>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</si>
  <si>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</si>
  <si>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</si>
  <si>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</si>
  <si>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</si>
  <si>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</si>
  <si>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</si>
  <si>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</si>
  <si>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</si>
  <si>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</si>
  <si>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</si>
  <si>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</si>
  <si>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</si>
  <si>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</si>
  <si>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</si>
  <si>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</si>
  <si>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</si>
  <si>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</si>
  <si>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</si>
  <si>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</si>
  <si>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</si>
  <si>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</si>
  <si>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</si>
  <si>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</si>
  <si>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</si>
  <si>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</si>
  <si>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</si>
  <si>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</si>
  <si>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</si>
  <si>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</si>
  <si>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</si>
  <si>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</si>
  <si>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</si>
  <si>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</si>
  <si>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</si>
  <si>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</si>
  <si>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</si>
  <si>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</si>
  <si>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</si>
  <si>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</si>
  <si>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</si>
  <si>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</si>
  <si>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</si>
  <si>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</si>
  <si>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</si>
  <si>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</si>
  <si>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</si>
  <si>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</si>
  <si>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</si>
  <si>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</si>
  <si>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</si>
  <si>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</si>
  <si>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</si>
  <si>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</si>
  <si>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</si>
  <si>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</si>
  <si>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</si>
  <si>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</si>
  <si>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</si>
  <si>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</si>
  <si>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</si>
  <si>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</si>
  <si>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</si>
  <si>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</si>
  <si>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</si>
  <si>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</si>
  <si>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</si>
  <si>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</si>
  <si>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</si>
  <si>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</si>
  <si>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</si>
  <si>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</si>
  <si>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</si>
  <si>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</si>
  <si>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</si>
  <si>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</si>
  <si>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</si>
  <si>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</si>
  <si>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</si>
  <si>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</si>
  <si>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</si>
  <si>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</si>
  <si>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</si>
  <si>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</si>
  <si>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</si>
  <si>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</si>
  <si>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</si>
  <si>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</si>
  <si>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</si>
  <si>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</si>
  <si>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</si>
  <si>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</si>
  <si>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</si>
  <si>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</si>
  <si>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</si>
  <si>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</si>
  <si>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</si>
  <si>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</si>
  <si>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</si>
  <si>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</si>
  <si>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</si>
  <si>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</si>
  <si>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</si>
  <si>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</si>
  <si>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</si>
  <si>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</si>
  <si>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</si>
  <si>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</si>
  <si>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</si>
  <si>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</si>
  <si>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</si>
  <si>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</si>
  <si>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</si>
  <si>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</si>
  <si>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</si>
  <si>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</si>
  <si>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</si>
  <si>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</si>
  <si>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</si>
  <si>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</si>
  <si>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</si>
  <si>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</si>
  <si>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</si>
  <si>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</si>
  <si>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</si>
  <si>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</si>
  <si>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</si>
  <si>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</si>
  <si>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</si>
  <si>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</si>
  <si>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</si>
  <si>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</si>
  <si>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</si>
  <si>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</si>
  <si>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</si>
  <si>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</si>
  <si>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</si>
  <si>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</si>
  <si>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</si>
  <si>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</si>
  <si>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</si>
  <si>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</si>
  <si>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</si>
  <si>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</si>
  <si>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</si>
  <si>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</si>
  <si>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</si>
  <si>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</si>
  <si>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</si>
  <si>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</si>
  <si>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</si>
  <si>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</si>
  <si>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</si>
  <si>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</si>
  <si>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</si>
  <si>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</si>
  <si>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</si>
  <si>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</si>
  <si>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</si>
  <si>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</si>
  <si>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</si>
  <si>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</si>
  <si>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</si>
  <si>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</si>
  <si>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</si>
  <si>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</si>
  <si>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</si>
  <si>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</si>
  <si>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</si>
  <si>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</si>
  <si>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</si>
  <si>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</si>
  <si>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</si>
  <si>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</si>
  <si>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</si>
  <si>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</si>
  <si>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</si>
  <si>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</si>
  <si>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</si>
  <si>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</si>
  <si>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</si>
  <si>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</si>
  <si>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</si>
  <si>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</si>
  <si>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</si>
  <si>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</si>
  <si>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</si>
  <si>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</si>
  <si>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</si>
  <si>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</si>
  <si>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</si>
  <si>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</si>
  <si>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</si>
  <si>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</si>
  <si>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</si>
  <si>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</si>
  <si>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</si>
  <si>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</si>
  <si>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</si>
  <si>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</si>
  <si>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</si>
  <si>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</si>
  <si>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</si>
  <si>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</si>
  <si>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</si>
  <si>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</si>
  <si>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</si>
  <si>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</si>
  <si>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</si>
  <si>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</si>
  <si>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</si>
  <si>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</si>
  <si>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</si>
  <si>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</si>
  <si>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</si>
  <si>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</si>
  <si>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</si>
  <si>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</si>
  <si>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</si>
  <si>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</si>
  <si>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</si>
  <si>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</si>
  <si>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</si>
  <si>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</si>
  <si>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</si>
  <si>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</si>
  <si>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</si>
  <si>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</si>
  <si>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</si>
  <si>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</si>
  <si>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</si>
  <si>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</si>
  <si>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</si>
  <si>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</si>
  <si>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</si>
  <si>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</si>
  <si>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</si>
  <si>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</si>
  <si>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</si>
  <si>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</si>
  <si>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</si>
  <si>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</si>
  <si>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</si>
  <si>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</si>
  <si>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</si>
  <si>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</si>
  <si>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</si>
  <si>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</si>
  <si>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</si>
  <si>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</si>
  <si>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</si>
  <si>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</si>
  <si>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</si>
  <si>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</si>
  <si>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</si>
  <si>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</si>
  <si>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</si>
  <si>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</si>
  <si>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</si>
  <si>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</si>
  <si>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</si>
  <si>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</si>
  <si>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</si>
  <si>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</si>
  <si>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</si>
  <si>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</si>
  <si>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</si>
  <si>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</si>
  <si>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</si>
  <si>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</si>
  <si>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</si>
  <si>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</si>
  <si>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</si>
  <si>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</si>
  <si>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</si>
  <si>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</si>
  <si>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</si>
  <si>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</si>
  <si>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</si>
  <si>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</si>
  <si>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</si>
  <si>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</si>
  <si>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</si>
  <si>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</si>
  <si>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</si>
  <si>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</si>
  <si>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</si>
  <si>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</si>
  <si>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</si>
  <si>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</si>
  <si>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</si>
  <si>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</si>
  <si>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</si>
  <si>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</si>
  <si>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</si>
  <si>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</si>
  <si>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</si>
  <si>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</si>
  <si>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</si>
  <si>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</si>
  <si>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</si>
  <si>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</si>
  <si>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</si>
  <si>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</si>
  <si>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</si>
  <si>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</si>
  <si>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</si>
  <si>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</si>
  <si>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</si>
  <si>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</si>
  <si>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</si>
  <si>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</si>
  <si>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</si>
  <si>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</si>
  <si>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</si>
  <si>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</si>
  <si>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</si>
  <si>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</si>
  <si>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</si>
  <si>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</si>
  <si>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</si>
  <si>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</si>
  <si>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</si>
  <si>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</si>
  <si>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</si>
  <si>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</si>
  <si>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</si>
  <si>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</si>
  <si>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</si>
  <si>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</si>
  <si>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</si>
  <si>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</si>
  <si>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</si>
  <si>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</si>
  <si>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</si>
  <si>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</si>
  <si>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</si>
  <si>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</si>
  <si>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</si>
  <si>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</si>
  <si>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</si>
  <si>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</si>
  <si>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</si>
  <si>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</si>
  <si>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</si>
  <si>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</si>
  <si>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</si>
  <si>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</si>
  <si>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</si>
  <si>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</si>
  <si>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</si>
  <si>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</si>
  <si>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</si>
  <si>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</si>
  <si>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</si>
  <si>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</si>
  <si>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</si>
  <si>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</si>
  <si>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</si>
  <si>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</si>
  <si>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</si>
  <si>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</si>
  <si>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</si>
  <si>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</si>
  <si>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</si>
  <si>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</si>
  <si>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</si>
  <si>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</si>
  <si>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</si>
  <si>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</si>
  <si>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</si>
  <si>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</si>
  <si>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</si>
  <si>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</si>
  <si>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</si>
  <si>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</si>
  <si>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</si>
  <si>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</si>
  <si>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</si>
  <si>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</si>
  <si>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</si>
  <si>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</si>
  <si>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</si>
  <si>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</si>
  <si>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</si>
  <si>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</si>
  <si>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</si>
  <si>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</si>
  <si>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</si>
  <si>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</si>
  <si>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</si>
  <si>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</si>
  <si>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</si>
  <si>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</si>
  <si>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</si>
  <si>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</si>
  <si>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</si>
  <si>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</si>
  <si>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</si>
  <si>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</si>
  <si>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</si>
  <si>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</si>
  <si>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</si>
  <si>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</si>
  <si>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</si>
  <si>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</si>
  <si>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</si>
  <si>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</si>
  <si>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</si>
  <si>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</si>
  <si>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</si>
  <si>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</si>
  <si>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</si>
  <si>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</si>
  <si>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</si>
  <si>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</si>
  <si>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</si>
  <si>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</si>
  <si>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</si>
  <si>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</si>
  <si>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</si>
  <si>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</si>
  <si>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</si>
  <si>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</si>
  <si>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</si>
  <si>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</si>
  <si>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</si>
  <si>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</si>
  <si>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</si>
  <si>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</si>
  <si>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</si>
  <si>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</si>
  <si>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</si>
  <si>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</si>
  <si>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</si>
  <si>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</si>
  <si>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</si>
  <si>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</si>
  <si>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</si>
  <si>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</si>
  <si>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</si>
  <si>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</si>
  <si>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</si>
  <si>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</si>
  <si>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</si>
  <si>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</si>
  <si>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</si>
  <si>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</si>
  <si>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</si>
  <si>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</si>
  <si>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</si>
  <si>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</si>
  <si>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</si>
  <si>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</si>
  <si>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</si>
  <si>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</si>
  <si>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</si>
  <si>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</si>
  <si>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</si>
  <si>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</si>
  <si>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</si>
  <si>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</si>
  <si>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</si>
  <si>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</si>
  <si>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</si>
  <si>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</si>
  <si>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</si>
  <si>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</si>
  <si>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</si>
  <si>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</si>
  <si>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</si>
  <si>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</si>
  <si>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</si>
  <si>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</si>
  <si>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</si>
  <si>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</si>
  <si>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</si>
  <si>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</si>
  <si>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</si>
  <si>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</si>
  <si>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</si>
  <si>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</si>
  <si>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</si>
  <si>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</si>
  <si>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</si>
  <si>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</si>
  <si>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</si>
  <si>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</si>
  <si>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</si>
  <si>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</si>
  <si>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</si>
  <si>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</si>
  <si>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</si>
  <si>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</si>
  <si>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</si>
  <si>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</si>
  <si>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</si>
  <si>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</si>
  <si>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</si>
  <si>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</si>
  <si>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</si>
  <si>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</si>
  <si>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</si>
  <si>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</si>
  <si>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</si>
  <si>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</si>
  <si>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</si>
  <si>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</si>
  <si>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</si>
  <si>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</si>
  <si>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</si>
  <si>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</si>
  <si>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</si>
  <si>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</si>
  <si>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</si>
  <si>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</si>
  <si>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</si>
  <si>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</si>
  <si>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</si>
  <si>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</si>
  <si>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</si>
  <si>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</si>
  <si>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</si>
  <si>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</si>
  <si>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</si>
  <si>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</si>
  <si>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</si>
  <si>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</si>
  <si>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</si>
  <si>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</si>
  <si>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</si>
  <si>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</si>
  <si>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</si>
  <si>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</si>
  <si>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</si>
  <si>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</si>
  <si>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</si>
  <si>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</si>
  <si>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</si>
  <si>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</si>
  <si>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</si>
  <si>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</si>
  <si>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</si>
  <si>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</si>
  <si>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</si>
  <si>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</si>
  <si>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</si>
  <si>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</si>
  <si>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</si>
  <si>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</si>
  <si>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</si>
  <si>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</si>
  <si>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</si>
  <si>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</si>
  <si>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</si>
  <si>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</si>
  <si>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</si>
  <si>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</si>
  <si>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</si>
  <si>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</si>
  <si>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</si>
  <si>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</si>
  <si>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</si>
  <si>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</si>
  <si>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</si>
  <si>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</si>
  <si>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</si>
  <si>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</si>
  <si>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</si>
  <si>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</si>
  <si>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</si>
  <si>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</si>
  <si>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</si>
  <si>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</si>
  <si>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</si>
  <si>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</si>
  <si>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</si>
  <si>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</si>
  <si>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</si>
  <si>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</si>
  <si>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</si>
  <si>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</si>
  <si>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</si>
  <si>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</si>
  <si>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</si>
  <si>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</si>
  <si>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</si>
  <si>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</si>
  <si>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</si>
  <si>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</si>
  <si>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</si>
  <si>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</si>
  <si>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</si>
  <si>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</si>
  <si>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</si>
  <si>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</si>
  <si>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</si>
  <si>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</si>
  <si>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</si>
  <si>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</si>
  <si>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</si>
  <si>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</si>
  <si>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</si>
  <si>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</si>
  <si>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</si>
  <si>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</si>
  <si>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</si>
  <si>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</si>
  <si>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</si>
  <si>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</si>
  <si>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</si>
  <si>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</si>
  <si>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</si>
  <si>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</si>
  <si>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</si>
  <si>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</si>
  <si>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</si>
  <si>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</si>
  <si>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</si>
  <si>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</si>
  <si>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</si>
  <si>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</si>
  <si>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</si>
  <si>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</si>
  <si>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</si>
  <si>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</si>
  <si>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</si>
  <si>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</si>
  <si>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</si>
  <si>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</si>
  <si>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</si>
  <si>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</si>
  <si>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</si>
  <si>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</si>
  <si>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</si>
  <si>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</si>
  <si>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</si>
  <si>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</si>
  <si>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</si>
  <si>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</si>
  <si>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</si>
  <si>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</si>
  <si>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</si>
  <si>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</si>
  <si>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</si>
  <si>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</si>
  <si>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</si>
  <si>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</si>
  <si>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</si>
  <si>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</si>
  <si>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</si>
  <si>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</si>
  <si>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</si>
  <si>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</si>
  <si>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</si>
  <si>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</si>
  <si>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</si>
  <si>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</si>
  <si>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</si>
  <si>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</si>
  <si>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</si>
  <si>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</si>
  <si>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</si>
  <si>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</si>
  <si>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</si>
  <si>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</si>
  <si>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</si>
  <si>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</si>
  <si>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</si>
  <si>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</si>
  <si>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</si>
  <si>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</si>
  <si>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</si>
  <si>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</si>
  <si>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</si>
  <si>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</si>
  <si>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</si>
  <si>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</si>
  <si>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</si>
  <si>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</si>
  <si>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</si>
  <si>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</si>
  <si>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</si>
  <si>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</si>
  <si>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</si>
  <si>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</si>
  <si>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</si>
  <si>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</si>
  <si>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</si>
  <si>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</si>
  <si>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</si>
  <si>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</si>
  <si>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</si>
  <si>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</si>
  <si>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</si>
  <si>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</si>
  <si>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</si>
  <si>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</si>
  <si>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</si>
  <si>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</si>
  <si>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</si>
  <si>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</si>
  <si>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</si>
  <si>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</si>
  <si>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</si>
  <si>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</si>
  <si>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</si>
  <si>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</si>
  <si>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</si>
  <si>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</si>
  <si>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</si>
  <si>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</si>
  <si>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</si>
  <si>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</si>
  <si>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</si>
  <si>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</si>
  <si>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</si>
  <si>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</si>
  <si>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</si>
  <si>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</si>
  <si>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</si>
  <si>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</si>
  <si>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</si>
  <si>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</si>
  <si>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</si>
  <si>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</si>
  <si>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</si>
  <si>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</si>
  <si>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</si>
  <si>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</si>
  <si>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</si>
  <si>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</si>
  <si>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</si>
  <si>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</si>
  <si>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</si>
  <si>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</si>
  <si>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</si>
  <si>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</si>
  <si>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</si>
  <si>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</si>
  <si>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</si>
  <si>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</si>
  <si>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</si>
  <si>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</si>
  <si>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</si>
  <si>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</si>
  <si>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</si>
  <si>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</si>
  <si>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</si>
  <si>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</si>
  <si>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</si>
  <si>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</si>
  <si>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</si>
  <si>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</si>
  <si>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</si>
  <si>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</si>
  <si>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</si>
  <si>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</si>
  <si>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</si>
  <si>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</si>
  <si>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</si>
  <si>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</si>
  <si>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</si>
  <si>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</si>
  <si>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</si>
  <si>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</si>
  <si>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</si>
  <si>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</si>
  <si>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</si>
  <si>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</si>
  <si>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</si>
  <si>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</si>
  <si>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</si>
  <si>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</si>
  <si>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</si>
  <si>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</si>
  <si>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</si>
  <si>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</si>
  <si>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</si>
  <si>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</si>
  <si>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</si>
  <si>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</si>
  <si>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</si>
  <si>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</si>
  <si>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</si>
  <si>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</si>
  <si>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</si>
  <si>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</si>
  <si>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</si>
  <si>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</si>
  <si>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</si>
  <si>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</si>
  <si>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</si>
  <si>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</si>
  <si>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</si>
  <si>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</si>
  <si>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</si>
  <si>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</si>
  <si>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</si>
  <si>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</si>
  <si>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</si>
  <si>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</si>
  <si>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</si>
  <si>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</si>
  <si>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</si>
  <si>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</si>
  <si>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</si>
  <si>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</si>
  <si>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</si>
  <si>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</si>
  <si>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</si>
  <si>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</si>
  <si>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</si>
  <si>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</si>
  <si>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</si>
  <si>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</si>
  <si>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</si>
  <si>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</si>
  <si>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</si>
  <si>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</si>
  <si>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</si>
  <si>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</si>
  <si>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</si>
  <si>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</si>
  <si>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</si>
  <si>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</si>
  <si>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</si>
  <si>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</si>
  <si>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</si>
  <si>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</si>
  <si>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</si>
  <si>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</si>
  <si>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</si>
  <si>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</si>
  <si>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</si>
  <si>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</si>
  <si>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</si>
  <si>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</si>
  <si>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</si>
  <si>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</si>
  <si>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</si>
  <si>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</si>
  <si>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</si>
  <si>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</si>
  <si>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</si>
  <si>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</si>
  <si>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</si>
  <si>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</si>
  <si>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</si>
  <si>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</si>
  <si>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</si>
  <si>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</si>
  <si>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</si>
  <si>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</si>
  <si>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</si>
  <si>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</si>
  <si>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</si>
  <si>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</si>
  <si>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</si>
  <si>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</si>
  <si>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</si>
  <si>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</si>
  <si>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</si>
  <si>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</si>
  <si>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</si>
  <si>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</si>
  <si>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</si>
  <si>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</si>
  <si>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</si>
  <si>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</si>
  <si>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</si>
  <si>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</si>
  <si>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</si>
  <si>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</si>
  <si>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</si>
  <si>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</si>
  <si>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</si>
  <si>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</si>
  <si>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</si>
  <si>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</si>
  <si>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</si>
  <si>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</si>
  <si>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</si>
  <si>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</si>
  <si>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</si>
  <si>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</si>
  <si>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</si>
  <si>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</si>
  <si>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</si>
  <si>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</si>
  <si>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</si>
  <si>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</si>
  <si>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</si>
  <si>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</si>
  <si>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</si>
  <si>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</si>
  <si>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</si>
  <si>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</si>
  <si>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</si>
  <si>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</si>
  <si>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</si>
  <si>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</si>
  <si>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</si>
  <si>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</si>
  <si>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</si>
  <si>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</si>
  <si>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</si>
  <si>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</si>
  <si>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</si>
  <si>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</si>
  <si>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</si>
  <si>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</si>
  <si>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</si>
  <si>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</si>
  <si>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</si>
  <si>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</si>
  <si>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</si>
  <si>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</si>
  <si>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</si>
  <si>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</si>
  <si>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</si>
  <si>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</si>
  <si>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</si>
  <si>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</si>
  <si>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</si>
  <si>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</si>
  <si>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</si>
  <si>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</si>
  <si>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</si>
  <si>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</si>
  <si>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</si>
  <si>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</si>
  <si>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</si>
  <si>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</si>
  <si>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</si>
  <si>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</si>
  <si>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</si>
  <si>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</si>
  <si>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</si>
  <si>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</si>
  <si>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</si>
  <si>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</si>
  <si>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</si>
  <si>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</si>
  <si>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</si>
  <si>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</si>
  <si>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</si>
  <si>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</si>
  <si>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</si>
  <si>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</si>
  <si>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</si>
  <si>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</si>
  <si>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</si>
  <si>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</si>
  <si>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</si>
  <si>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</si>
  <si>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</si>
  <si>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</si>
  <si>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</si>
  <si>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</si>
  <si>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</si>
  <si>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</si>
  <si>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</si>
  <si>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</si>
  <si>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</si>
  <si>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</si>
  <si>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</si>
  <si>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</si>
  <si>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</si>
  <si>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</si>
  <si>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</si>
  <si>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</si>
  <si>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</si>
  <si>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</si>
  <si>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</si>
  <si>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</si>
  <si>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</si>
  <si>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</si>
  <si>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</si>
  <si>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</si>
  <si>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</si>
  <si>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</si>
  <si>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</si>
  <si>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</si>
  <si>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</si>
  <si>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</si>
  <si>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</si>
  <si>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</si>
  <si>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</si>
  <si>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</si>
  <si>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</si>
  <si>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</si>
  <si>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</si>
  <si>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</si>
  <si>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</si>
  <si>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</si>
  <si>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</si>
  <si>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</si>
  <si>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</si>
  <si>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</si>
  <si>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</si>
  <si>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</si>
  <si>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</si>
  <si>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</si>
  <si>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</si>
  <si>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</si>
  <si>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</si>
  <si>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</si>
  <si>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</si>
  <si>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</si>
  <si>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</si>
  <si>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</si>
  <si>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</si>
  <si>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</si>
  <si>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</si>
  <si>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</si>
  <si>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</si>
  <si>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</si>
  <si>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</si>
  <si>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</si>
  <si>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</si>
  <si>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</si>
  <si>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</si>
  <si>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</si>
  <si>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</si>
  <si>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</si>
  <si>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</si>
  <si>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</si>
  <si>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</si>
  <si>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</si>
  <si>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</si>
  <si>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</si>
  <si>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</si>
  <si>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</si>
  <si>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</si>
  <si>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</si>
  <si>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</si>
  <si>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</si>
  <si>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</si>
  <si>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</si>
  <si>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</si>
  <si>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</si>
  <si>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</si>
  <si>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</si>
  <si>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</si>
  <si>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</si>
  <si>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</si>
  <si>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</si>
  <si>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</si>
  <si>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</si>
  <si>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</si>
  <si>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</si>
  <si>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</si>
  <si>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</si>
  <si>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</si>
  <si>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</si>
  <si>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</si>
  <si>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</si>
  <si>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</si>
  <si>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</si>
  <si>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</si>
  <si>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</si>
  <si>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</si>
  <si>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</si>
  <si>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</si>
  <si>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</si>
  <si>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</si>
  <si>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</si>
  <si>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</si>
  <si>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</si>
  <si>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</si>
  <si>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</si>
  <si>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</si>
  <si>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</si>
  <si>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</si>
  <si>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</si>
  <si>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</si>
  <si>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</si>
  <si>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</si>
  <si>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</si>
  <si>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</si>
  <si>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</si>
  <si>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</si>
  <si>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</si>
  <si>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</si>
  <si>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</si>
  <si>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</si>
  <si>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</si>
  <si>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</si>
  <si>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</si>
  <si>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</si>
  <si>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</si>
  <si>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</si>
  <si>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</si>
  <si>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</si>
  <si>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</si>
  <si>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</si>
  <si>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</si>
  <si>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</si>
  <si>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</si>
  <si>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</si>
  <si>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</si>
  <si>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</si>
  <si>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</si>
  <si>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</si>
  <si>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</si>
  <si>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</si>
  <si>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</si>
  <si>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</si>
  <si>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</si>
  <si>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</si>
  <si>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</si>
  <si>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</si>
  <si>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</si>
  <si>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</si>
  <si>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</si>
  <si>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</si>
  <si>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</si>
  <si>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</si>
  <si>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</si>
  <si>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</si>
  <si>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</si>
  <si>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</si>
  <si>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</si>
  <si>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</si>
  <si>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</si>
  <si>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</si>
  <si>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</si>
  <si>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</si>
  <si>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</si>
  <si>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</si>
  <si>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</si>
  <si>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</si>
  <si>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</si>
  <si>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</si>
  <si>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</si>
  <si>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</si>
  <si>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</si>
  <si>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</si>
  <si>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</si>
  <si>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</si>
  <si>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</si>
  <si>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</si>
  <si>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</si>
  <si>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</si>
  <si>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</si>
  <si>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</si>
  <si>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</si>
  <si>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</si>
  <si>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</si>
  <si>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</si>
  <si>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</si>
  <si>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</si>
  <si>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</si>
  <si>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</si>
  <si>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</si>
  <si>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</si>
  <si>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</si>
  <si>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</si>
  <si>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</si>
  <si>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</si>
  <si>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</si>
  <si>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</si>
  <si>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</si>
  <si>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</si>
  <si>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</si>
  <si>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</si>
  <si>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</si>
  <si>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</si>
  <si>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</si>
  <si>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</si>
  <si>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</si>
  <si>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</si>
  <si>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</si>
  <si>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</si>
  <si>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</si>
  <si>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</si>
  <si>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</si>
  <si>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</si>
  <si>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</si>
  <si>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</si>
  <si>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</si>
  <si>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</si>
  <si>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</si>
  <si>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</si>
  <si>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</si>
  <si>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</si>
  <si>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</si>
  <si>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</si>
  <si>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</si>
  <si>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</si>
  <si>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</si>
  <si>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</si>
  <si>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</si>
  <si>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</si>
  <si>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</si>
  <si>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</si>
  <si>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</si>
  <si>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</si>
  <si>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</si>
  <si>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</si>
  <si>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</si>
  <si>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</si>
  <si>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</si>
  <si>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</si>
  <si>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</si>
  <si>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</si>
  <si>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</si>
  <si>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</si>
  <si>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</si>
  <si>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</si>
  <si>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</si>
  <si>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</si>
  <si>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</si>
  <si>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</si>
  <si>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</si>
  <si>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</si>
  <si>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</si>
  <si>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</si>
  <si>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</si>
  <si>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</si>
  <si>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</si>
  <si>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</si>
  <si>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</si>
  <si>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</si>
  <si>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</si>
  <si>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</si>
  <si>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</si>
  <si>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</si>
  <si>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</si>
  <si>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</si>
  <si>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</si>
  <si>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</si>
  <si>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</si>
  <si>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</si>
  <si>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</si>
  <si>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</si>
  <si>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</si>
  <si>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</si>
  <si>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</si>
  <si>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</si>
  <si>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</si>
  <si>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</si>
  <si>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</si>
  <si>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</si>
  <si>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</si>
  <si>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</si>
  <si>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</si>
  <si>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</si>
  <si>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</si>
  <si>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</si>
  <si>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</si>
  <si>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</si>
  <si>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</si>
  <si>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</si>
  <si>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</si>
  <si>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</si>
  <si>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</si>
  <si>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</si>
  <si>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</si>
  <si>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</si>
  <si>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</si>
  <si>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</si>
  <si>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</si>
  <si>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</si>
  <si>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</si>
  <si>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</si>
  <si>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</si>
  <si>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</si>
  <si>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</si>
  <si>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</si>
  <si>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</si>
  <si>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</si>
  <si>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</si>
  <si>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</si>
  <si>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</si>
  <si>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</si>
  <si>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</si>
  <si>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</si>
  <si>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</si>
  <si>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</si>
  <si>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</si>
  <si>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</si>
  <si>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</si>
  <si>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</si>
  <si>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</si>
  <si>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</si>
  <si>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</si>
  <si>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</si>
  <si>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</si>
  <si>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</si>
  <si>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</si>
  <si>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</si>
  <si>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</si>
  <si>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</si>
  <si>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</si>
  <si>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</si>
  <si>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</si>
  <si>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</si>
  <si>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</si>
  <si>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</si>
  <si>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</si>
  <si>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</si>
  <si>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</si>
  <si>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</si>
  <si>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</si>
  <si>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</si>
  <si>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</si>
  <si>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</si>
  <si>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</si>
  <si>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</si>
  <si>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</si>
  <si>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</si>
  <si>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</si>
  <si>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</si>
  <si>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</si>
  <si>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</si>
  <si>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</si>
  <si>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</si>
  <si>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</si>
  <si>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</si>
  <si>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</si>
  <si>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</si>
  <si>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</si>
  <si>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</si>
  <si>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</si>
  <si>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</si>
  <si>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</si>
  <si>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</si>
  <si>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</si>
  <si>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</si>
  <si>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</si>
  <si>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</si>
  <si>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</si>
  <si>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</si>
  <si>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</si>
  <si>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</si>
  <si>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</si>
  <si>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</si>
  <si>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</si>
  <si>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</si>
  <si>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</si>
  <si>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</si>
  <si>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</si>
  <si>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</si>
  <si>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</si>
  <si>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</si>
  <si>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</si>
  <si>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</si>
  <si>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</si>
  <si>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</si>
  <si>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</si>
  <si>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</si>
  <si>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</si>
  <si>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</si>
  <si>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</si>
  <si>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</si>
  <si>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</si>
  <si>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</si>
  <si>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</si>
  <si>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</si>
  <si>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</si>
  <si>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</si>
  <si>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</si>
  <si>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</si>
  <si>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</si>
  <si>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</si>
  <si>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</si>
  <si>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</si>
  <si>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</si>
  <si>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</si>
  <si>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</si>
  <si>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</si>
  <si>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</si>
  <si>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</si>
  <si>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</si>
  <si>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</si>
  <si>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</si>
  <si>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</si>
  <si>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</si>
  <si>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</si>
  <si>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</si>
  <si>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</si>
  <si>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</si>
  <si>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</si>
  <si>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</si>
  <si>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</si>
  <si>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</si>
  <si>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</si>
  <si>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</si>
  <si>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</si>
  <si>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</si>
  <si>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</si>
  <si>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</si>
  <si>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</si>
  <si>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</si>
  <si>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</si>
  <si>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</si>
  <si>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</si>
  <si>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</si>
  <si>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</si>
  <si>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</si>
  <si>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</si>
  <si>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</si>
  <si>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</si>
  <si>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</si>
  <si>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</si>
  <si>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</si>
  <si>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</si>
  <si>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</si>
  <si>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</si>
  <si>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</si>
  <si>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</si>
  <si>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</si>
  <si>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</si>
  <si>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</si>
  <si>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</si>
  <si>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</si>
  <si>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</si>
  <si>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</si>
  <si>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</si>
  <si>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</si>
  <si>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</si>
  <si>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</si>
  <si>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</si>
  <si>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</si>
  <si>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</si>
  <si>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</si>
  <si>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</si>
  <si>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</si>
  <si>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</si>
  <si>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</si>
  <si>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</si>
  <si>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</si>
  <si>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</si>
  <si>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</si>
  <si>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</si>
  <si>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</si>
  <si>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</si>
  <si>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</si>
  <si>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</si>
  <si>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</si>
  <si>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</si>
  <si>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</si>
  <si>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</si>
  <si>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</si>
  <si>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</si>
  <si>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</si>
  <si>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</si>
  <si>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</si>
  <si>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</si>
  <si>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</si>
  <si>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</si>
  <si>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</si>
  <si>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</si>
  <si>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</si>
  <si>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</si>
  <si>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</si>
  <si>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</si>
  <si>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</si>
  <si>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</si>
  <si>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</si>
  <si>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</si>
  <si>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</si>
  <si>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</si>
  <si>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</si>
  <si>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</si>
  <si>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</si>
  <si>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</si>
  <si>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</si>
  <si>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</si>
  <si>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</si>
  <si>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</si>
  <si>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</si>
  <si>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</si>
  <si>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</si>
  <si>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</si>
  <si>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</si>
  <si>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</si>
  <si>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</si>
  <si>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</si>
  <si>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</si>
  <si>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</si>
  <si>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</si>
  <si>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</si>
  <si>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</si>
  <si>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</si>
  <si>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</si>
  <si>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</si>
  <si>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</si>
  <si>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</si>
  <si>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</si>
  <si>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</si>
  <si>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</si>
  <si>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</si>
  <si>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</si>
  <si>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</si>
  <si>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</si>
  <si>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</si>
  <si>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</si>
  <si>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</si>
  <si>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</si>
  <si>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</si>
  <si>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</si>
  <si>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</si>
  <si>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</si>
  <si>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</si>
  <si>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</si>
  <si>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</si>
  <si>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</si>
  <si>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</si>
  <si>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</si>
  <si>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</si>
  <si>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</si>
  <si>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</si>
  <si>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</si>
  <si>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</si>
  <si>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</si>
  <si>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</si>
  <si>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</si>
  <si>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</si>
  <si>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</si>
  <si>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</si>
  <si>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</si>
  <si>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</si>
  <si>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</si>
  <si>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</si>
  <si>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</si>
  <si>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</si>
  <si>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</si>
  <si>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</si>
  <si>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</si>
  <si>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</si>
  <si>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</si>
  <si>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</si>
  <si>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</si>
  <si>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</si>
  <si>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</si>
  <si>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</si>
  <si>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</si>
  <si>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</si>
  <si>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</si>
  <si>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</si>
  <si>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</si>
  <si>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</si>
  <si>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</si>
  <si>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</si>
  <si>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</si>
  <si>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</si>
  <si>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</si>
  <si>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</si>
  <si>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</si>
  <si>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</si>
  <si>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</si>
  <si>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</si>
  <si>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</si>
  <si>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</si>
  <si>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</si>
  <si>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</si>
  <si>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</si>
  <si>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</si>
  <si>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</si>
  <si>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</si>
  <si>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</si>
  <si>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</si>
  <si>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</si>
  <si>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</si>
  <si>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</si>
  <si>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</si>
  <si>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</si>
  <si>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</si>
  <si>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</si>
  <si>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</si>
  <si>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</si>
  <si>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</si>
  <si>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</si>
  <si>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</si>
  <si>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</si>
  <si>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</si>
  <si>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</si>
  <si>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</si>
  <si>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</si>
  <si>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</si>
  <si>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</si>
  <si>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</si>
  <si>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</si>
  <si>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</si>
  <si>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</si>
  <si>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</si>
  <si>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</si>
  <si>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</si>
  <si>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</si>
  <si>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</si>
  <si>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</si>
  <si>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</si>
  <si>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</si>
  <si>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</si>
  <si>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</si>
  <si>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</si>
  <si>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</si>
  <si>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</si>
  <si>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</si>
  <si>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</si>
  <si>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</si>
  <si>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</si>
  <si>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</si>
  <si>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</si>
  <si>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</si>
  <si>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</si>
  <si>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</si>
  <si>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</si>
  <si>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</si>
  <si>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</si>
  <si>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</si>
  <si>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</si>
  <si>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</si>
  <si>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</si>
  <si>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</si>
  <si>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</si>
  <si>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</si>
  <si>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</si>
  <si>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</si>
  <si>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</si>
  <si>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</si>
  <si>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</si>
  <si>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</si>
  <si>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</si>
  <si>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</si>
  <si>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</si>
  <si>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</si>
  <si>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</si>
  <si>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</si>
  <si>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</si>
  <si>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</si>
  <si>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</si>
  <si>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</si>
  <si>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</si>
  <si>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</si>
  <si>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</si>
  <si>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</si>
  <si>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</si>
  <si>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</si>
  <si>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</si>
  <si>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</si>
  <si>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</si>
  <si>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</si>
  <si>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</si>
  <si>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</si>
  <si>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</si>
  <si>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</si>
  <si>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</si>
  <si>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</si>
  <si>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</si>
  <si>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</si>
  <si>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</si>
  <si>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</si>
  <si>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</si>
  <si>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</si>
  <si>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</si>
  <si>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</si>
  <si>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</si>
  <si>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</si>
  <si>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</si>
  <si>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</si>
  <si>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</si>
  <si>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</si>
  <si>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</si>
  <si>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</si>
  <si>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</si>
  <si>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</si>
  <si>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</si>
  <si>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</si>
  <si>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</si>
  <si>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</si>
  <si>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</si>
  <si>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</si>
  <si>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</si>
  <si>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</si>
  <si>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</si>
  <si>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</si>
  <si>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</si>
  <si>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</si>
  <si>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</si>
  <si>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</si>
  <si>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</si>
  <si>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</si>
  <si>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</si>
  <si>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</si>
  <si>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</si>
  <si>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</si>
  <si>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</si>
  <si>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</si>
  <si>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</si>
  <si>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</si>
  <si>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</si>
  <si>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</si>
  <si>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</si>
  <si>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</si>
  <si>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</si>
  <si>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</si>
  <si>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</si>
  <si>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</si>
  <si>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</si>
  <si>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</si>
  <si>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</si>
  <si>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</si>
  <si>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</si>
  <si>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</si>
  <si>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</si>
  <si>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</si>
  <si>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</si>
  <si>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</si>
  <si>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</si>
  <si>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</si>
  <si>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</si>
  <si>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</si>
  <si>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</si>
  <si>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</si>
  <si>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</si>
  <si>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</si>
  <si>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</si>
  <si>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</si>
  <si>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</si>
  <si>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</si>
  <si>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</si>
  <si>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</si>
  <si>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</si>
  <si>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</si>
  <si>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</si>
  <si>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</si>
  <si>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</si>
  <si>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</si>
  <si>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</si>
  <si>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</si>
  <si>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</si>
  <si>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</si>
  <si>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</si>
  <si>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</si>
  <si>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</si>
  <si>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</si>
  <si>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</si>
  <si>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</si>
  <si>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</si>
  <si>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</si>
  <si>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</si>
  <si>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</si>
  <si>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</si>
  <si>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</si>
  <si>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</si>
  <si>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</si>
  <si>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</si>
  <si>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</si>
  <si>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</si>
  <si>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</si>
  <si>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</si>
  <si>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</si>
  <si>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</si>
  <si>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</si>
  <si>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</si>
  <si>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</si>
  <si>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</si>
  <si>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</si>
  <si>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</si>
  <si>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</si>
  <si>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</si>
  <si>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</si>
  <si>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</si>
  <si>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</si>
  <si>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</si>
  <si>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</si>
  <si>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</si>
  <si>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</si>
  <si>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</si>
  <si>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</si>
  <si>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</si>
  <si>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</si>
  <si>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</si>
  <si>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</si>
  <si>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</si>
  <si>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</si>
  <si>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</si>
  <si>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</si>
  <si>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</si>
  <si>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</si>
  <si>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</si>
  <si>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</si>
  <si>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</si>
  <si>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</si>
  <si>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</si>
  <si>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</si>
  <si>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</si>
  <si>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</si>
  <si>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</si>
  <si>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</si>
  <si>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</si>
  <si>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</si>
  <si>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</si>
  <si>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</si>
  <si>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</si>
  <si>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</si>
  <si>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</si>
  <si>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</si>
  <si>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</si>
  <si>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</si>
  <si>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</si>
  <si>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</si>
  <si>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</si>
  <si>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</si>
  <si>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</si>
  <si>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</si>
  <si>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</si>
  <si>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</si>
  <si>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</si>
  <si>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</si>
  <si>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</si>
  <si>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</si>
  <si>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</si>
  <si>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</si>
  <si>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</si>
  <si>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</si>
  <si>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</si>
  <si>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</si>
  <si>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</si>
  <si>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</si>
  <si>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</si>
  <si>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</si>
  <si>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</si>
  <si>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</si>
  <si>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</si>
  <si>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</si>
  <si>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</si>
  <si>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</si>
  <si>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</si>
  <si>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</si>
  <si>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</si>
  <si>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</si>
  <si>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</si>
  <si>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</si>
  <si>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</si>
  <si>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</si>
  <si>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</si>
  <si>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</si>
  <si>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</si>
  <si>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</si>
  <si>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</si>
  <si>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</si>
  <si>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</si>
  <si>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</si>
  <si>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</si>
  <si>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</si>
  <si>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</si>
  <si>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</si>
  <si>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</si>
  <si>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</si>
  <si>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</si>
  <si>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</si>
  <si>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</si>
  <si>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</si>
  <si>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</si>
  <si>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</si>
  <si>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</si>
  <si>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</si>
  <si>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</si>
  <si>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</si>
  <si>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</si>
  <si>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</si>
  <si>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</si>
  <si>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</si>
  <si>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</si>
  <si>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</si>
  <si>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</si>
  <si>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</si>
  <si>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</si>
  <si>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</si>
  <si>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</si>
  <si>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</si>
  <si>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</si>
  <si>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</si>
  <si>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</si>
  <si>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</si>
  <si>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</si>
  <si>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</si>
  <si>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</si>
  <si>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</si>
  <si>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</si>
  <si>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</si>
  <si>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</si>
  <si>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</si>
  <si>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</si>
  <si>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</si>
  <si>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</si>
  <si>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</si>
  <si>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</si>
  <si>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</si>
  <si>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</si>
  <si>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</si>
  <si>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</si>
  <si>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</si>
  <si>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</si>
  <si>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</si>
  <si>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</si>
  <si>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</si>
  <si>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</si>
  <si>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</si>
  <si>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</si>
  <si>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</si>
  <si>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</si>
  <si>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</si>
  <si>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</si>
  <si>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</si>
  <si>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</si>
  <si>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</si>
  <si>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</si>
  <si>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</si>
  <si>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</si>
  <si>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</si>
  <si>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</si>
  <si>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</si>
  <si>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</si>
  <si>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</si>
  <si>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</si>
  <si>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</si>
  <si>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</si>
  <si>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</si>
  <si>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</si>
  <si>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</si>
  <si>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</si>
  <si>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</si>
  <si>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</si>
  <si>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</si>
  <si>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</si>
  <si>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</si>
  <si>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</si>
  <si>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</si>
  <si>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</si>
  <si>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</si>
  <si>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</si>
  <si>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</si>
  <si>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</si>
  <si>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</si>
  <si>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</si>
  <si>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</si>
  <si>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</si>
  <si>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</si>
  <si>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</si>
  <si>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</si>
  <si>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</si>
  <si>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</si>
  <si>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</si>
  <si>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</si>
  <si>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</si>
  <si>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</si>
  <si>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</si>
  <si>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</si>
  <si>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</si>
  <si>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</si>
  <si>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</si>
  <si>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</si>
  <si>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</si>
  <si>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</si>
  <si>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</si>
  <si>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</si>
  <si>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</si>
  <si>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</si>
  <si>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</si>
  <si>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</si>
  <si>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</si>
  <si>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</si>
  <si>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</si>
  <si>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</si>
  <si>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</si>
  <si>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</si>
  <si>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</si>
  <si>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</si>
  <si>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</si>
  <si>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</si>
  <si>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</si>
  <si>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</si>
  <si>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</si>
  <si>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</si>
  <si>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</si>
  <si>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</si>
  <si>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</si>
  <si>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</si>
  <si>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</si>
  <si>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</si>
  <si>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</si>
  <si>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</si>
  <si>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</si>
  <si>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</si>
  <si>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</si>
  <si>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</si>
  <si>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</si>
  <si>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</si>
  <si>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</si>
  <si>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</si>
  <si>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</si>
  <si>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</si>
  <si>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</si>
  <si>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</si>
  <si>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</si>
  <si>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</si>
  <si>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</si>
  <si>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</si>
  <si>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</si>
  <si>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</si>
  <si>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</si>
  <si>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</si>
  <si>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</si>
  <si>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</si>
  <si>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</si>
  <si>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</si>
  <si>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</si>
  <si>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</si>
  <si>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</si>
  <si>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</si>
  <si>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</si>
  <si>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</si>
  <si>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</si>
  <si>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</si>
  <si>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</si>
  <si>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</si>
  <si>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</si>
  <si>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</si>
  <si>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</si>
  <si>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</si>
  <si>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</si>
  <si>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</si>
  <si>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</si>
  <si>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</si>
  <si>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</si>
  <si>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</si>
  <si>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</si>
  <si>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</si>
  <si>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</si>
  <si>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</si>
  <si>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</si>
  <si>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</si>
  <si>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</si>
  <si>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</si>
  <si>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</si>
  <si>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</si>
  <si>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</si>
  <si>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</si>
  <si>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</si>
  <si>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</si>
  <si>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</si>
  <si>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</si>
  <si>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</si>
  <si>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</si>
  <si>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</si>
  <si>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</si>
  <si>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</si>
  <si>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</si>
  <si>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</si>
  <si>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</si>
  <si>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</si>
  <si>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</si>
  <si>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</si>
  <si>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</si>
  <si>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</si>
  <si>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</si>
  <si>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</si>
  <si>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</si>
  <si>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</si>
  <si>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</si>
  <si>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</si>
  <si>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</si>
  <si>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</si>
  <si>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</si>
  <si>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</si>
  <si>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</si>
  <si>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</si>
  <si>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</si>
  <si>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</si>
  <si>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</si>
  <si>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</si>
  <si>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</si>
  <si>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</si>
  <si>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</si>
  <si>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</si>
  <si>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</si>
  <si>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</si>
  <si>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</si>
  <si>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</si>
  <si>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</si>
  <si>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</si>
  <si>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</si>
  <si>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</si>
  <si>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</si>
  <si>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</si>
  <si>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</si>
  <si>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</si>
  <si>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</si>
  <si>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</si>
  <si>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</si>
  <si>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</si>
  <si>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</si>
  <si>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</si>
  <si>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</si>
  <si>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</si>
  <si>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</si>
  <si>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</si>
  <si>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</si>
  <si>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</si>
  <si>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</si>
  <si>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</si>
  <si>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</si>
  <si>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</si>
  <si>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</si>
  <si>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</si>
  <si>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</si>
  <si>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</si>
  <si>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</si>
  <si>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</si>
  <si>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</si>
  <si>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</si>
  <si>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</si>
  <si>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</si>
  <si>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</si>
  <si>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</si>
  <si>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</si>
  <si>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</si>
  <si>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</si>
  <si>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</si>
  <si>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</si>
  <si>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</si>
  <si>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</si>
  <si>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</si>
  <si>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</si>
  <si>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</si>
  <si>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</si>
  <si>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</si>
  <si>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</si>
  <si>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</si>
  <si>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</si>
  <si>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</si>
  <si>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</si>
  <si>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</si>
  <si>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</si>
  <si>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</si>
  <si>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</si>
  <si>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</si>
  <si>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</si>
  <si>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</si>
  <si>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</si>
  <si>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</si>
  <si>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</si>
  <si>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</si>
  <si>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</si>
  <si>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</si>
  <si>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</si>
  <si>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</si>
  <si>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</si>
  <si>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</si>
  <si>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</si>
  <si>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</si>
  <si>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</si>
  <si>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</si>
  <si>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</si>
  <si>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</si>
  <si>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</si>
  <si>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</si>
  <si>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</si>
  <si>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</si>
  <si>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</si>
  <si>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</si>
  <si>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</si>
  <si>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</si>
  <si>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</si>
  <si>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</si>
  <si>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</si>
  <si>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</si>
  <si>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</si>
  <si>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</si>
  <si>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</si>
  <si>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</si>
  <si>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</si>
  <si>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</si>
  <si>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</si>
  <si>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</si>
  <si>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</si>
  <si>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</si>
  <si>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</si>
  <si>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</si>
  <si>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</si>
  <si>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</si>
  <si>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</si>
  <si>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</si>
  <si>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</si>
  <si>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</si>
  <si>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</si>
  <si>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</si>
  <si>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</si>
  <si>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</si>
  <si>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</si>
  <si>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</si>
  <si>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</si>
  <si>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</si>
  <si>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</si>
  <si>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</si>
  <si>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</si>
  <si>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</si>
  <si>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</si>
  <si>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</si>
  <si>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</si>
  <si>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</si>
  <si>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</si>
  <si>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</si>
  <si>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</si>
  <si>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</si>
  <si>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</si>
  <si>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</si>
  <si>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</si>
  <si>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</si>
  <si>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</si>
  <si>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</si>
  <si>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</si>
  <si>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</si>
  <si>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</si>
  <si>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</si>
  <si>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</si>
  <si>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</si>
  <si>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</si>
  <si>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</si>
  <si>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</si>
  <si>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</si>
  <si>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</si>
  <si>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</si>
  <si>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</si>
  <si>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</si>
  <si>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</si>
  <si>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</si>
  <si>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</si>
  <si>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</si>
  <si>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</si>
  <si>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</si>
  <si>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</si>
  <si>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</si>
  <si>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</si>
  <si>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</si>
  <si>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</si>
  <si>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</si>
  <si>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</si>
  <si>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</si>
  <si>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</si>
  <si>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</si>
  <si>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</si>
  <si>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</si>
  <si>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</si>
  <si>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</si>
  <si>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</si>
  <si>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</si>
  <si>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</si>
  <si>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</si>
  <si>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</si>
  <si>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</si>
  <si>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</si>
  <si>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</si>
  <si>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</si>
  <si>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</si>
  <si>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</si>
  <si>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</si>
  <si>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</si>
  <si>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</si>
  <si>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</si>
  <si>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</si>
  <si>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</si>
  <si>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</si>
  <si>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</si>
  <si>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</si>
  <si>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</si>
  <si>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</si>
  <si>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</si>
  <si>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</si>
  <si>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</si>
  <si>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</si>
  <si>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</si>
  <si>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</si>
  <si>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</si>
  <si>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</si>
  <si>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</si>
  <si>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</si>
  <si>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</si>
  <si>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</si>
  <si>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</si>
  <si>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</si>
  <si>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</si>
  <si>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</si>
  <si>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</si>
  <si>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</si>
  <si>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</si>
  <si>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</si>
  <si>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</si>
  <si>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</si>
  <si>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</si>
  <si>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</si>
  <si>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</si>
  <si>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</si>
  <si>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</si>
  <si>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</si>
  <si>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</si>
  <si>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</si>
  <si>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</si>
  <si>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</si>
  <si>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</si>
  <si>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</si>
  <si>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</si>
  <si>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</si>
  <si>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</si>
  <si>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</si>
  <si>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</si>
  <si>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</si>
  <si>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</si>
  <si>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</si>
  <si>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</si>
  <si>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</si>
  <si>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</si>
  <si>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</si>
  <si>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</si>
  <si>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</si>
  <si>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</si>
  <si>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</si>
  <si>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</si>
  <si>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</si>
  <si>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</si>
  <si>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</si>
  <si>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</si>
  <si>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</si>
  <si>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</si>
  <si>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</si>
  <si>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</si>
  <si>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</si>
  <si>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</si>
  <si>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</si>
  <si>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</si>
  <si>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</si>
  <si>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</si>
  <si>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</si>
  <si>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</si>
  <si>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</si>
  <si>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</si>
  <si>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</si>
  <si>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</si>
  <si>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</si>
  <si>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</si>
  <si>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</si>
  <si>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</si>
  <si>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</si>
  <si>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</si>
  <si>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</si>
  <si>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</si>
  <si>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</si>
  <si>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</si>
  <si>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</si>
  <si>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</si>
  <si>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</si>
  <si>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</si>
  <si>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</si>
  <si>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</si>
  <si>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</si>
  <si>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</si>
  <si>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</si>
  <si>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</si>
  <si>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</si>
  <si>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</si>
  <si>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</si>
  <si>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</si>
  <si>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</si>
  <si>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</si>
  <si>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</si>
  <si>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</si>
  <si>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</si>
  <si>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</si>
  <si>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</si>
  <si>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</si>
  <si>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</si>
  <si>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</si>
  <si>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</si>
  <si>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</si>
  <si>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</si>
  <si>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</si>
  <si>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</si>
  <si>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</si>
  <si>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</si>
  <si>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</si>
  <si>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</si>
  <si>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</si>
  <si>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</si>
  <si>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</si>
  <si>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</si>
  <si>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</si>
  <si>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</si>
  <si>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</si>
  <si>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</si>
  <si>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</si>
  <si>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</si>
  <si>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</si>
  <si>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</si>
  <si>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</si>
  <si>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</si>
  <si>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</si>
  <si>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</si>
  <si>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</si>
  <si>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</si>
  <si>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</si>
  <si>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</si>
  <si>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</si>
  <si>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</si>
  <si>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</si>
  <si>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</si>
  <si>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</si>
  <si>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</si>
  <si>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</si>
  <si>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</si>
  <si>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</si>
  <si>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</si>
  <si>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</si>
  <si>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</si>
  <si>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</si>
  <si>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</si>
  <si>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</si>
  <si>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</si>
  <si>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</si>
  <si>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</si>
  <si>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</si>
  <si>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</si>
  <si>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</si>
  <si>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</si>
  <si>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</si>
  <si>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</si>
  <si>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</si>
  <si>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</si>
  <si>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</si>
  <si>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</si>
  <si>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</si>
  <si>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</si>
  <si>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</si>
  <si>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</si>
  <si>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</si>
  <si>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</si>
  <si>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</si>
  <si>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</si>
  <si>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</si>
  <si>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</si>
  <si>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</si>
  <si>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</si>
  <si>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</si>
  <si>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</si>
  <si>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</si>
  <si>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</si>
  <si>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</si>
  <si>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</si>
  <si>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</si>
  <si>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</si>
  <si>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</si>
  <si>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</si>
  <si>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</si>
  <si>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</si>
  <si>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</si>
  <si>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</si>
  <si>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</si>
  <si>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</si>
  <si>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</si>
  <si>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</si>
  <si>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</si>
  <si>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</si>
  <si>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</si>
  <si>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</si>
  <si>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</si>
  <si>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</si>
  <si>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</si>
  <si>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</si>
  <si>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</si>
  <si>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</si>
  <si>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</si>
  <si>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</si>
  <si>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</si>
  <si>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</si>
  <si>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</si>
  <si>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</si>
  <si>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</si>
  <si>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</si>
  <si>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</si>
  <si>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</si>
  <si>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</si>
  <si>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</si>
  <si>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</si>
  <si>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</si>
  <si>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</si>
  <si>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</si>
  <si>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</si>
  <si>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</si>
  <si>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</si>
  <si>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</si>
  <si>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</si>
  <si>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</si>
  <si>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</si>
  <si>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</si>
  <si>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</si>
  <si>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</si>
  <si>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</si>
  <si>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</si>
  <si>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</si>
  <si>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</si>
  <si>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</si>
  <si>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</si>
  <si>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</si>
  <si>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</si>
  <si>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</si>
  <si>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</si>
  <si>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</si>
  <si>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</si>
  <si>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</si>
  <si>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</si>
  <si>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</si>
  <si>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</si>
  <si>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</si>
  <si>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</si>
  <si>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</si>
  <si>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</si>
  <si>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</si>
  <si>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</si>
  <si>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</si>
  <si>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</si>
  <si>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</si>
  <si>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</si>
  <si>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</si>
  <si>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</si>
  <si>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</si>
  <si>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</si>
  <si>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</si>
  <si>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</si>
  <si>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</si>
  <si>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</si>
  <si>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</si>
  <si>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</si>
  <si>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</si>
  <si>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</si>
  <si>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</si>
  <si>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</si>
  <si>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</si>
  <si>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</si>
  <si>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</si>
  <si>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</si>
  <si>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</si>
  <si>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</si>
  <si>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</si>
  <si>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</si>
  <si>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</si>
  <si>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</si>
  <si>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</si>
  <si>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</si>
  <si>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</si>
  <si>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</si>
  <si>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</si>
  <si>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</si>
  <si>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</si>
  <si>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</si>
  <si>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</si>
  <si>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</si>
  <si>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</si>
  <si>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</si>
  <si>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</si>
  <si>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</si>
  <si>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</si>
  <si>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</si>
  <si>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</si>
  <si>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</si>
  <si>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</si>
  <si>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</si>
  <si>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</si>
  <si>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</si>
  <si>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</si>
  <si>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</si>
  <si>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</si>
  <si>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</si>
  <si>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</si>
  <si>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</si>
  <si>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</si>
  <si>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</si>
  <si>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</si>
  <si>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</si>
  <si>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</si>
  <si>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</si>
  <si>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</si>
  <si>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</si>
  <si>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</si>
  <si>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</si>
  <si>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</si>
  <si>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</si>
  <si>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</si>
  <si>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</si>
  <si>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</si>
  <si>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</si>
  <si>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</si>
  <si>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</si>
  <si>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</si>
  <si>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</si>
  <si>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</si>
  <si>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</si>
  <si>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</si>
  <si>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</si>
  <si>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</si>
  <si>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</si>
  <si>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</si>
  <si>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</si>
  <si>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</si>
  <si>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</si>
  <si>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</si>
  <si>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</si>
  <si>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</si>
  <si>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</si>
  <si>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</si>
  <si>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</si>
  <si>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</si>
  <si>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</si>
  <si>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</si>
  <si>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</si>
  <si>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</si>
  <si>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</si>
  <si>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</si>
  <si>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</si>
  <si>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</si>
  <si>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</si>
  <si>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</si>
  <si>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</si>
  <si>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</si>
  <si>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</si>
  <si>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</si>
  <si>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</si>
  <si>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</si>
  <si>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</si>
  <si>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</si>
  <si>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</si>
  <si>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</si>
  <si>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</si>
  <si>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</si>
  <si>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</si>
  <si>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</si>
  <si>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</si>
  <si>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</si>
  <si>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</si>
  <si>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</si>
  <si>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</si>
  <si>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</si>
  <si>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</si>
  <si>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</si>
  <si>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</si>
  <si>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</si>
  <si>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</si>
  <si>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</si>
  <si>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</si>
  <si>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</si>
  <si>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</si>
  <si>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</si>
  <si>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</si>
  <si>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</si>
  <si>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</si>
  <si>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</si>
  <si>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</si>
  <si>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</si>
  <si>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</si>
  <si>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</si>
  <si>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</si>
  <si>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</si>
  <si>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</si>
  <si>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</si>
  <si>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</si>
  <si>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</si>
  <si>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</si>
  <si>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</si>
  <si>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</si>
  <si>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</si>
  <si>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</si>
  <si>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</si>
  <si>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</si>
  <si>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</si>
  <si>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</si>
  <si>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</si>
  <si>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</si>
  <si>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</si>
  <si>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</si>
  <si>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</si>
  <si>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</si>
  <si>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</si>
  <si>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</si>
  <si>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</si>
  <si>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</si>
  <si>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</si>
  <si>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</si>
  <si>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</si>
  <si>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</si>
  <si>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</si>
  <si>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</si>
  <si>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</si>
  <si>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</si>
  <si>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</si>
  <si>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</si>
  <si>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</si>
  <si>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</si>
  <si>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</si>
  <si>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</si>
  <si>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</si>
  <si>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</si>
  <si>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</si>
  <si>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</si>
  <si>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</si>
  <si>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</si>
  <si>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</si>
  <si>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</si>
  <si>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</si>
  <si>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</si>
  <si>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</si>
  <si>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</si>
  <si>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</si>
  <si>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</si>
  <si>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</si>
  <si>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</si>
  <si>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</si>
  <si>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</si>
  <si>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</si>
  <si>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</si>
  <si>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</si>
  <si>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</si>
  <si>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</si>
  <si>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</si>
  <si>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</si>
  <si>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</si>
  <si>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</si>
  <si>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</si>
  <si>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</si>
  <si>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</si>
  <si>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</si>
  <si>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</si>
  <si>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</si>
  <si>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</si>
  <si>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</si>
  <si>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</si>
  <si>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</si>
  <si>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</si>
  <si>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</si>
  <si>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</si>
  <si>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</si>
  <si>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</si>
  <si>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</si>
  <si>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</si>
  <si>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</si>
  <si>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</si>
  <si>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</si>
  <si>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</si>
  <si>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</si>
  <si>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</si>
  <si>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</si>
  <si>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</si>
  <si>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</si>
  <si>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</si>
  <si>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</si>
  <si>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</si>
  <si>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</si>
  <si>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</si>
  <si>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</si>
  <si>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</si>
  <si>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</si>
  <si>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</si>
  <si>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</si>
  <si>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</si>
  <si>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</si>
  <si>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</si>
  <si>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</si>
  <si>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</si>
  <si>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</si>
  <si>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</si>
  <si>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</si>
  <si>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</si>
  <si>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</si>
  <si>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</si>
  <si>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</si>
  <si>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</si>
  <si>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</si>
  <si>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</si>
  <si>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</si>
  <si>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</si>
  <si>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</si>
  <si>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</si>
  <si>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</si>
  <si>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</si>
  <si>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</si>
  <si>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</si>
  <si>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</si>
  <si>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</si>
  <si>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</si>
  <si>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</si>
  <si>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</si>
  <si>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</si>
  <si>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</si>
  <si>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</si>
  <si>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</si>
  <si>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</si>
  <si>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</si>
  <si>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</si>
  <si>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</si>
  <si>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</si>
  <si>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</si>
  <si>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</si>
  <si>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</si>
  <si>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</si>
  <si>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</si>
  <si>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</si>
  <si>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</si>
  <si>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</si>
  <si>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</si>
  <si>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</si>
  <si>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</si>
  <si>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</si>
  <si>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</si>
  <si>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</si>
  <si>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</si>
  <si>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</si>
  <si>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</si>
  <si>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</si>
  <si>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</si>
  <si>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</si>
  <si>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</si>
  <si>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</si>
  <si>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</si>
  <si>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</si>
  <si>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</si>
  <si>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</si>
  <si>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</si>
  <si>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</si>
  <si>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</si>
  <si>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</si>
  <si>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</si>
  <si>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</si>
  <si>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</si>
  <si>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</si>
  <si>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</si>
  <si>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</si>
  <si>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</si>
  <si>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</si>
  <si>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</si>
  <si>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</si>
  <si>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</si>
  <si>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</si>
  <si>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</si>
  <si>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</si>
  <si>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</si>
  <si>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</si>
  <si>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</si>
  <si>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</si>
  <si>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</si>
  <si>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</si>
  <si>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</si>
  <si>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</si>
  <si>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</si>
  <si>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</si>
  <si>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</si>
  <si>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</si>
  <si>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</si>
  <si>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</si>
  <si>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</si>
  <si>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</si>
  <si>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</si>
  <si>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</si>
  <si>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</si>
  <si>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</si>
  <si>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</si>
  <si>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</si>
  <si>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</si>
  <si>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</si>
  <si>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</si>
  <si>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</si>
  <si>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</si>
  <si>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</si>
  <si>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</si>
  <si>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</si>
  <si>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</si>
  <si>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</si>
  <si>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</si>
  <si>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</si>
  <si>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</si>
  <si>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</si>
  <si>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</si>
  <si>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</si>
  <si>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</si>
  <si>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</si>
  <si>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</si>
  <si>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</si>
  <si>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</si>
  <si>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</si>
  <si>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</si>
  <si>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</si>
  <si>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</si>
  <si>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</si>
  <si>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</si>
  <si>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</si>
  <si>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</si>
  <si>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</si>
  <si>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</si>
  <si>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</si>
  <si>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</si>
  <si>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</si>
  <si>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</si>
  <si>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</si>
  <si>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</si>
  <si>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</si>
  <si>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</si>
  <si>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</si>
  <si>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</si>
  <si>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</si>
  <si>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</si>
  <si>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</si>
  <si>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</si>
  <si>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</si>
  <si>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</si>
  <si>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</si>
  <si>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</si>
  <si>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</si>
  <si>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</si>
  <si>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</si>
  <si>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</si>
  <si>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</si>
  <si>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</si>
  <si>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</si>
  <si>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</si>
  <si>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</si>
  <si>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</si>
  <si>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</si>
  <si>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</si>
  <si>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</si>
  <si>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</si>
  <si>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</si>
  <si>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</si>
  <si>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</si>
  <si>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</si>
  <si>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</si>
  <si>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</si>
  <si>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</si>
  <si>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</si>
  <si>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</si>
  <si>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</si>
  <si>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</si>
  <si>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</si>
  <si>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</si>
  <si>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</si>
  <si>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</si>
  <si>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</si>
  <si>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</si>
  <si>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</si>
  <si>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</si>
  <si>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</si>
  <si>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</si>
  <si>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</si>
  <si>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</si>
  <si>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</si>
  <si>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</si>
  <si>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</si>
  <si>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</si>
  <si>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</si>
  <si>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</si>
  <si>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</si>
  <si>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</si>
  <si>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</si>
  <si>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</si>
  <si>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</si>
  <si>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</si>
  <si>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</si>
  <si>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</si>
  <si>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</si>
  <si>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</si>
  <si>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</si>
  <si>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</si>
  <si>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</si>
  <si>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</si>
  <si>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</si>
  <si>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</si>
  <si>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</si>
  <si>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</si>
  <si>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</si>
  <si>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</si>
  <si>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</si>
  <si>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</si>
  <si>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</si>
  <si>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</si>
  <si>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</si>
  <si>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</si>
  <si>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</si>
  <si>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</si>
  <si>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</si>
  <si>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</si>
  <si>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</si>
  <si>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</si>
  <si>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</si>
  <si>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</si>
  <si>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</si>
  <si>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</si>
  <si>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</si>
  <si>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</si>
  <si>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</si>
  <si>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</si>
  <si>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</si>
  <si>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</si>
  <si>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</si>
  <si>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</si>
  <si>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</si>
  <si>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</si>
  <si>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</si>
  <si>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</si>
  <si>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</si>
  <si>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</si>
  <si>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</si>
  <si>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</si>
  <si>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</si>
  <si>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</si>
  <si>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</si>
  <si>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</si>
  <si>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</si>
  <si>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</si>
  <si>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</si>
  <si>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</si>
  <si>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</si>
  <si>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</si>
  <si>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</si>
  <si>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</si>
  <si>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</si>
  <si>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</si>
  <si>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</si>
  <si>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</si>
  <si>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</si>
  <si>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</si>
  <si>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</si>
  <si>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</si>
  <si>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</si>
  <si>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</si>
  <si>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</si>
  <si>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</si>
  <si>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</si>
  <si>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</si>
  <si>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</si>
  <si>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</si>
  <si>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</si>
  <si>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</si>
  <si>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</si>
  <si>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</si>
  <si>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</si>
  <si>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</si>
  <si>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</si>
  <si>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</si>
  <si>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</si>
  <si>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</si>
  <si>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</si>
  <si>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</si>
  <si>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</si>
  <si>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</si>
  <si>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</si>
  <si>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</si>
  <si>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</si>
  <si>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</si>
  <si>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</si>
  <si>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</si>
  <si>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</si>
  <si>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</si>
  <si>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</si>
  <si>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</si>
  <si>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</si>
  <si>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</si>
  <si>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</si>
  <si>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</si>
  <si>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</si>
  <si>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</si>
  <si>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</si>
  <si>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</si>
  <si>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</si>
  <si>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</si>
  <si>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</si>
  <si>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</si>
  <si>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</si>
  <si>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</si>
  <si>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</si>
  <si>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</si>
  <si>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</si>
  <si>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</si>
  <si>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</si>
  <si>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</si>
  <si>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</si>
  <si>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</si>
  <si>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</si>
  <si>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</si>
  <si>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</si>
  <si>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</si>
  <si>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</si>
  <si>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</si>
  <si>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</si>
  <si>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</si>
  <si>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</si>
  <si>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</si>
  <si>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</si>
  <si>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</si>
  <si>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</si>
  <si>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</si>
  <si>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</si>
  <si>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</si>
  <si>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</si>
  <si>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</si>
  <si>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</si>
  <si>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</si>
  <si>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</si>
  <si>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</si>
  <si>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</si>
  <si>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</si>
  <si>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</si>
  <si>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</si>
  <si>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</si>
  <si>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</si>
  <si>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</si>
  <si>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</si>
  <si>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</si>
  <si>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</si>
  <si>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</si>
  <si>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</si>
  <si>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</si>
  <si>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</si>
  <si>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</si>
  <si>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</si>
  <si>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</si>
  <si>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</si>
  <si>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</si>
  <si>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</si>
  <si>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</si>
  <si>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</si>
  <si>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</si>
  <si>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</si>
  <si>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</si>
  <si>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</si>
  <si>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</si>
  <si>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</si>
  <si>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</si>
  <si>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</si>
  <si>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</si>
  <si>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</si>
  <si>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</si>
  <si>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</si>
  <si>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</si>
  <si>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</si>
  <si>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</si>
  <si>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</si>
  <si>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</si>
  <si>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</si>
  <si>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</si>
  <si>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</si>
  <si>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</si>
  <si>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</si>
  <si>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</si>
  <si>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</si>
  <si>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</si>
  <si>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</si>
  <si>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</si>
  <si>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</si>
  <si>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</si>
  <si>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</si>
  <si>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</si>
  <si>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</si>
  <si>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</si>
  <si>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</si>
  <si>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</si>
  <si>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</si>
  <si>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</si>
  <si>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</si>
  <si>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</si>
  <si>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</si>
  <si>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</si>
  <si>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</si>
  <si>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</si>
  <si>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</si>
  <si>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</si>
  <si>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</si>
  <si>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</si>
  <si>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</si>
  <si>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</si>
  <si>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</si>
  <si>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</si>
  <si>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</si>
  <si>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</si>
  <si>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</si>
  <si>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</si>
  <si>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</si>
  <si>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</si>
  <si>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</si>
  <si>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</si>
  <si>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</si>
  <si>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</si>
  <si>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</si>
  <si>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</si>
  <si>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</si>
  <si>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</si>
  <si>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</si>
  <si>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</si>
  <si>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</si>
  <si>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</si>
  <si>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</si>
  <si>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</si>
  <si>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</si>
  <si>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</si>
  <si>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</si>
  <si>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</si>
  <si>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</si>
  <si>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</si>
  <si>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</si>
  <si>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</si>
  <si>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</si>
  <si>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</si>
  <si>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</si>
  <si>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</si>
  <si>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</si>
  <si>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</si>
  <si>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</si>
  <si>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</si>
  <si>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</si>
  <si>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</si>
  <si>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</si>
  <si>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</si>
  <si>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</si>
  <si>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</si>
  <si>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</si>
  <si>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</si>
  <si>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</si>
  <si>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</si>
  <si>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</si>
  <si>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</si>
  <si>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</si>
  <si>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</si>
  <si>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</si>
  <si>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</si>
  <si>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</si>
  <si>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</si>
  <si>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</si>
  <si>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</si>
  <si>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</si>
  <si>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</si>
  <si>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</si>
  <si>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</si>
  <si>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</si>
  <si>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</si>
  <si>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</si>
  <si>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</si>
  <si>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</si>
  <si>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</si>
  <si>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</si>
  <si>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</si>
  <si>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</si>
  <si>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</si>
  <si>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</si>
  <si>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</si>
  <si>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</si>
  <si>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</si>
  <si>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</si>
  <si>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</si>
  <si>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</si>
  <si>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</si>
  <si>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</si>
  <si>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</si>
  <si>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</si>
  <si>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</si>
  <si>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</si>
  <si>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</si>
  <si>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</si>
  <si>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</si>
  <si>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</si>
  <si>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</si>
  <si>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</si>
  <si>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</si>
  <si>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</si>
  <si>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</si>
  <si>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</si>
  <si>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</si>
  <si>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</si>
  <si>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</si>
  <si>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</si>
  <si>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</si>
  <si>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</si>
  <si>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</si>
  <si>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</si>
  <si>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</si>
  <si>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</si>
  <si>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</si>
  <si>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</si>
  <si>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</si>
  <si>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</si>
  <si>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</si>
  <si>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</si>
  <si>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</si>
  <si>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</si>
  <si>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</si>
  <si>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</si>
  <si>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</si>
  <si>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</si>
  <si>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</si>
  <si>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</si>
  <si>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</si>
  <si>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</si>
  <si>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</si>
  <si>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</si>
  <si>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</si>
  <si>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</si>
  <si>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</si>
  <si>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</si>
  <si>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</si>
  <si>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</si>
  <si>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</si>
  <si>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</si>
  <si>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</si>
  <si>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</si>
  <si>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</si>
  <si>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</si>
  <si>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</si>
  <si>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</si>
  <si>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</si>
  <si>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</si>
  <si>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</si>
  <si>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</si>
  <si>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</si>
  <si>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</si>
  <si>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</si>
  <si>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</si>
  <si>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</si>
  <si>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</si>
  <si>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</si>
  <si>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</si>
  <si>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</si>
  <si>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</si>
  <si>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</si>
  <si>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</si>
  <si>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</si>
  <si>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</si>
  <si>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</si>
  <si>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</si>
  <si>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</si>
  <si>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</si>
  <si>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</si>
  <si>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</si>
  <si>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</si>
  <si>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</si>
  <si>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</si>
  <si>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</si>
  <si>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</si>
  <si>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</si>
  <si>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</si>
  <si>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</si>
  <si>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</si>
  <si>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</si>
  <si>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</si>
  <si>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</si>
  <si>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</si>
  <si>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</si>
  <si>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</si>
  <si>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</si>
  <si>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</si>
  <si>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</si>
  <si>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</si>
  <si>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</si>
  <si>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</si>
  <si>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</si>
  <si>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</si>
  <si>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</si>
  <si>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</si>
  <si>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</si>
  <si>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</si>
  <si>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</si>
  <si>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</si>
  <si>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</si>
  <si>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</si>
  <si>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</si>
  <si>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</si>
  <si>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</si>
  <si>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</si>
  <si>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</si>
  <si>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</si>
  <si>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</si>
  <si>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</si>
  <si>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</si>
  <si>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</si>
  <si>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</si>
  <si>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</si>
  <si>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</si>
  <si>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</si>
  <si>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</si>
  <si>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</si>
  <si>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</si>
  <si>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</si>
  <si>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</si>
  <si>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</si>
  <si>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</si>
  <si>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</si>
  <si>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</si>
  <si>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</si>
  <si>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</si>
  <si>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</si>
  <si>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</si>
  <si>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</si>
  <si>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</si>
  <si>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</si>
  <si>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</si>
  <si>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</si>
  <si>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</si>
  <si>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</si>
  <si>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</si>
  <si>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</si>
  <si>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</si>
  <si>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</si>
  <si>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</si>
  <si>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</si>
  <si>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</si>
  <si>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</si>
  <si>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</si>
  <si>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</si>
  <si>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</si>
  <si>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</si>
  <si>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</si>
  <si>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</si>
  <si>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</si>
  <si>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</si>
  <si>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</si>
  <si>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</si>
  <si>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</si>
  <si>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</si>
  <si>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</si>
  <si>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</si>
  <si>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</si>
  <si>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</si>
  <si>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</si>
  <si>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</si>
  <si>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</si>
  <si>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</si>
  <si>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</si>
  <si>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</si>
  <si>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</si>
  <si>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</si>
  <si>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</si>
  <si>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</si>
  <si>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</si>
  <si>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</si>
  <si>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</si>
  <si>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</si>
  <si>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</si>
  <si>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</si>
  <si>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</si>
  <si>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</si>
  <si>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</si>
  <si>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</si>
  <si>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</si>
  <si>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</si>
  <si>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</si>
  <si>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</si>
  <si>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</si>
  <si>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</si>
  <si>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</si>
  <si>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</si>
  <si>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</si>
  <si>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</si>
  <si>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</si>
  <si>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</si>
  <si>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</si>
  <si>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</si>
  <si>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</si>
  <si>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</si>
  <si>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</si>
  <si>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</si>
  <si>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</si>
  <si>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</si>
  <si>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</si>
  <si>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</si>
  <si>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</si>
  <si>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</si>
  <si>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</si>
  <si>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</si>
  <si>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</si>
  <si>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</si>
  <si>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</si>
  <si>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</si>
  <si>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</si>
  <si>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</si>
  <si>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</si>
  <si>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</si>
  <si>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</si>
  <si>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</si>
  <si>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</si>
  <si>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</si>
  <si>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</si>
  <si>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</si>
  <si>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</si>
  <si>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</si>
  <si>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</si>
  <si>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</si>
  <si>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</si>
  <si>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</si>
  <si>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</si>
  <si>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</si>
  <si>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</si>
  <si>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</si>
  <si>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</si>
  <si>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</si>
  <si>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</si>
  <si>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</si>
  <si>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</si>
  <si>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</si>
  <si>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</si>
  <si>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</si>
  <si>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</si>
  <si>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</si>
  <si>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</si>
  <si>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</si>
  <si>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</si>
  <si>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</si>
  <si>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</si>
  <si>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</si>
  <si>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</si>
  <si>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</si>
  <si>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</si>
  <si>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</si>
  <si>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</si>
  <si>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</si>
  <si>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</si>
  <si>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</si>
  <si>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</si>
  <si>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</si>
  <si>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</si>
  <si>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</si>
  <si>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</si>
  <si>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</si>
  <si>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</si>
  <si>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</si>
  <si>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</si>
  <si>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</si>
  <si>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</si>
  <si>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</si>
  <si>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</si>
  <si>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</si>
  <si>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</si>
  <si>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</si>
  <si>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</si>
  <si>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</si>
  <si>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</si>
  <si>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</si>
  <si>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</si>
  <si>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</si>
  <si>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</si>
  <si>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</si>
  <si>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</si>
  <si>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</si>
  <si>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</si>
  <si>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</si>
  <si>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</si>
  <si>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</si>
  <si>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</si>
  <si>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</si>
  <si>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</si>
  <si>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</si>
  <si>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</si>
  <si>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</si>
  <si>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</si>
  <si>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</si>
  <si>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</si>
  <si>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</si>
  <si>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</si>
  <si>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</si>
  <si>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</si>
  <si>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</si>
  <si>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</si>
  <si>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</si>
  <si>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</si>
  <si>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</si>
  <si>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</si>
  <si>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</si>
  <si>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</si>
  <si>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</si>
  <si>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</si>
  <si>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</si>
  <si>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</si>
  <si>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</si>
  <si>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</si>
  <si>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</si>
  <si>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</si>
  <si>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</si>
  <si>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</si>
  <si>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</si>
  <si>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</si>
  <si>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</si>
  <si>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</si>
  <si>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</si>
  <si>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</si>
  <si>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</si>
  <si>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</si>
  <si>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</si>
  <si>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</si>
  <si>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</si>
  <si>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</si>
  <si>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</si>
  <si>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</si>
  <si>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</si>
  <si>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</si>
  <si>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</si>
  <si>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</si>
  <si>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</si>
  <si>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</si>
  <si>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</si>
  <si>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</si>
  <si>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</si>
  <si>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</si>
  <si>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</si>
  <si>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</si>
  <si>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</si>
  <si>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</si>
  <si>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</si>
  <si>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</si>
  <si>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</si>
  <si>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</si>
  <si>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</si>
  <si>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</si>
  <si>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</si>
  <si>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</si>
  <si>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</si>
  <si>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</si>
  <si>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</si>
  <si>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</si>
  <si>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</si>
  <si>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</si>
  <si>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</si>
  <si>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</si>
  <si>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</si>
  <si>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</si>
  <si>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</si>
  <si>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</si>
  <si>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</si>
  <si>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</si>
  <si>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</si>
  <si>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</si>
  <si>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</si>
  <si>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</si>
  <si>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</si>
  <si>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</si>
  <si>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</si>
  <si>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</si>
  <si>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</si>
  <si>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</si>
  <si>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</si>
  <si>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</si>
  <si>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</si>
  <si>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</si>
  <si>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</si>
  <si>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</si>
  <si>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</si>
  <si>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</si>
  <si>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</si>
  <si>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</si>
  <si>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</si>
  <si>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</si>
  <si>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</si>
  <si>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</si>
  <si>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</si>
  <si>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</si>
  <si>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</si>
  <si>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</si>
  <si>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</si>
  <si>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</si>
  <si>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</si>
  <si>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</si>
  <si>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</si>
  <si>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</si>
  <si>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</si>
  <si>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</si>
  <si>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</si>
  <si>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</si>
  <si>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</si>
  <si>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</si>
  <si>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</si>
  <si>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</si>
  <si>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</si>
  <si>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</si>
  <si>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</si>
  <si>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</si>
  <si>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</si>
  <si>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</si>
  <si>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</si>
  <si>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</si>
  <si>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</si>
  <si>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</si>
  <si>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</si>
  <si>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</si>
  <si>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</si>
  <si>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</si>
  <si>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</si>
  <si>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</si>
  <si>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</si>
  <si>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</si>
  <si>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</si>
  <si>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</si>
  <si>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</si>
  <si>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</si>
  <si>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</si>
  <si>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</si>
  <si>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</si>
  <si>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</si>
  <si>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</si>
  <si>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</si>
  <si>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</si>
  <si>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</si>
  <si>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</si>
  <si>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</si>
  <si>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</si>
  <si>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</si>
  <si>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</si>
  <si>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</si>
  <si>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</si>
  <si>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</si>
  <si>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</si>
  <si>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</si>
  <si>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</si>
  <si>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</si>
  <si>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</si>
  <si>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</si>
  <si>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</si>
  <si>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</si>
  <si>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</si>
  <si>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</si>
  <si>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</si>
  <si>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</si>
  <si>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</si>
  <si>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</si>
  <si>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</si>
  <si>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</si>
  <si>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</si>
  <si>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</si>
  <si>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</si>
  <si>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</si>
  <si>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</si>
  <si>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</si>
  <si>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</si>
  <si>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</si>
  <si>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</si>
  <si>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</si>
  <si>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</si>
  <si>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</si>
  <si>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</si>
  <si>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</si>
  <si>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</si>
  <si>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</si>
  <si>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</si>
  <si>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</si>
  <si>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</si>
  <si>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</si>
  <si>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</si>
  <si>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</si>
  <si>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</si>
  <si>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</si>
  <si>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</si>
  <si>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</si>
  <si>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</si>
  <si>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</si>
  <si>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</si>
  <si>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</si>
  <si>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</si>
  <si>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</si>
  <si>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</si>
  <si>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</si>
  <si>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</si>
  <si>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</si>
  <si>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</si>
  <si>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</si>
  <si>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</si>
  <si>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</si>
  <si>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</si>
  <si>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</si>
  <si>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</si>
  <si>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</si>
  <si>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</si>
  <si>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</si>
  <si>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</si>
  <si>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</si>
  <si>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</si>
  <si>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</si>
  <si>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</si>
  <si>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</si>
  <si>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</si>
  <si>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</si>
  <si>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</si>
  <si>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</si>
  <si>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</si>
  <si>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</si>
  <si>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</si>
  <si>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</si>
  <si>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</si>
  <si>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</si>
  <si>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</si>
  <si>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</si>
  <si>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</si>
  <si>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</si>
  <si>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</si>
  <si>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</si>
  <si>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</si>
  <si>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</si>
  <si>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</si>
  <si>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</si>
  <si>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</si>
  <si>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</si>
  <si>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</si>
  <si>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</si>
  <si>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</si>
  <si>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</si>
  <si>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</si>
  <si>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</si>
  <si>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</si>
  <si>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</si>
  <si>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</si>
  <si>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</si>
  <si>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</si>
  <si>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</si>
  <si>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</si>
  <si>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</si>
  <si>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</si>
  <si>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</si>
  <si>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</si>
  <si>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</si>
  <si>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</si>
  <si>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</si>
  <si>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</si>
  <si>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</si>
  <si>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</si>
  <si>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</si>
  <si>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</si>
  <si>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</si>
  <si>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</si>
  <si>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</si>
  <si>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</si>
  <si>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</si>
  <si>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</si>
  <si>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</si>
  <si>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</si>
  <si>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</si>
  <si>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</si>
  <si>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</si>
  <si>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</si>
  <si>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</si>
  <si>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</si>
  <si>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</si>
  <si>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</si>
  <si>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</si>
  <si>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</si>
  <si>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</si>
  <si>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</si>
  <si>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</si>
  <si>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</si>
  <si>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</si>
  <si>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</si>
  <si>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</si>
  <si>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</si>
  <si>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</si>
  <si>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</si>
  <si>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</si>
  <si>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</si>
  <si>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</si>
  <si>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</si>
  <si>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</si>
  <si>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</si>
  <si>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</si>
  <si>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</si>
  <si>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</si>
  <si>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</si>
  <si>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</si>
  <si>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</si>
  <si>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</si>
  <si>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</si>
  <si>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</si>
  <si>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</si>
  <si>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</si>
  <si>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</si>
  <si>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</si>
  <si>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</si>
  <si>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</si>
  <si>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</si>
  <si>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</si>
  <si>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</si>
  <si>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</si>
  <si>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</si>
  <si>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</si>
  <si>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</si>
  <si>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</si>
  <si>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</si>
  <si>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</si>
  <si>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</si>
  <si>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</si>
  <si>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</si>
  <si>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</si>
  <si>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</si>
  <si>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</si>
  <si>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</si>
  <si>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</si>
  <si>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</si>
  <si>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</si>
  <si>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</si>
  <si>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</si>
  <si>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</si>
  <si>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</si>
  <si>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</si>
  <si>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</si>
  <si>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</si>
  <si>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</si>
  <si>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</si>
  <si>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</si>
  <si>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</si>
  <si>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</si>
  <si>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</si>
  <si>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</si>
  <si>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</si>
  <si>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</si>
  <si>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</si>
  <si>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</si>
  <si>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</si>
  <si>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</si>
  <si>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</si>
  <si>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</si>
  <si>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</si>
  <si>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</si>
  <si>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</si>
  <si>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</si>
  <si>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</si>
  <si>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</si>
  <si>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</si>
  <si>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</si>
  <si>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</si>
  <si>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</si>
  <si>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</si>
  <si>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</si>
  <si>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</si>
  <si>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</si>
  <si>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</si>
  <si>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</si>
  <si>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</si>
  <si>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</si>
  <si>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</si>
  <si>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</si>
  <si>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</si>
  <si>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</si>
  <si>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</si>
  <si>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</si>
  <si>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</si>
  <si>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</si>
  <si>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</si>
  <si>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</si>
  <si>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</si>
  <si>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</si>
  <si>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</si>
  <si>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</si>
  <si>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</si>
  <si>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</si>
  <si>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</si>
  <si>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</si>
  <si>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</si>
  <si>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</si>
  <si>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</si>
  <si>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</si>
  <si>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</si>
  <si>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</si>
  <si>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</si>
  <si>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</si>
  <si>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</si>
  <si>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</si>
  <si>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</si>
  <si>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</si>
  <si>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</si>
  <si>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</si>
  <si>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</si>
  <si>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</si>
  <si>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</si>
  <si>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</si>
  <si>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</si>
  <si>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</si>
  <si>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</si>
  <si>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</si>
  <si>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</si>
  <si>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</si>
  <si>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</si>
  <si>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</si>
  <si>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</si>
  <si>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</si>
  <si>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</si>
  <si>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</si>
  <si>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</si>
  <si>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</si>
  <si>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</si>
  <si>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</si>
  <si>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</si>
  <si>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</si>
  <si>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</si>
  <si>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</si>
  <si>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</si>
  <si>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</si>
  <si>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</si>
  <si>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</si>
  <si>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</si>
  <si>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</si>
  <si>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</si>
  <si>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</si>
  <si>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</si>
  <si>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</si>
  <si>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</si>
  <si>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</si>
  <si>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</si>
  <si>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</si>
  <si>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</si>
  <si>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</si>
  <si>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</si>
  <si>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</si>
  <si>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</si>
  <si>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</si>
  <si>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</si>
  <si>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</si>
  <si>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</si>
  <si>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</si>
  <si>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</si>
  <si>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</si>
  <si>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</si>
  <si>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</si>
  <si>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</si>
  <si>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</si>
  <si>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</si>
  <si>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</si>
  <si>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</si>
  <si>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</si>
  <si>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</si>
  <si>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</si>
  <si>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</si>
  <si>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</si>
  <si>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</si>
  <si>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</si>
  <si>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</si>
  <si>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</si>
  <si>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</si>
  <si>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</si>
  <si>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</si>
  <si>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</si>
  <si>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</si>
  <si>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</si>
  <si>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</si>
  <si>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</si>
  <si>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</si>
  <si>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</si>
  <si>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</si>
  <si>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</si>
  <si>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</si>
  <si>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</si>
  <si>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</si>
  <si>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</si>
  <si>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</si>
  <si>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</si>
  <si>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</si>
  <si>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</si>
  <si>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</si>
  <si>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</si>
  <si>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</si>
  <si>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</si>
  <si>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</si>
  <si>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</si>
  <si>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</si>
  <si>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</si>
  <si>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</si>
  <si>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</si>
  <si>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</si>
  <si>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</si>
  <si>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</si>
  <si>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</si>
  <si>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</si>
  <si>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</si>
  <si>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</si>
  <si>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</si>
  <si>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</si>
  <si>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</si>
  <si>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</si>
  <si>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</si>
  <si>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</si>
  <si>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</si>
  <si>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</si>
  <si>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</si>
  <si>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</si>
  <si>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</si>
  <si>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</si>
  <si>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</si>
  <si>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</si>
  <si>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</si>
  <si>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</si>
  <si>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</si>
  <si>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</si>
  <si>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</si>
  <si>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</si>
  <si>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</si>
  <si>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</si>
  <si>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</si>
  <si>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</si>
  <si>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</si>
  <si>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</si>
  <si>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</si>
  <si>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</si>
  <si>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</si>
  <si>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</si>
  <si>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</si>
  <si>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</si>
  <si>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</si>
  <si>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</si>
  <si>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</si>
  <si>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</si>
  <si>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</si>
  <si>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</si>
  <si>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</si>
  <si>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</si>
  <si>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</si>
  <si>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</si>
  <si>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</si>
  <si>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</si>
  <si>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</si>
  <si>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</si>
  <si>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</si>
  <si>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</si>
  <si>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</si>
  <si>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</si>
  <si>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</si>
  <si>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</si>
  <si>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</si>
  <si>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</si>
  <si>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</si>
  <si>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</si>
  <si>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</si>
  <si>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</si>
  <si>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</si>
  <si>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</si>
  <si>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</si>
  <si>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</si>
  <si>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</si>
  <si>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</si>
  <si>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</si>
  <si>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</si>
  <si>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</si>
  <si>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</si>
  <si>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</si>
  <si>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</si>
  <si>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</si>
  <si>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</si>
  <si>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</si>
  <si>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</si>
  <si>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</si>
  <si>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</si>
  <si>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</si>
  <si>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</si>
  <si>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</si>
  <si>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</si>
  <si>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</si>
  <si>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</si>
  <si>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</si>
  <si>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</si>
  <si>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</si>
  <si>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</si>
  <si>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</si>
  <si>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</si>
  <si>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</si>
  <si>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</si>
  <si>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</si>
  <si>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</si>
  <si>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</si>
  <si>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</si>
  <si>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</si>
  <si>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</si>
  <si>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</si>
  <si>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</si>
  <si>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</si>
  <si>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</si>
  <si>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</si>
  <si>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</si>
  <si>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</si>
  <si>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</si>
  <si>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</si>
  <si>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</si>
  <si>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</si>
  <si>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</si>
  <si>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</si>
  <si>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</si>
  <si>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</si>
  <si>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</si>
  <si>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</si>
  <si>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</si>
  <si>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</si>
  <si>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</si>
  <si>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</si>
  <si>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</si>
  <si>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</si>
  <si>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</si>
  <si>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</si>
  <si>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</si>
  <si>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</si>
  <si>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</si>
  <si>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</si>
  <si>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</si>
  <si>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</si>
  <si>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</si>
  <si>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</si>
  <si>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</si>
  <si>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</si>
  <si>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</si>
  <si>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</si>
  <si>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</si>
  <si>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</si>
  <si>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</si>
  <si>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</si>
  <si>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</si>
  <si>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</si>
  <si>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</si>
  <si>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</si>
  <si>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</si>
  <si>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</si>
  <si>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</si>
  <si>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</si>
  <si>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</si>
  <si>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</si>
  <si>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</si>
  <si>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</si>
  <si>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</si>
  <si>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</si>
  <si>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</si>
  <si>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</si>
  <si>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</si>
  <si>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</si>
  <si>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</si>
  <si>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</si>
  <si>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</si>
  <si>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</si>
  <si>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</si>
  <si>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</si>
  <si>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</si>
  <si>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</si>
  <si>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</si>
  <si>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</si>
  <si>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</si>
  <si>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</si>
  <si>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</si>
  <si>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</si>
  <si>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</si>
  <si>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</si>
  <si>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</si>
  <si>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</si>
  <si>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</si>
  <si>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</si>
  <si>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</si>
  <si>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</si>
  <si>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</si>
  <si>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</si>
  <si>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</si>
  <si>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</si>
  <si>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</si>
  <si>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</si>
  <si>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</si>
  <si>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</si>
  <si>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</si>
  <si>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</si>
  <si>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</si>
  <si>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</si>
  <si>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</si>
  <si>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</si>
  <si>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</si>
  <si>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</si>
  <si>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</si>
  <si>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</si>
  <si>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</si>
  <si>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</si>
  <si>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</si>
  <si>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</si>
  <si>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</si>
  <si>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</si>
  <si>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</si>
  <si>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</si>
  <si>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</si>
  <si>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</si>
  <si>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</si>
  <si>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</si>
  <si>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</si>
  <si>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</si>
  <si>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</si>
  <si>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</si>
  <si>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</si>
  <si>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</si>
  <si>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</si>
  <si>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</si>
  <si>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</si>
  <si>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</si>
  <si>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</si>
  <si>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</si>
  <si>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</si>
  <si>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</si>
  <si>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</si>
  <si>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</si>
  <si>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</si>
  <si>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</si>
  <si>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</si>
  <si>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</si>
  <si>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</si>
  <si>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</si>
  <si>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</si>
  <si>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</si>
  <si>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</si>
  <si>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</si>
  <si>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</si>
  <si>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</si>
  <si>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</si>
  <si>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</si>
  <si>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</si>
  <si>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</si>
  <si>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</si>
  <si>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</si>
  <si>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</si>
  <si>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</si>
  <si>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</si>
  <si>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</si>
  <si>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</si>
  <si>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</si>
  <si>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</si>
  <si>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</si>
  <si>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</si>
  <si>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</si>
  <si>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</si>
  <si>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</si>
  <si>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</si>
  <si>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</si>
  <si>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</si>
  <si>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</si>
  <si>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</si>
  <si>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</si>
  <si>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</si>
  <si>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</si>
  <si>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</si>
  <si>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</si>
  <si>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</si>
  <si>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</si>
  <si>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</si>
  <si>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</si>
  <si>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</si>
  <si>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</si>
  <si>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</si>
  <si>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</si>
  <si>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</si>
  <si>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</si>
  <si>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</si>
  <si>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</si>
  <si>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</si>
  <si>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</si>
  <si>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</si>
  <si>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</si>
  <si>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</si>
  <si>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</si>
  <si>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</si>
  <si>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</si>
  <si>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</si>
  <si>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</si>
  <si>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</si>
  <si>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</si>
  <si>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</si>
  <si>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</si>
  <si>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</si>
  <si>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</si>
  <si>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</si>
  <si>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</si>
  <si>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</si>
  <si>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</si>
  <si>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</si>
  <si>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</si>
  <si>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</si>
  <si>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</si>
  <si>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</si>
  <si>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</si>
  <si>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</si>
  <si>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</si>
  <si>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</si>
  <si>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</si>
  <si>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</si>
  <si>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</si>
  <si>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</si>
  <si>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</si>
  <si>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</si>
  <si>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</si>
  <si>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</si>
  <si>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</si>
  <si>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</si>
  <si>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</si>
  <si>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</si>
  <si>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</si>
  <si>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</si>
  <si>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</si>
  <si>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</si>
  <si>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</si>
  <si>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</si>
  <si>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</si>
  <si>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</si>
  <si>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</si>
  <si>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</si>
  <si>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</si>
  <si>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</si>
  <si>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</si>
  <si>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</si>
  <si>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</si>
  <si>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</si>
  <si>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</si>
  <si>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</si>
  <si>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</si>
  <si>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</si>
  <si>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</si>
  <si>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</si>
  <si>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</si>
  <si>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</si>
  <si>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</si>
  <si>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</si>
  <si>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</si>
  <si>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</si>
  <si>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</si>
  <si>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</si>
  <si>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</si>
  <si>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</si>
  <si>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</si>
  <si>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</si>
  <si>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</si>
  <si>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</si>
  <si>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</si>
  <si>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</si>
  <si>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</si>
  <si>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</si>
  <si>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</si>
  <si>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</si>
  <si>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</si>
  <si>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</si>
  <si>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</si>
  <si>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</si>
  <si>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</si>
  <si>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</si>
  <si>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</si>
  <si>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</si>
  <si>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</si>
  <si>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</si>
  <si>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</si>
  <si>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</si>
  <si>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</si>
  <si>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</si>
  <si>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</si>
  <si>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</si>
  <si>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</si>
  <si>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</si>
  <si>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</si>
  <si>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</si>
  <si>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</si>
  <si>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</si>
  <si>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</si>
  <si>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</si>
  <si>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</si>
  <si>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</si>
  <si>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</si>
  <si>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</si>
  <si>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</si>
  <si>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</si>
  <si>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</si>
  <si>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</si>
  <si>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</si>
  <si>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</si>
  <si>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</si>
  <si>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</si>
  <si>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</si>
  <si>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</si>
  <si>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</si>
  <si>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</si>
  <si>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</si>
  <si>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</si>
  <si>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</si>
  <si>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</si>
  <si>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</si>
  <si>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</si>
  <si>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</si>
  <si>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</si>
  <si>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</si>
  <si>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</si>
  <si>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</si>
  <si>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</si>
  <si>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</si>
  <si>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</si>
  <si>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</si>
  <si>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</si>
  <si>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</si>
  <si>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</si>
  <si>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</si>
  <si>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</si>
  <si>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</si>
  <si>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</si>
  <si>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</si>
  <si>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</si>
  <si>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</si>
  <si>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</si>
  <si>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</si>
  <si>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</si>
  <si>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</si>
  <si>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</si>
  <si>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</si>
  <si>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</si>
  <si>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</si>
  <si>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</si>
  <si>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</si>
  <si>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</si>
  <si>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</si>
  <si>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</si>
  <si>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</si>
  <si>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</si>
  <si>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</si>
  <si>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</si>
  <si>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</si>
  <si>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</si>
  <si>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</si>
  <si>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</si>
  <si>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</si>
  <si>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</si>
  <si>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</si>
  <si>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</si>
  <si>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</si>
  <si>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</si>
  <si>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</si>
  <si>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</si>
  <si>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</si>
  <si>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</si>
  <si>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</si>
  <si>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</si>
  <si>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</si>
  <si>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</si>
  <si>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</si>
  <si>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</si>
  <si>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</si>
  <si>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</si>
  <si>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</si>
  <si>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</si>
  <si>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</si>
  <si>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</si>
  <si>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</si>
  <si>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</si>
  <si>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</si>
  <si>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</si>
  <si>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</si>
  <si>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</si>
  <si>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</si>
  <si>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</si>
  <si>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</si>
  <si>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</si>
  <si>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</si>
  <si>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</si>
  <si>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</si>
  <si>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</si>
  <si>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</si>
  <si>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</si>
  <si>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</si>
  <si>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</si>
  <si>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</si>
  <si>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</si>
  <si>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</si>
  <si>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</si>
  <si>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</si>
  <si>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</si>
  <si>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</si>
  <si>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</si>
  <si>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</si>
  <si>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</si>
  <si>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</si>
  <si>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</si>
  <si>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</si>
  <si>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</si>
  <si>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</si>
  <si>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</si>
  <si>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</si>
  <si>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</si>
  <si>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</si>
  <si>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</si>
  <si>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</si>
  <si>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</si>
  <si>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</si>
  <si>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</si>
  <si>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</si>
  <si>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</si>
  <si>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</si>
  <si>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</si>
  <si>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</si>
  <si>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</si>
  <si>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</si>
  <si>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</si>
  <si>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</si>
  <si>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</si>
  <si>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</si>
  <si>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</si>
  <si>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</si>
  <si>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</si>
  <si>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</si>
  <si>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</si>
  <si>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</si>
  <si>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</si>
  <si>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</si>
  <si>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</si>
  <si>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</si>
  <si>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</si>
  <si>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</si>
  <si>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</si>
  <si>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</si>
  <si>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</si>
  <si>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</si>
  <si>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</si>
  <si>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</si>
  <si>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</si>
  <si>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</si>
  <si>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</si>
  <si>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</si>
  <si>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</si>
  <si>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</si>
  <si>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</si>
  <si>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</si>
  <si>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</si>
  <si>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</si>
  <si>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</si>
  <si>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</si>
  <si>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</si>
  <si>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</si>
  <si>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</si>
  <si>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</si>
  <si>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</si>
  <si>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</si>
  <si>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</si>
  <si>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</si>
  <si>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</si>
  <si>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</si>
  <si>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</si>
  <si>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</si>
  <si>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</si>
  <si>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</si>
  <si>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</si>
  <si>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</si>
  <si>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</si>
  <si>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</si>
  <si>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</si>
  <si>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</si>
  <si>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</si>
  <si>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</si>
  <si>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</si>
  <si>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</si>
  <si>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</si>
  <si>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</si>
  <si>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</si>
  <si>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</si>
  <si>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</si>
  <si>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</si>
  <si>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</si>
  <si>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</si>
  <si>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</si>
  <si>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</si>
  <si>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</si>
  <si>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</si>
  <si>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</si>
  <si>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</si>
  <si>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</si>
  <si>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</si>
  <si>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</si>
  <si>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</si>
  <si>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</si>
  <si>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</si>
  <si>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</si>
  <si>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</si>
  <si>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</si>
  <si>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</si>
  <si>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</si>
  <si>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</si>
  <si>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</si>
  <si>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</si>
  <si>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</si>
  <si>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</si>
  <si>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</si>
  <si>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</si>
  <si>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</si>
  <si>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</si>
  <si>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</si>
  <si>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</si>
  <si>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</si>
  <si>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</si>
  <si>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</si>
  <si>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</si>
  <si>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</si>
  <si>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</si>
  <si>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</si>
  <si>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</si>
  <si>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</si>
  <si>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</si>
  <si>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</si>
  <si>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</si>
  <si>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</si>
  <si>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</si>
  <si>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</si>
  <si>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</si>
  <si>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</si>
  <si>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</si>
  <si>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</si>
  <si>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</si>
  <si>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</si>
  <si>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</si>
  <si>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</si>
  <si>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</si>
  <si>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</si>
  <si>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</si>
  <si>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</si>
  <si>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</si>
  <si>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</si>
  <si>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</si>
  <si>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</si>
  <si>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</si>
  <si>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</si>
  <si>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</si>
  <si>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</si>
  <si>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</si>
  <si>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</si>
  <si>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</si>
  <si>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</si>
  <si>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</si>
  <si>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</si>
  <si>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</si>
  <si>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</si>
  <si>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</si>
  <si>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</si>
  <si>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</si>
  <si>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</si>
  <si>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</si>
  <si>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</si>
  <si>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</si>
  <si>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</si>
  <si>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</si>
  <si>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</si>
  <si>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</si>
  <si>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</si>
  <si>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</si>
  <si>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</si>
  <si>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</si>
  <si>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</si>
  <si>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</si>
  <si>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</si>
  <si>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</si>
  <si>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</si>
  <si>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</si>
  <si>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</si>
  <si>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</si>
  <si>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</si>
  <si>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</si>
  <si>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</si>
  <si>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</si>
  <si>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</si>
  <si>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</si>
  <si>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</si>
  <si>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</si>
  <si>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</si>
  <si>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</si>
  <si>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</si>
  <si>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</si>
  <si>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</si>
  <si>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</si>
  <si>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</si>
  <si>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</si>
  <si>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</si>
  <si>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</si>
  <si>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</si>
  <si>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</si>
  <si>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</si>
  <si>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</si>
  <si>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</si>
  <si>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</si>
  <si>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</si>
  <si>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</si>
  <si>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</si>
  <si>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</si>
  <si>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</si>
  <si>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</si>
  <si>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</si>
  <si>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</si>
  <si>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</si>
  <si>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</si>
  <si>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</si>
  <si>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</si>
  <si>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</si>
  <si>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</si>
  <si>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</si>
  <si>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</si>
  <si>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</si>
  <si>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</si>
  <si>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</si>
  <si>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</si>
  <si>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</si>
  <si>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</si>
  <si>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</si>
  <si>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</si>
  <si>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</si>
  <si>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</si>
  <si>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</si>
  <si>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</si>
  <si>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</si>
  <si>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</si>
  <si>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</si>
  <si>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</si>
  <si>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</si>
  <si>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</si>
  <si>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</si>
  <si>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</si>
  <si>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</si>
  <si>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</si>
  <si>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</si>
  <si>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</si>
  <si>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</si>
  <si>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</si>
  <si>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</si>
  <si>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</si>
  <si>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</si>
  <si>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</si>
  <si>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</si>
  <si>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</si>
  <si>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</si>
  <si>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</si>
  <si>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</si>
  <si>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</si>
  <si>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</si>
  <si>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</si>
  <si>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</si>
  <si>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</si>
  <si>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</si>
  <si>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</si>
  <si>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</si>
  <si>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</si>
  <si>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</si>
  <si>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</si>
  <si>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</si>
  <si>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</si>
  <si>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</si>
  <si>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</si>
  <si>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</si>
  <si>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</si>
  <si>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</si>
  <si>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</si>
  <si>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</si>
  <si>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</si>
  <si>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</si>
  <si>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</si>
  <si>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</si>
  <si>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</si>
  <si>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</si>
  <si>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</si>
  <si>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</si>
  <si>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</si>
  <si>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</si>
  <si>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</si>
  <si>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</si>
  <si>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</si>
  <si>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</si>
  <si>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</si>
  <si>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</si>
  <si>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</si>
  <si>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</si>
  <si>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</si>
  <si>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</si>
  <si>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</si>
  <si>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</si>
  <si>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</si>
  <si>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</si>
  <si>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</si>
  <si>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</si>
  <si>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</si>
  <si>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</si>
  <si>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</si>
  <si>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</si>
  <si>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</si>
  <si>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</si>
  <si>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</si>
  <si>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</si>
  <si>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</si>
  <si>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</si>
  <si>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</si>
  <si>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</si>
  <si>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</si>
  <si>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</si>
  <si>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</si>
  <si>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</si>
  <si>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</si>
  <si>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</si>
  <si>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</si>
  <si>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</si>
  <si>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</si>
  <si>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</si>
  <si>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</si>
  <si>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</si>
  <si>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</si>
  <si>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</si>
  <si>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</si>
  <si>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</si>
  <si>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</si>
  <si>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</si>
  <si>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</si>
  <si>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</si>
  <si>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</si>
  <si>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</si>
  <si>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</si>
  <si>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</si>
  <si>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</si>
  <si>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</si>
  <si>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</si>
  <si>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</si>
  <si>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</si>
  <si>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</si>
  <si>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</si>
  <si>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</si>
  <si>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</si>
  <si>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</si>
  <si>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</si>
  <si>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</si>
  <si>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</si>
  <si>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</si>
  <si>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</si>
  <si>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</si>
  <si>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</si>
  <si>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</si>
  <si>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</si>
  <si>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</si>
  <si>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</si>
  <si>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</si>
  <si>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</si>
  <si>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</si>
  <si>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</si>
  <si>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</si>
  <si>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</si>
  <si>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</si>
  <si>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</si>
  <si>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</si>
  <si>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</si>
  <si>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</si>
  <si>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</si>
  <si>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</si>
  <si>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</si>
  <si>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</si>
  <si>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</si>
  <si>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</si>
  <si>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</si>
  <si>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</si>
  <si>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</si>
  <si>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</si>
  <si>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</si>
  <si>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</si>
  <si>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</si>
  <si>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</si>
  <si>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</si>
  <si>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</si>
  <si>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</si>
  <si>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</si>
  <si>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</si>
  <si>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</si>
  <si>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</si>
  <si>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</si>
  <si>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</si>
  <si>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</si>
  <si>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</si>
  <si>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</si>
  <si>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</si>
  <si>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</si>
  <si>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</si>
  <si>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</si>
  <si>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</si>
  <si>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</si>
  <si>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</si>
  <si>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</si>
  <si>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</si>
  <si>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</si>
  <si>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</si>
  <si>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</si>
  <si>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</si>
  <si>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</si>
  <si>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</si>
  <si>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</si>
  <si>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</si>
  <si>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</si>
  <si>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</si>
  <si>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</si>
  <si>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</si>
  <si>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</si>
  <si>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</si>
  <si>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</si>
  <si>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</si>
  <si>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</si>
  <si>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</si>
  <si>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</si>
  <si>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</si>
  <si>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</si>
  <si>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</si>
  <si>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</si>
  <si>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</si>
  <si>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</si>
  <si>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</si>
  <si>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</si>
  <si>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</si>
  <si>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</si>
  <si>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</si>
  <si>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</si>
  <si>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</si>
  <si>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</si>
  <si>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</si>
  <si>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</si>
  <si>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</si>
  <si>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</si>
  <si>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</si>
  <si>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</si>
  <si>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</si>
  <si>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</si>
  <si>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</si>
  <si>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</si>
  <si>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</si>
  <si>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</si>
  <si>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</si>
  <si>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</si>
  <si>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</si>
  <si>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</si>
  <si>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</si>
  <si>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</si>
  <si>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</si>
  <si>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</si>
  <si>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</si>
  <si>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</si>
  <si>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</si>
  <si>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</si>
  <si>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</si>
  <si>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</si>
  <si>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</si>
  <si>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</si>
  <si>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</si>
  <si>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</si>
  <si>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</si>
  <si>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</si>
  <si>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</si>
  <si>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</si>
  <si>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</si>
  <si>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</si>
  <si>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</si>
  <si>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</si>
  <si>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</si>
  <si>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</si>
  <si>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</si>
  <si>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</si>
  <si>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</si>
  <si>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</si>
  <si>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</si>
  <si>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</si>
  <si>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</si>
  <si>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</si>
  <si>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</si>
  <si>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</si>
  <si>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</si>
  <si>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</si>
  <si>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</si>
  <si>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</si>
  <si>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</si>
  <si>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</si>
  <si>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</si>
  <si>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</si>
  <si>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</si>
  <si>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</si>
  <si>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</si>
  <si>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</si>
  <si>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</si>
  <si>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</si>
  <si>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</si>
  <si>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</si>
  <si>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</si>
  <si>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</si>
  <si>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</si>
  <si>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</si>
  <si>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</si>
  <si>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</si>
  <si>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</si>
  <si>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</si>
  <si>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</si>
  <si>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</si>
  <si>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</si>
  <si>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</si>
  <si>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</si>
  <si>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</si>
  <si>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</si>
  <si>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</si>
  <si>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</si>
  <si>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</si>
  <si>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</si>
  <si>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</si>
  <si>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</si>
  <si>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</si>
  <si>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</si>
  <si>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</si>
  <si>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</si>
  <si>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</si>
  <si>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</si>
  <si>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</si>
  <si>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</si>
  <si>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</si>
  <si>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</si>
  <si>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</si>
  <si>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</si>
  <si>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</si>
  <si>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</si>
  <si>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</si>
  <si>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</si>
  <si>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</si>
  <si>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</si>
  <si>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</si>
  <si>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</si>
  <si>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</si>
  <si>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</si>
  <si>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</si>
  <si>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</si>
  <si>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</si>
  <si>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</si>
  <si>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</si>
  <si>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</si>
  <si>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</si>
  <si>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</si>
  <si>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</si>
  <si>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</si>
  <si>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</si>
  <si>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</si>
  <si>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</si>
  <si>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</si>
  <si>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</si>
  <si>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</si>
  <si>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</si>
  <si>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</si>
  <si>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</si>
  <si>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</si>
  <si>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</si>
  <si>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</si>
  <si>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</si>
  <si>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</si>
  <si>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</si>
  <si>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</si>
  <si>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</si>
  <si>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</si>
  <si>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</si>
  <si>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</si>
  <si>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</si>
  <si>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</si>
  <si>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</si>
  <si>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</si>
  <si>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</si>
  <si>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</si>
  <si>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</si>
  <si>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</si>
  <si>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</si>
  <si>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</si>
  <si>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</si>
  <si>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</si>
  <si>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</si>
  <si>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</si>
  <si>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</si>
  <si>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</si>
  <si>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</si>
  <si>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</si>
  <si>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</si>
  <si>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</si>
  <si>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</si>
  <si>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</si>
  <si>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</si>
  <si>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</si>
  <si>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</si>
  <si>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</si>
  <si>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</si>
  <si>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</si>
  <si>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</si>
  <si>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</si>
  <si>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</si>
  <si>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</si>
  <si>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</si>
  <si>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</si>
  <si>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</si>
  <si>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</si>
  <si>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</si>
  <si>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</si>
  <si>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</si>
  <si>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</si>
  <si>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</si>
  <si>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</si>
  <si>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</si>
  <si>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</si>
  <si>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</si>
  <si>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</si>
  <si>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</si>
  <si>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</si>
  <si>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</si>
  <si>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</si>
  <si>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</si>
  <si>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</si>
  <si>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</si>
  <si>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</si>
  <si>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</si>
  <si>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</si>
  <si>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</si>
  <si>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</si>
  <si>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</si>
  <si>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</si>
  <si>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</si>
  <si>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</si>
  <si>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</si>
  <si>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</si>
  <si>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</si>
  <si>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</si>
  <si>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</si>
  <si>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</si>
  <si>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</si>
  <si>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</si>
  <si>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</si>
  <si>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</si>
  <si>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</si>
  <si>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</si>
  <si>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</si>
  <si>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</si>
  <si>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</si>
  <si>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</si>
  <si>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</si>
  <si>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</si>
  <si>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</si>
  <si>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</si>
  <si>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</si>
  <si>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</si>
  <si>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</si>
  <si>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</si>
  <si>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</si>
  <si>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</si>
  <si>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</si>
  <si>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</si>
  <si>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</si>
  <si>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</si>
  <si>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</si>
  <si>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</si>
  <si>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</si>
  <si>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</si>
  <si>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</si>
  <si>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</si>
  <si>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</si>
  <si>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</si>
  <si>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</si>
  <si>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</si>
  <si>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</si>
  <si>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</si>
  <si>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</si>
  <si>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</si>
  <si>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</si>
  <si>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</si>
  <si>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</si>
  <si>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</si>
  <si>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</si>
  <si>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</si>
  <si>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</si>
  <si>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</si>
  <si>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</si>
  <si>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</si>
  <si>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</si>
  <si>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</si>
  <si>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</si>
  <si>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</si>
  <si>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</si>
  <si>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</si>
  <si>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</si>
  <si>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</si>
  <si>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</si>
  <si>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</si>
  <si>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</si>
  <si>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</si>
  <si>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</si>
  <si>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</si>
  <si>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</si>
  <si>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</si>
  <si>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</si>
  <si>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</si>
  <si>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</si>
  <si>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</si>
  <si>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</si>
  <si>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</si>
  <si>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</si>
  <si>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</si>
  <si>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</si>
  <si>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</si>
  <si>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</si>
  <si>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</si>
  <si>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</si>
  <si>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</si>
  <si>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</si>
  <si>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</si>
  <si>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</si>
  <si>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</si>
  <si>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</si>
  <si>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</si>
  <si>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</si>
  <si>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</si>
  <si>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</si>
  <si>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</si>
  <si>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</si>
  <si>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</si>
  <si>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</si>
  <si>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</si>
  <si>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</si>
  <si>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</si>
  <si>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</si>
  <si>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</si>
  <si>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</si>
  <si>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</si>
  <si>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</si>
  <si>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</si>
  <si>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</si>
  <si>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</si>
  <si>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</si>
  <si>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</si>
  <si>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</si>
  <si>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</si>
  <si>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</si>
  <si>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</si>
  <si>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</si>
  <si>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</si>
  <si>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</si>
  <si>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</si>
  <si>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</si>
  <si>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</si>
  <si>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</si>
  <si>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</si>
  <si>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</si>
  <si>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</si>
  <si>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</si>
  <si>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</si>
  <si>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</si>
  <si>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</si>
  <si>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</si>
  <si>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</si>
  <si>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</si>
  <si>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</si>
  <si>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</si>
  <si>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</si>
  <si>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</si>
  <si>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</si>
  <si>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</si>
  <si>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</si>
  <si>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</si>
  <si>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</si>
  <si>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</si>
  <si>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</si>
  <si>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</si>
  <si>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</si>
  <si>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</si>
  <si>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</si>
  <si>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</si>
  <si>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</si>
  <si>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</si>
  <si>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</si>
  <si>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</si>
  <si>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</si>
  <si>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</si>
  <si>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</si>
  <si>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</si>
  <si>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</si>
  <si>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</si>
  <si>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</si>
  <si>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</si>
  <si>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</si>
  <si>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</si>
  <si>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</si>
  <si>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</si>
  <si>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</si>
  <si>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</si>
  <si>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</si>
  <si>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</si>
  <si>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</si>
  <si>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</si>
  <si>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</si>
  <si>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</si>
  <si>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</si>
  <si>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</si>
  <si>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</si>
  <si>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</si>
  <si>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</si>
  <si>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</si>
  <si>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</si>
  <si>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</si>
  <si>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</si>
  <si>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</si>
  <si>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</si>
  <si>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</si>
  <si>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</si>
  <si>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</si>
  <si>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</si>
  <si>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</si>
  <si>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</si>
  <si>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</si>
  <si>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</si>
  <si>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</si>
  <si>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</si>
  <si>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</si>
  <si>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</si>
  <si>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</si>
  <si>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</si>
  <si>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</si>
  <si>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</si>
  <si>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</si>
  <si>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</si>
  <si>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</si>
  <si>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</si>
  <si>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</si>
  <si>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</si>
  <si>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</si>
  <si>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</si>
  <si>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</si>
  <si>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</si>
  <si>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</si>
  <si>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</si>
  <si>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</si>
  <si>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</si>
  <si>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</si>
  <si>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</si>
  <si>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</si>
  <si>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</si>
  <si>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</si>
  <si>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</si>
  <si>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</si>
  <si>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</si>
  <si>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</si>
  <si>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</si>
  <si>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</si>
  <si>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</si>
  <si>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</si>
  <si>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</si>
  <si>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</si>
  <si>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</si>
  <si>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</si>
  <si>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</si>
  <si>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</si>
  <si>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</si>
  <si>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</si>
  <si>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</si>
  <si>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</si>
  <si>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</si>
  <si>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</si>
  <si>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</si>
  <si>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</si>
  <si>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</si>
  <si>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</si>
  <si>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</si>
  <si>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</si>
  <si>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</si>
  <si>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</si>
  <si>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</si>
  <si>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</si>
  <si>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</si>
  <si>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</si>
  <si>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</si>
  <si>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</si>
  <si>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</si>
  <si>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</si>
  <si>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</si>
  <si>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</si>
  <si>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</si>
  <si>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</si>
  <si>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</si>
  <si>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</si>
  <si>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</si>
  <si>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</si>
  <si>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</si>
  <si>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</si>
  <si>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</si>
  <si>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</si>
  <si>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</si>
  <si>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</si>
  <si>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</si>
  <si>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</si>
  <si>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</si>
  <si>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</si>
  <si>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</si>
  <si>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</si>
  <si>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</si>
  <si>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</si>
  <si>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</si>
  <si>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</si>
  <si>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</si>
  <si>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</si>
  <si>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</si>
  <si>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</si>
  <si>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</si>
  <si>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</si>
  <si>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</si>
  <si>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</si>
  <si>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</si>
  <si>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</si>
  <si>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</si>
  <si>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</si>
  <si>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</si>
  <si>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</si>
  <si>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</si>
  <si>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</si>
  <si>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</si>
  <si>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</si>
  <si>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</si>
  <si>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</si>
  <si>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</si>
  <si>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</si>
  <si>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</si>
  <si>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</si>
  <si>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</si>
  <si>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</si>
  <si>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</si>
  <si>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</si>
  <si>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</si>
  <si>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</si>
  <si>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</si>
  <si>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</si>
  <si>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</si>
  <si>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</si>
  <si>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</si>
  <si>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</si>
  <si>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</si>
  <si>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</si>
  <si>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</si>
  <si>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</si>
  <si>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</si>
  <si>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</si>
  <si>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</si>
  <si>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</si>
  <si>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</si>
  <si>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</si>
  <si>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</si>
  <si>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</si>
  <si>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</si>
  <si>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</si>
  <si>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</si>
  <si>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</si>
  <si>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</si>
  <si>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</si>
  <si>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</si>
  <si>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</si>
  <si>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</si>
  <si>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</si>
  <si>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</si>
  <si>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</si>
  <si>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</si>
  <si>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</si>
  <si>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</si>
  <si>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</si>
  <si>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</si>
  <si>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</si>
  <si>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</si>
  <si>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</si>
  <si>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</si>
  <si>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</si>
  <si>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</si>
  <si>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</si>
  <si>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</si>
  <si>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</si>
  <si>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</si>
  <si>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</si>
  <si>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</si>
  <si>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</si>
  <si>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</si>
  <si>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</si>
  <si>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</si>
  <si>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</si>
  <si>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</si>
  <si>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</si>
  <si>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</si>
  <si>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</si>
  <si>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</si>
  <si>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</si>
  <si>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</si>
  <si>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</si>
  <si>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</si>
  <si>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</si>
  <si>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</si>
  <si>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</si>
  <si>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</si>
  <si>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May is the most successful month to launch, May to August are the best months overall</t>
  </si>
  <si>
    <t>Failures mimic the same seasonality as sucesses, however.  But there is a wider gap between failure and success from May to August</t>
  </si>
  <si>
    <t>December would be the worst month, both success and failure have an equal chance of occuring</t>
  </si>
  <si>
    <t>Goals of 45000 or higher are very likely to fail, as well as those between 25000 and 35000</t>
  </si>
  <si>
    <t>Goals of less than 1000 are the most highly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</si>
</sst>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fgColor auto="1"/>
          <bgColor theme="4"/>
        </patternFill>
      </fill>
    </dxf>
    <dxf>
      <fill>
        <patternFill>
          <bgColor theme="9"/>
        </patternFill>
      </fill>
    </dxf>
    <dxf>
      <fill>
        <patternFill>
          <fgColor auto="1"/>
          <bgColor theme="4"/>
        </patternFill>
      </fill>
    </dxf>
    <dxf>
      <fill>
        <patternFill>
          <bgColor theme="9"/>
        </patternFill>
      </fill>
    </dxf>
    <dxf>
      <fill>
        <patternFill>
          <fgColor auto="1"/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2D-914A-A491-AE5AF6FEB65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2D-914A-A491-AE5AF6FEB65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2D-914A-A491-AE5AF6FE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478575"/>
        <c:axId val="25316976"/>
      </c:lineChart>
      <c:catAx>
        <c:axId val="60847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976"/>
        <c:crosses val="autoZero"/>
        <c:auto val="1"/>
        <c:lblAlgn val="ctr"/>
        <c:lblOffset val="100"/>
        <c:noMultiLvlLbl val="0"/>
      </c:catAx>
      <c:valAx>
        <c:axId val="253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9-CF4C-8F90-8C5ED7F0FD0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9-CF4C-8F90-8C5ED7F0FD0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9-CF4C-8F90-8C5ED7F0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814096"/>
        <c:axId val="908854112"/>
      </c:lineChart>
      <c:catAx>
        <c:axId val="90881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54112"/>
        <c:crosses val="autoZero"/>
        <c:auto val="1"/>
        <c:lblAlgn val="ctr"/>
        <c:lblOffset val="100"/>
        <c:noMultiLvlLbl val="0"/>
      </c:catAx>
      <c:valAx>
        <c:axId val="9088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1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6-2A4B-B13D-1C88ADF6967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E6-2A4B-B13D-1C88ADF6967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E6-2A4B-B13D-1C88ADF6967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E6-2A4B-B13D-1C88ADF6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230815"/>
        <c:axId val="608729727"/>
      </c:barChart>
      <c:catAx>
        <c:axId val="29323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29727"/>
        <c:crosses val="autoZero"/>
        <c:auto val="1"/>
        <c:lblAlgn val="ctr"/>
        <c:lblOffset val="100"/>
        <c:noMultiLvlLbl val="0"/>
      </c:catAx>
      <c:valAx>
        <c:axId val="60872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3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9-654F-ADA7-AA987110D2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E9-654F-ADA7-AA987110D2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E9-654F-ADA7-AA987110D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320927"/>
        <c:axId val="603512175"/>
      </c:barChart>
      <c:catAx>
        <c:axId val="48632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12175"/>
        <c:crosses val="autoZero"/>
        <c:auto val="1"/>
        <c:lblAlgn val="ctr"/>
        <c:lblOffset val="100"/>
        <c:noMultiLvlLbl val="0"/>
      </c:catAx>
      <c:valAx>
        <c:axId val="6035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2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5-264A-BFE4-201A7652FF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65-264A-BFE4-201A7652FF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65-264A-BFE4-201A7652FF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65-264A-BFE4-201A7652F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591680"/>
        <c:axId val="391593328"/>
      </c:lineChart>
      <c:catAx>
        <c:axId val="3915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93328"/>
        <c:crosses val="autoZero"/>
        <c:auto val="1"/>
        <c:lblAlgn val="ctr"/>
        <c:lblOffset val="100"/>
        <c:noMultiLvlLbl val="0"/>
      </c:catAx>
      <c:valAx>
        <c:axId val="3915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9060664-EC9B-A04A-929D-5B02C6FC700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C963C9-BEDD-904F-B09C-988789A8980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9895DB-549B-F447-AD08-412635623A1E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539750</xdr:colOff>
      <xdr:row>15</xdr:row>
      <xdr:rowOff>158750</xdr:rowOff>
    </xdr:from>
    <xdr:to>
      <xdr:col>10</xdr:col>
      <xdr:colOff>114300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9A718-8D89-E944-85BB-2CDA1C579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107950</xdr:rowOff>
    </xdr:from>
    <xdr:to>
      <xdr:col>14</xdr:col>
      <xdr:colOff>190500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965CF-AB38-934D-BC7C-B2259CC93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171450</xdr:rowOff>
    </xdr:from>
    <xdr:to>
      <xdr:col>13</xdr:col>
      <xdr:colOff>622300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86667-A220-784E-9CBC-D61ACE9E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120650</xdr:rowOff>
    </xdr:from>
    <xdr:to>
      <xdr:col>12</xdr:col>
      <xdr:colOff>381000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95FEB-621D-8341-B870-A15E95317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31750</xdr:rowOff>
    </xdr:from>
    <xdr:to>
      <xdr:col>12</xdr:col>
      <xdr:colOff>139700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859F4-52B0-5646-9C81-FC303B5AF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0B3A60-FB49-3E41-B37D-AA3405EC92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5F5977-0319-804E-952B-DA7BC7DFD6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Brandon Knox" id="{416112C3-BD6D-C24A-B434-020499BAE2F3}" userId="685beeb2d0c2e20a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nox" refreshedDate="44456.1592662037" createdVersion="6" refreshedVersion="6" minRefreshableVersion="3" recordCount="4114" xr:uid="{759E8D7E-8434-2B48-9950-BE51A5B4B7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nox" refreshedDate="44456.17467685185" createdVersion="6" refreshedVersion="6" minRefreshableVersion="3" recordCount="4114" xr:uid="{A8665067-E2E6-E84C-8139-9EC2ED5B3E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nox" refreshedDate="44456.26534247685" createdVersion="6" refreshedVersion="6" minRefreshableVersion="3" recordCount="4114" xr:uid="{F6CF5871-C28F-1546-9AB5-AA0AA9F72D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5FD42-28C6-5346-8DBD-1E55EF54D5F1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3D323-C821-DA4E-8BD6-CCA895DED8C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ED175-65A3-1A4D-8399-A8EA2CD8DC5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F7F03-8C71-694C-BC48-BB2B16C0C1B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520" dT="2021-09-09T23:32:07.26" personId="{416112C3-BD6D-C24A-B434-020499BAE2F3}" id="{6433BA17-1D90-C245-B17E-67DB58A5D7EC}">
    <text>1.2.5 “Q520” answer, quiz says it is “Q518”</text>
  </threadedComment>
  <threadedComment ref="O522" dT="2021-09-09T23:32:40.85" personId="{416112C3-BD6D-C24A-B434-020499BAE2F3}" id="{810DADE8-CA0C-8D4F-B8B7-6357D3CCE295}">
    <text>The answer 1.2.5 quiz says is correct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1" max="21" width="10.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 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 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 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 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 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 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 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 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 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 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 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 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 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 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 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 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 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62ADDC6D-EF73-784C-BFA8-4C9191B168BB}"/>
  <conditionalFormatting sqref="F1:F1048576">
    <cfRule type="containsText" dxfId="5" priority="2" operator="containsText" text="successful">
      <formula>NOT(ISERROR(SEARCH("successful",F1)))</formula>
    </cfRule>
    <cfRule type="containsText" dxfId="4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617C-1935-EB41-B08A-B0E29CAC15DF}">
  <dimension ref="A1:H36"/>
  <sheetViews>
    <sheetView tabSelected="1" workbookViewId="0">
      <selection activeCell="B4" sqref="B4"/>
    </sheetView>
  </sheetViews>
  <sheetFormatPr baseColWidth="10" defaultRowHeight="15" x14ac:dyDescent="0.2"/>
  <cols>
    <col min="1" max="1" width="16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COUNTIFS(KickStarter!$F:$F,"successful",KickStarter!$D:$D,"&lt;1000", KickStarter!$R:$R,"plays")</f>
        <v>141</v>
      </c>
      <c r="C2">
        <f>COUNTIFS(KickStarter!$F:$F,"failed",KickStarter!$D:$D,"&lt;1000", KickStarter!$R:$R,"plays")</f>
        <v>45</v>
      </c>
      <c r="D2">
        <f>COUNTIFS(KickStarter!$F:$F,"canceled",KickStarter!$D:$D,"&lt;1000", 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2" si="0">SUM(B3:D3)</f>
        <v>534</v>
      </c>
      <c r="F3" s="22">
        <f t="shared" ref="F3:F12" si="1">B3/E3</f>
        <v>0.72659176029962547</v>
      </c>
      <c r="G3" s="22">
        <f t="shared" ref="G3:G12" si="2">C3/E3</f>
        <v>0.27340823970037453</v>
      </c>
      <c r="H3" s="22">
        <f t="shared" ref="H3:H12" si="3">D3/E3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8410</v>
      </c>
      <c r="B6">
        <f>COUNTIFS(KickStarter!$F:$F,"successful",KickStarter!$D:$D,"&gt;=20000",KickStarter!$D:$D,"&lt;=24999",KickStarter!$R:$R,"plays")</f>
        <v>9</v>
      </c>
      <c r="C6">
        <f>COUNTIFS(KickStarter!$F:$F,"failed",KickStarter!$D:$D,"&gt;=20000",KickStarter!$D:$D,"&lt;=24999",KickStarter!$R:$R,"plays")</f>
        <v>11</v>
      </c>
      <c r="D6">
        <f>COUNTIFS(KickStarter!$F:$F,"canceled",KickStarter!$D:$D,"&gt;=20000",KickStarter!$D:$D,"&lt;=24999",KickStarter!$R:$R,"plays")</f>
        <v>0</v>
      </c>
      <c r="E6">
        <f t="shared" si="0"/>
        <v>20</v>
      </c>
      <c r="F6" s="22">
        <f t="shared" si="1"/>
        <v>0.45</v>
      </c>
      <c r="G6" s="22">
        <f t="shared" si="2"/>
        <v>0.55000000000000004</v>
      </c>
      <c r="H6" s="22">
        <f t="shared" si="3"/>
        <v>0</v>
      </c>
    </row>
    <row r="7" spans="1:8" x14ac:dyDescent="0.2">
      <c r="A7" t="s">
        <v>8411</v>
      </c>
      <c r="B7">
        <f>COUNTIFS(KickStarter!$F:$F,"successful",KickStarter!$D:$D,"&gt;=25000",KickStarter!$D:$D,"&lt;=29999",KickStarter!$R:$R,"plays")</f>
        <v>1</v>
      </c>
      <c r="C7">
        <f>COUNTIFS(KickStarter!$F:$F,"failed",KickStarter!$D:$D,"&gt;=25000",KickStarter!$D:$D,"&lt;=29999",KickStarter!$R:$R,"plays")</f>
        <v>4</v>
      </c>
      <c r="D7">
        <f>COUNTIFS(KickStarter!$F:$F,"canceled",KickStarter!$D:$D,"&gt;=25000",KickStarter!$D:$D,"&lt;=29999",KickStarter!$R:$R,"plays")</f>
        <v>0</v>
      </c>
      <c r="E7">
        <f t="shared" si="0"/>
        <v>5</v>
      </c>
      <c r="F7" s="22">
        <f t="shared" si="1"/>
        <v>0.2</v>
      </c>
      <c r="G7" s="22">
        <f t="shared" si="2"/>
        <v>0.8</v>
      </c>
      <c r="H7" s="22">
        <f t="shared" si="3"/>
        <v>0</v>
      </c>
    </row>
    <row r="8" spans="1:8" x14ac:dyDescent="0.2">
      <c r="A8" t="s">
        <v>8412</v>
      </c>
      <c r="B8">
        <f>COUNTIFS(KickStarter!$F:$F,"successful",KickStarter!$D:$D,"&gt;=30000",KickStarter!$D:$D,"&lt;=34999",KickStarter!$R:$R,"plays")</f>
        <v>3</v>
      </c>
      <c r="C8">
        <f>COUNTIFS(KickStarter!$F:$F,"failed",KickStarter!$D:$D,"&gt;=30000",KickStarter!$D:$D,"&lt;=34999",KickStarter!$R:$R,"plays")</f>
        <v>8</v>
      </c>
      <c r="D8">
        <f>COUNTIFS(KickStarter!$F:$F,"canceled",KickStarter!$D:$D,"&gt;=30000",KickStarter!$D:$D,"&lt;=34999",KickStarter!$R:$R,"plays")</f>
        <v>0</v>
      </c>
      <c r="E8">
        <f t="shared" si="0"/>
        <v>11</v>
      </c>
      <c r="F8" s="22">
        <f t="shared" si="1"/>
        <v>0.27272727272727271</v>
      </c>
      <c r="G8" s="22">
        <f t="shared" si="2"/>
        <v>0.72727272727272729</v>
      </c>
      <c r="H8" s="22">
        <f t="shared" si="3"/>
        <v>0</v>
      </c>
    </row>
    <row r="9" spans="1:8" x14ac:dyDescent="0.2">
      <c r="A9" t="s">
        <v>8413</v>
      </c>
      <c r="B9">
        <f>COUNTIFS(KickStarter!$F:$F,"successful",KickStarter!$D:$D,"&gt;=35000",KickStarter!$D:$D,"&lt;=39999",KickStarter!$R:$R,"plays")</f>
        <v>4</v>
      </c>
      <c r="C9">
        <f>COUNTIFS(KickStarter!$F:$F,"failed",KickStarter!$D:$D,"&gt;=35000",KickStarter!$D:$D,"&lt;=39999",KickStarter!$R:$R,"plays")</f>
        <v>2</v>
      </c>
      <c r="D9">
        <f>COUNTIFS(KickStarter!$F:$F,"canceled",KickStarter!$D:$D,"&gt;=35000",KickStarter!$D:$D,"&lt;=39999",KickStarter!$R:$R,"plays")</f>
        <v>0</v>
      </c>
      <c r="E9">
        <f t="shared" si="0"/>
        <v>6</v>
      </c>
      <c r="F9" s="22">
        <f t="shared" si="1"/>
        <v>0.66666666666666663</v>
      </c>
      <c r="G9" s="22">
        <f t="shared" si="2"/>
        <v>0.33333333333333331</v>
      </c>
      <c r="H9" s="22">
        <f t="shared" si="3"/>
        <v>0</v>
      </c>
    </row>
    <row r="10" spans="1:8" x14ac:dyDescent="0.2">
      <c r="A10" t="s">
        <v>8414</v>
      </c>
      <c r="B10">
        <f>COUNTIFS(KickStarter!$F:$F,"successful",KickStarter!$D:$D,"&gt;=40000",KickStarter!$D:$D,"&lt;=44999",KickStarter!$R:$R,"plays")</f>
        <v>2</v>
      </c>
      <c r="C10">
        <f>COUNTIFS(KickStarter!$F:$F,"failed",KickStarter!$D:$D,"&gt;=40000",KickStarter!$D:$D,"&lt;=44999",KickStarter!$R:$R,"plays")</f>
        <v>1</v>
      </c>
      <c r="D10">
        <f>COUNTIFS(KickStarter!$F:$F,"canceled",KickStarter!$D:$D,"&gt;=40000",KickStarter!$D:$D,"&lt;=44999",KickStarter!$R:$R,"plays")</f>
        <v>0</v>
      </c>
      <c r="E10">
        <f t="shared" si="0"/>
        <v>3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8415</v>
      </c>
      <c r="B11">
        <f>COUNTIFS(KickStarter!$F:$F,"successful",KickStarter!$D:$D,"&gt;=45000",KickStarter!$D:$D,"&lt;=49999",KickStarter!$R:$R,"plays")</f>
        <v>0</v>
      </c>
      <c r="C11">
        <f>COUNTIFS(KickStarter!$F:$F,"failed",KickStarter!$D:$D,"&gt;=45000",KickStarter!$D:$D,"&lt;=49999",KickStarter!$R:$R,"plays")</f>
        <v>1</v>
      </c>
      <c r="D11">
        <f>COUNTIFS(KickStarter!$F:$F,"canceled",KickStarter!$D:$D,"&gt;=45000",KickStarter!$D:$D,"&lt;=49999",KickStarter!$R:$R,"plays")</f>
        <v>0</v>
      </c>
      <c r="E11">
        <f t="shared" si="0"/>
        <v>1</v>
      </c>
      <c r="F11" s="22">
        <f t="shared" si="1"/>
        <v>0</v>
      </c>
      <c r="G11" s="22">
        <f t="shared" si="2"/>
        <v>1</v>
      </c>
      <c r="H11" s="22">
        <f t="shared" si="3"/>
        <v>0</v>
      </c>
    </row>
    <row r="12" spans="1:8" x14ac:dyDescent="0.2">
      <c r="A12" t="s">
        <v>8416</v>
      </c>
      <c r="B12">
        <f>COUNTIFS(KickStarter!$F:$F,"successful",KickStarter!$D:$D,"&gt;50000", KickStarter!$R:$R,"plays")</f>
        <v>2</v>
      </c>
      <c r="C12">
        <f>COUNTIFS(KickStarter!$F:$F,"failed",KickStarter!$D:$D,"&gt;50000", KickStarter!$R:$R,"plays")</f>
        <v>10</v>
      </c>
      <c r="D12">
        <f>COUNTIFS(KickStarter!$F:$F,"canceled",KickStarter!$D:$D,"&gt;50000", KickStarter!$R:$R,"plays")</f>
        <v>0</v>
      </c>
      <c r="E12">
        <f t="shared" si="0"/>
        <v>12</v>
      </c>
      <c r="F12" s="22">
        <f t="shared" si="1"/>
        <v>0.16666666666666666</v>
      </c>
      <c r="G12" s="22">
        <f t="shared" si="2"/>
        <v>0.83333333333333337</v>
      </c>
      <c r="H12" s="22">
        <f t="shared" si="3"/>
        <v>0</v>
      </c>
    </row>
    <row r="35" spans="4:4" x14ac:dyDescent="0.2">
      <c r="D35" t="s">
        <v>8420</v>
      </c>
    </row>
    <row r="36" spans="4:4" x14ac:dyDescent="0.2">
      <c r="D36" t="s">
        <v>8421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6A723-D351-A94C-BB2F-64D1D123F964}">
  <dimension ref="A1:E26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8359</v>
      </c>
      <c r="B1" t="s">
        <v>8315</v>
      </c>
    </row>
    <row r="2" spans="1:5" x14ac:dyDescent="0.2">
      <c r="A2" s="14" t="s">
        <v>8379</v>
      </c>
      <c r="B2" t="s">
        <v>8360</v>
      </c>
    </row>
    <row r="4" spans="1:5" x14ac:dyDescent="0.2">
      <c r="A4" s="14" t="s">
        <v>8364</v>
      </c>
      <c r="B4" s="14" t="s">
        <v>8363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8362</v>
      </c>
      <c r="B18" s="16">
        <v>839</v>
      </c>
      <c r="C18" s="16">
        <v>493</v>
      </c>
      <c r="D18" s="16">
        <v>37</v>
      </c>
      <c r="E18" s="16">
        <v>1369</v>
      </c>
    </row>
    <row r="24" spans="1:5" x14ac:dyDescent="0.2">
      <c r="E24" t="s">
        <v>8417</v>
      </c>
    </row>
    <row r="25" spans="1:5" x14ac:dyDescent="0.2">
      <c r="E25" t="s">
        <v>8418</v>
      </c>
    </row>
    <row r="26" spans="1:5" x14ac:dyDescent="0.2">
      <c r="E26" t="s">
        <v>8419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3CA2B-E03B-6847-9606-C9F80B0484B0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4" t="s">
        <v>8222</v>
      </c>
      <c r="B2" t="s">
        <v>8223</v>
      </c>
    </row>
    <row r="4" spans="1:6" x14ac:dyDescent="0.2">
      <c r="A4" s="14" t="s">
        <v>8364</v>
      </c>
      <c r="B4" s="14" t="s">
        <v>8363</v>
      </c>
    </row>
    <row r="5" spans="1:6" x14ac:dyDescent="0.2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2">
      <c r="A7" s="15" t="s">
        <v>8362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4BE4-3CF6-CC48-9482-1D36C1E8A3AF}">
  <dimension ref="A1:E7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8359</v>
      </c>
      <c r="B2" t="s">
        <v>8360</v>
      </c>
    </row>
    <row r="4" spans="1:5" x14ac:dyDescent="0.2">
      <c r="A4" s="14" t="s">
        <v>8364</v>
      </c>
      <c r="B4" s="14" t="s">
        <v>8363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8362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8945-F7EF-0E46-951B-8DB5CECFDE0A}">
  <dimension ref="A1:F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8359</v>
      </c>
      <c r="B1" t="s">
        <v>8315</v>
      </c>
    </row>
    <row r="2" spans="1:6" x14ac:dyDescent="0.2">
      <c r="A2" s="14" t="s">
        <v>8379</v>
      </c>
      <c r="B2" t="s">
        <v>8360</v>
      </c>
    </row>
    <row r="4" spans="1:6" x14ac:dyDescent="0.2">
      <c r="A4" s="14" t="s">
        <v>8364</v>
      </c>
      <c r="B4" s="14" t="s">
        <v>8363</v>
      </c>
    </row>
    <row r="5" spans="1:6" x14ac:dyDescent="0.2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8" t="s">
        <v>8362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F0AB7-6CF0-8C47-B45A-67510059619A}"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6CF0-F50A-2C45-BC84-BA7273007331}">
  <dimension ref="A1:T413"/>
  <sheetViews>
    <sheetView workbookViewId="0"/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D2FC3-889A-0C41-844D-592A9F11CFF0}">
  <dimension ref="A1:T251"/>
  <sheetViews>
    <sheetView workbookViewId="0"/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05B32-75D4-484A-934E-9CFBA5968729}">
  <dimension ref="A1:C14"/>
  <sheetViews>
    <sheetView workbookViewId="0">
      <selection activeCell="C1" sqref="C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8394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Knox</cp:lastModifiedBy>
  <dcterms:created xsi:type="dcterms:W3CDTF">2017-04-20T15:17:24Z</dcterms:created>
  <dcterms:modified xsi:type="dcterms:W3CDTF">2021-09-17T15:23:56Z</dcterms:modified>
</cp:coreProperties>
</file>