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rancis\Desktop\RETROCOMPUTING\Bluety\"/>
    </mc:Choice>
  </mc:AlternateContent>
  <bookViews>
    <workbookView minimized="1" xWindow="0" yWindow="0" windowWidth="15340" windowHeight="5900" activeTab="4"/>
  </bookViews>
  <sheets>
    <sheet name="Fournitures" sheetId="1" r:id="rId1"/>
    <sheet name="SN74HCT245N " sheetId="3" r:id="rId2"/>
    <sheet name="SN74HCT273" sheetId="4" r:id="rId3"/>
    <sheet name="CD74HCT688E" sheetId="5" r:id="rId4"/>
    <sheet name="74HC32" sheetId="7" r:id="rId5"/>
    <sheet name="BOM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I5" i="7"/>
  <c r="I3" i="7"/>
  <c r="D5" i="7"/>
  <c r="E42" i="7"/>
  <c r="I42" i="7" s="1"/>
  <c r="J42" i="7" s="1"/>
  <c r="E41" i="7"/>
  <c r="I41" i="7" s="1"/>
  <c r="J41" i="7" s="1"/>
  <c r="F40" i="7"/>
  <c r="E40" i="7"/>
  <c r="I40" i="7" s="1"/>
  <c r="J40" i="7" s="1"/>
  <c r="E39" i="7"/>
  <c r="I39" i="7" s="1"/>
  <c r="J39" i="7" s="1"/>
  <c r="F38" i="7"/>
  <c r="E38" i="7"/>
  <c r="I38" i="7" s="1"/>
  <c r="J38" i="7" s="1"/>
  <c r="E37" i="7"/>
  <c r="I37" i="7" s="1"/>
  <c r="J37" i="7" s="1"/>
  <c r="F36" i="7"/>
  <c r="E36" i="7"/>
  <c r="I36" i="7" s="1"/>
  <c r="J36" i="7" s="1"/>
  <c r="E35" i="7"/>
  <c r="I35" i="7" s="1"/>
  <c r="J35" i="7" s="1"/>
  <c r="F34" i="7"/>
  <c r="E34" i="7"/>
  <c r="I34" i="7" s="1"/>
  <c r="J34" i="7" s="1"/>
  <c r="E33" i="7"/>
  <c r="I33" i="7" s="1"/>
  <c r="J33" i="7" s="1"/>
  <c r="F32" i="7"/>
  <c r="E32" i="7"/>
  <c r="I32" i="7" s="1"/>
  <c r="J32" i="7" s="1"/>
  <c r="E31" i="7"/>
  <c r="I31" i="7" s="1"/>
  <c r="J31" i="7" s="1"/>
  <c r="F30" i="7"/>
  <c r="E30" i="7"/>
  <c r="I30" i="7" s="1"/>
  <c r="J30" i="7" s="1"/>
  <c r="E29" i="7"/>
  <c r="I29" i="7" s="1"/>
  <c r="J29" i="7" s="1"/>
  <c r="F28" i="7"/>
  <c r="E28" i="7"/>
  <c r="I28" i="7" s="1"/>
  <c r="J28" i="7" s="1"/>
  <c r="E27" i="7"/>
  <c r="I27" i="7" s="1"/>
  <c r="J27" i="7" s="1"/>
  <c r="F26" i="7"/>
  <c r="E26" i="7"/>
  <c r="I26" i="7" s="1"/>
  <c r="J26" i="7" s="1"/>
  <c r="E25" i="7"/>
  <c r="I25" i="7" s="1"/>
  <c r="J25" i="7" s="1"/>
  <c r="F24" i="7"/>
  <c r="E24" i="7"/>
  <c r="I24" i="7" s="1"/>
  <c r="J24" i="7" s="1"/>
  <c r="E23" i="7"/>
  <c r="I23" i="7" s="1"/>
  <c r="J23" i="7" s="1"/>
  <c r="F22" i="7"/>
  <c r="E22" i="7"/>
  <c r="I22" i="7" s="1"/>
  <c r="J22" i="7" s="1"/>
  <c r="E21" i="7"/>
  <c r="I21" i="7" s="1"/>
  <c r="J21" i="7" s="1"/>
  <c r="F20" i="7"/>
  <c r="E20" i="7"/>
  <c r="I20" i="7" s="1"/>
  <c r="J20" i="7" s="1"/>
  <c r="E19" i="7"/>
  <c r="I19" i="7" s="1"/>
  <c r="J19" i="7" s="1"/>
  <c r="F18" i="7"/>
  <c r="E18" i="7"/>
  <c r="I18" i="7" s="1"/>
  <c r="J18" i="7" s="1"/>
  <c r="E17" i="7"/>
  <c r="I17" i="7" s="1"/>
  <c r="J17" i="7" s="1"/>
  <c r="F16" i="7"/>
  <c r="E16" i="7"/>
  <c r="I16" i="7" s="1"/>
  <c r="J16" i="7" s="1"/>
  <c r="E15" i="7"/>
  <c r="I15" i="7" s="1"/>
  <c r="J15" i="7" s="1"/>
  <c r="F14" i="7"/>
  <c r="E14" i="7"/>
  <c r="I14" i="7" s="1"/>
  <c r="J14" i="7" s="1"/>
  <c r="E13" i="7"/>
  <c r="I13" i="7" s="1"/>
  <c r="J13" i="7" s="1"/>
  <c r="F12" i="7"/>
  <c r="E12" i="7"/>
  <c r="I12" i="7" s="1"/>
  <c r="J12" i="7" s="1"/>
  <c r="E11" i="7"/>
  <c r="I11" i="7" s="1"/>
  <c r="J11" i="7" s="1"/>
  <c r="F10" i="7"/>
  <c r="E10" i="7"/>
  <c r="I10" i="7" s="1"/>
  <c r="J10" i="7" s="1"/>
  <c r="E9" i="7"/>
  <c r="I9" i="7" s="1"/>
  <c r="J9" i="7" s="1"/>
  <c r="F8" i="7"/>
  <c r="E8" i="7"/>
  <c r="I8" i="7" s="1"/>
  <c r="J8" i="7" s="1"/>
  <c r="E7" i="7"/>
  <c r="I7" i="7" s="1"/>
  <c r="J7" i="7" s="1"/>
  <c r="E6" i="7"/>
  <c r="I6" i="7" s="1"/>
  <c r="I4" i="7"/>
  <c r="E3" i="7"/>
  <c r="F3" i="7" s="1"/>
  <c r="D3" i="7"/>
  <c r="F2" i="7"/>
  <c r="G2" i="7" s="1"/>
  <c r="I2" i="7" s="1"/>
  <c r="D2" i="7"/>
  <c r="H2" i="3"/>
  <c r="H3" i="3"/>
  <c r="H4" i="3"/>
  <c r="F4" i="5"/>
  <c r="D4" i="5"/>
  <c r="H3" i="5"/>
  <c r="H2" i="5"/>
  <c r="G2" i="5"/>
  <c r="E42" i="5"/>
  <c r="H42" i="5" s="1"/>
  <c r="I42" i="5" s="1"/>
  <c r="F41" i="5"/>
  <c r="E41" i="5"/>
  <c r="H41" i="5" s="1"/>
  <c r="I41" i="5" s="1"/>
  <c r="E40" i="5"/>
  <c r="H40" i="5" s="1"/>
  <c r="I40" i="5" s="1"/>
  <c r="F39" i="5"/>
  <c r="E39" i="5"/>
  <c r="H39" i="5" s="1"/>
  <c r="I39" i="5" s="1"/>
  <c r="E38" i="5"/>
  <c r="H38" i="5" s="1"/>
  <c r="I38" i="5" s="1"/>
  <c r="F37" i="5"/>
  <c r="E37" i="5"/>
  <c r="H37" i="5" s="1"/>
  <c r="I37" i="5" s="1"/>
  <c r="E36" i="5"/>
  <c r="H36" i="5" s="1"/>
  <c r="I36" i="5" s="1"/>
  <c r="F35" i="5"/>
  <c r="E35" i="5"/>
  <c r="H35" i="5" s="1"/>
  <c r="I35" i="5" s="1"/>
  <c r="E34" i="5"/>
  <c r="H34" i="5" s="1"/>
  <c r="I34" i="5" s="1"/>
  <c r="F33" i="5"/>
  <c r="E33" i="5"/>
  <c r="H33" i="5" s="1"/>
  <c r="I33" i="5" s="1"/>
  <c r="E32" i="5"/>
  <c r="H32" i="5" s="1"/>
  <c r="I32" i="5" s="1"/>
  <c r="F31" i="5"/>
  <c r="E31" i="5"/>
  <c r="H31" i="5" s="1"/>
  <c r="I31" i="5" s="1"/>
  <c r="E30" i="5"/>
  <c r="H30" i="5" s="1"/>
  <c r="I30" i="5" s="1"/>
  <c r="F29" i="5"/>
  <c r="E29" i="5"/>
  <c r="H29" i="5" s="1"/>
  <c r="I29" i="5" s="1"/>
  <c r="E28" i="5"/>
  <c r="H28" i="5" s="1"/>
  <c r="I28" i="5" s="1"/>
  <c r="F27" i="5"/>
  <c r="E27" i="5"/>
  <c r="H27" i="5" s="1"/>
  <c r="I27" i="5" s="1"/>
  <c r="E26" i="5"/>
  <c r="H26" i="5" s="1"/>
  <c r="I26" i="5" s="1"/>
  <c r="F25" i="5"/>
  <c r="E25" i="5"/>
  <c r="H25" i="5" s="1"/>
  <c r="I25" i="5" s="1"/>
  <c r="E24" i="5"/>
  <c r="H24" i="5" s="1"/>
  <c r="I24" i="5" s="1"/>
  <c r="F23" i="5"/>
  <c r="E23" i="5"/>
  <c r="H23" i="5" s="1"/>
  <c r="I23" i="5" s="1"/>
  <c r="E22" i="5"/>
  <c r="H22" i="5" s="1"/>
  <c r="I22" i="5" s="1"/>
  <c r="F21" i="5"/>
  <c r="E21" i="5"/>
  <c r="H21" i="5" s="1"/>
  <c r="I21" i="5" s="1"/>
  <c r="E20" i="5"/>
  <c r="H20" i="5" s="1"/>
  <c r="I20" i="5" s="1"/>
  <c r="F19" i="5"/>
  <c r="E19" i="5"/>
  <c r="H19" i="5" s="1"/>
  <c r="I19" i="5" s="1"/>
  <c r="E18" i="5"/>
  <c r="H18" i="5" s="1"/>
  <c r="I18" i="5" s="1"/>
  <c r="F17" i="5"/>
  <c r="E17" i="5"/>
  <c r="H17" i="5" s="1"/>
  <c r="I17" i="5" s="1"/>
  <c r="E16" i="5"/>
  <c r="H16" i="5" s="1"/>
  <c r="I16" i="5" s="1"/>
  <c r="F15" i="5"/>
  <c r="E15" i="5"/>
  <c r="H15" i="5" s="1"/>
  <c r="I15" i="5" s="1"/>
  <c r="E14" i="5"/>
  <c r="H14" i="5" s="1"/>
  <c r="I14" i="5" s="1"/>
  <c r="F13" i="5"/>
  <c r="E13" i="5"/>
  <c r="H13" i="5" s="1"/>
  <c r="I13" i="5" s="1"/>
  <c r="E12" i="5"/>
  <c r="H12" i="5" s="1"/>
  <c r="I12" i="5" s="1"/>
  <c r="F11" i="5"/>
  <c r="E11" i="5"/>
  <c r="H11" i="5" s="1"/>
  <c r="I11" i="5" s="1"/>
  <c r="E10" i="5"/>
  <c r="H10" i="5" s="1"/>
  <c r="I10" i="5" s="1"/>
  <c r="F9" i="5"/>
  <c r="E9" i="5"/>
  <c r="H9" i="5" s="1"/>
  <c r="I9" i="5" s="1"/>
  <c r="E8" i="5"/>
  <c r="H8" i="5" s="1"/>
  <c r="I8" i="5" s="1"/>
  <c r="F7" i="5"/>
  <c r="E7" i="5"/>
  <c r="H7" i="5" s="1"/>
  <c r="I7" i="5" s="1"/>
  <c r="E6" i="5"/>
  <c r="H6" i="5" s="1"/>
  <c r="E5" i="5"/>
  <c r="H5" i="5" s="1"/>
  <c r="I5" i="5" s="1"/>
  <c r="H4" i="5"/>
  <c r="G4" i="5"/>
  <c r="E4" i="5"/>
  <c r="E3" i="5"/>
  <c r="F3" i="5" s="1"/>
  <c r="D3" i="5"/>
  <c r="F2" i="5"/>
  <c r="D2" i="5"/>
  <c r="D3" i="4"/>
  <c r="D2" i="4"/>
  <c r="H4" i="4"/>
  <c r="G4" i="4"/>
  <c r="E4" i="4"/>
  <c r="D4" i="4"/>
  <c r="F4" i="4"/>
  <c r="H3" i="4"/>
  <c r="F42" i="4"/>
  <c r="E42" i="4"/>
  <c r="H42" i="4" s="1"/>
  <c r="I42" i="4" s="1"/>
  <c r="H41" i="4"/>
  <c r="I41" i="4" s="1"/>
  <c r="E41" i="4"/>
  <c r="F41" i="4" s="1"/>
  <c r="F40" i="4"/>
  <c r="E40" i="4"/>
  <c r="H40" i="4" s="1"/>
  <c r="I40" i="4" s="1"/>
  <c r="H39" i="4"/>
  <c r="I39" i="4" s="1"/>
  <c r="E39" i="4"/>
  <c r="F39" i="4" s="1"/>
  <c r="F38" i="4"/>
  <c r="E38" i="4"/>
  <c r="H38" i="4" s="1"/>
  <c r="I38" i="4" s="1"/>
  <c r="H37" i="4"/>
  <c r="I37" i="4" s="1"/>
  <c r="E37" i="4"/>
  <c r="F37" i="4" s="1"/>
  <c r="F36" i="4"/>
  <c r="E36" i="4"/>
  <c r="H36" i="4" s="1"/>
  <c r="I36" i="4" s="1"/>
  <c r="H35" i="4"/>
  <c r="I35" i="4" s="1"/>
  <c r="E35" i="4"/>
  <c r="F35" i="4" s="1"/>
  <c r="F34" i="4"/>
  <c r="E34" i="4"/>
  <c r="H34" i="4" s="1"/>
  <c r="I34" i="4" s="1"/>
  <c r="H33" i="4"/>
  <c r="I33" i="4" s="1"/>
  <c r="E33" i="4"/>
  <c r="F33" i="4" s="1"/>
  <c r="F32" i="4"/>
  <c r="E32" i="4"/>
  <c r="H32" i="4" s="1"/>
  <c r="I32" i="4" s="1"/>
  <c r="H31" i="4"/>
  <c r="I31" i="4" s="1"/>
  <c r="E31" i="4"/>
  <c r="F31" i="4" s="1"/>
  <c r="F30" i="4"/>
  <c r="E30" i="4"/>
  <c r="H30" i="4" s="1"/>
  <c r="I30" i="4" s="1"/>
  <c r="H29" i="4"/>
  <c r="I29" i="4" s="1"/>
  <c r="E29" i="4"/>
  <c r="F29" i="4" s="1"/>
  <c r="F28" i="4"/>
  <c r="E28" i="4"/>
  <c r="H28" i="4" s="1"/>
  <c r="I28" i="4" s="1"/>
  <c r="H27" i="4"/>
  <c r="I27" i="4" s="1"/>
  <c r="E27" i="4"/>
  <c r="F27" i="4" s="1"/>
  <c r="F26" i="4"/>
  <c r="E26" i="4"/>
  <c r="H26" i="4" s="1"/>
  <c r="I26" i="4" s="1"/>
  <c r="H25" i="4"/>
  <c r="I25" i="4" s="1"/>
  <c r="E25" i="4"/>
  <c r="F25" i="4" s="1"/>
  <c r="F24" i="4"/>
  <c r="E24" i="4"/>
  <c r="H24" i="4" s="1"/>
  <c r="I24" i="4" s="1"/>
  <c r="H23" i="4"/>
  <c r="I23" i="4" s="1"/>
  <c r="E23" i="4"/>
  <c r="F23" i="4" s="1"/>
  <c r="F22" i="4"/>
  <c r="E22" i="4"/>
  <c r="H22" i="4" s="1"/>
  <c r="I22" i="4" s="1"/>
  <c r="H21" i="4"/>
  <c r="I21" i="4" s="1"/>
  <c r="E21" i="4"/>
  <c r="F21" i="4" s="1"/>
  <c r="F20" i="4"/>
  <c r="E20" i="4"/>
  <c r="H20" i="4" s="1"/>
  <c r="I20" i="4" s="1"/>
  <c r="H19" i="4"/>
  <c r="I19" i="4" s="1"/>
  <c r="E19" i="4"/>
  <c r="F19" i="4" s="1"/>
  <c r="F18" i="4"/>
  <c r="E18" i="4"/>
  <c r="H18" i="4" s="1"/>
  <c r="I18" i="4" s="1"/>
  <c r="H17" i="4"/>
  <c r="I17" i="4" s="1"/>
  <c r="E17" i="4"/>
  <c r="F17" i="4" s="1"/>
  <c r="F16" i="4"/>
  <c r="E16" i="4"/>
  <c r="H16" i="4" s="1"/>
  <c r="I16" i="4" s="1"/>
  <c r="H15" i="4"/>
  <c r="I15" i="4" s="1"/>
  <c r="E15" i="4"/>
  <c r="F15" i="4" s="1"/>
  <c r="F14" i="4"/>
  <c r="E14" i="4"/>
  <c r="H14" i="4" s="1"/>
  <c r="I14" i="4" s="1"/>
  <c r="E13" i="4"/>
  <c r="H13" i="4" s="1"/>
  <c r="I13" i="4" s="1"/>
  <c r="F12" i="4"/>
  <c r="E12" i="4"/>
  <c r="H12" i="4" s="1"/>
  <c r="I12" i="4" s="1"/>
  <c r="E11" i="4"/>
  <c r="H11" i="4" s="1"/>
  <c r="I11" i="4" s="1"/>
  <c r="F10" i="4"/>
  <c r="E10" i="4"/>
  <c r="H10" i="4" s="1"/>
  <c r="I10" i="4" s="1"/>
  <c r="E9" i="4"/>
  <c r="H9" i="4" s="1"/>
  <c r="I9" i="4" s="1"/>
  <c r="F8" i="4"/>
  <c r="E8" i="4"/>
  <c r="H8" i="4" s="1"/>
  <c r="I8" i="4" s="1"/>
  <c r="E7" i="4"/>
  <c r="H7" i="4" s="1"/>
  <c r="I7" i="4" s="1"/>
  <c r="H6" i="4"/>
  <c r="F6" i="4"/>
  <c r="E6" i="4"/>
  <c r="E5" i="4"/>
  <c r="F5" i="4" s="1"/>
  <c r="E3" i="4"/>
  <c r="F3" i="4" s="1"/>
  <c r="H2" i="4"/>
  <c r="F2" i="4"/>
  <c r="G6" i="3"/>
  <c r="D6" i="3"/>
  <c r="I3" i="3"/>
  <c r="E3" i="3"/>
  <c r="I4" i="3"/>
  <c r="F5" i="3"/>
  <c r="E6" i="3"/>
  <c r="E7" i="3"/>
  <c r="F7" i="3" s="1"/>
  <c r="E8" i="3"/>
  <c r="I8" i="3" s="1"/>
  <c r="J8" i="3" s="1"/>
  <c r="E9" i="3"/>
  <c r="F9" i="3" s="1"/>
  <c r="E10" i="3"/>
  <c r="E11" i="3"/>
  <c r="E12" i="3"/>
  <c r="F12" i="3" s="1"/>
  <c r="E13" i="3"/>
  <c r="E14" i="3"/>
  <c r="E15" i="3"/>
  <c r="F15" i="3" s="1"/>
  <c r="E16" i="3"/>
  <c r="F16" i="3" s="1"/>
  <c r="E17" i="3"/>
  <c r="E18" i="3"/>
  <c r="E19" i="3"/>
  <c r="E20" i="3"/>
  <c r="I20" i="3" s="1"/>
  <c r="J20" i="3" s="1"/>
  <c r="E21" i="3"/>
  <c r="E22" i="3"/>
  <c r="E23" i="3"/>
  <c r="I23" i="3" s="1"/>
  <c r="J23" i="3" s="1"/>
  <c r="E24" i="3"/>
  <c r="I24" i="3" s="1"/>
  <c r="J24" i="3" s="1"/>
  <c r="E25" i="3"/>
  <c r="E26" i="3"/>
  <c r="E27" i="3"/>
  <c r="E28" i="3"/>
  <c r="I28" i="3" s="1"/>
  <c r="J28" i="3" s="1"/>
  <c r="E29" i="3"/>
  <c r="E30" i="3"/>
  <c r="E31" i="3"/>
  <c r="I31" i="3" s="1"/>
  <c r="J31" i="3" s="1"/>
  <c r="E32" i="3"/>
  <c r="F32" i="3" s="1"/>
  <c r="E33" i="3"/>
  <c r="E34" i="3"/>
  <c r="E35" i="3"/>
  <c r="E36" i="3"/>
  <c r="I36" i="3" s="1"/>
  <c r="J36" i="3" s="1"/>
  <c r="E37" i="3"/>
  <c r="E38" i="3"/>
  <c r="E39" i="3"/>
  <c r="F39" i="3" s="1"/>
  <c r="E40" i="3"/>
  <c r="I40" i="3" s="1"/>
  <c r="J40" i="3" s="1"/>
  <c r="E41" i="3"/>
  <c r="E42" i="3"/>
  <c r="F3" i="3"/>
  <c r="F6" i="3"/>
  <c r="F10" i="3"/>
  <c r="F11" i="3"/>
  <c r="F13" i="3"/>
  <c r="F14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6" i="3"/>
  <c r="F37" i="3"/>
  <c r="F38" i="3"/>
  <c r="F41" i="3"/>
  <c r="F42" i="3"/>
  <c r="I6" i="3"/>
  <c r="I9" i="3"/>
  <c r="J9" i="3" s="1"/>
  <c r="I10" i="3"/>
  <c r="I11" i="3"/>
  <c r="I13" i="3"/>
  <c r="J13" i="3" s="1"/>
  <c r="I14" i="3"/>
  <c r="J14" i="3" s="1"/>
  <c r="I17" i="3"/>
  <c r="J17" i="3" s="1"/>
  <c r="I18" i="3"/>
  <c r="J18" i="3" s="1"/>
  <c r="I19" i="3"/>
  <c r="I21" i="3"/>
  <c r="J21" i="3" s="1"/>
  <c r="I22" i="3"/>
  <c r="J22" i="3" s="1"/>
  <c r="I25" i="3"/>
  <c r="J25" i="3" s="1"/>
  <c r="I26" i="3"/>
  <c r="I27" i="3"/>
  <c r="J27" i="3" s="1"/>
  <c r="I29" i="3"/>
  <c r="J29" i="3" s="1"/>
  <c r="I30" i="3"/>
  <c r="J30" i="3" s="1"/>
  <c r="I33" i="3"/>
  <c r="J33" i="3" s="1"/>
  <c r="I34" i="3"/>
  <c r="J34" i="3" s="1"/>
  <c r="I35" i="3"/>
  <c r="I37" i="3"/>
  <c r="J37" i="3" s="1"/>
  <c r="I38" i="3"/>
  <c r="J38" i="3" s="1"/>
  <c r="I41" i="3"/>
  <c r="J41" i="3" s="1"/>
  <c r="I42" i="3"/>
  <c r="J42" i="3" s="1"/>
  <c r="J10" i="3"/>
  <c r="J11" i="3"/>
  <c r="J19" i="3"/>
  <c r="J26" i="3"/>
  <c r="J35" i="3"/>
  <c r="I2" i="3"/>
  <c r="F2" i="3"/>
  <c r="F7" i="7" l="1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5" i="7"/>
  <c r="F42" i="7"/>
  <c r="F6" i="7"/>
  <c r="I5" i="3"/>
  <c r="F5" i="5"/>
  <c r="F8" i="5"/>
  <c r="F10" i="5"/>
  <c r="F12" i="5"/>
  <c r="F14" i="5"/>
  <c r="F16" i="5"/>
  <c r="F18" i="5"/>
  <c r="F20" i="5"/>
  <c r="F22" i="5"/>
  <c r="F24" i="5"/>
  <c r="F26" i="5"/>
  <c r="F28" i="5"/>
  <c r="F30" i="5"/>
  <c r="F32" i="5"/>
  <c r="F34" i="5"/>
  <c r="F36" i="5"/>
  <c r="F38" i="5"/>
  <c r="F40" i="5"/>
  <c r="F42" i="5"/>
  <c r="F6" i="5"/>
  <c r="H5" i="4"/>
  <c r="I5" i="4" s="1"/>
  <c r="F7" i="4"/>
  <c r="F9" i="4"/>
  <c r="F11" i="4"/>
  <c r="F13" i="4"/>
  <c r="I39" i="3"/>
  <c r="J39" i="3" s="1"/>
  <c r="I15" i="3"/>
  <c r="J15" i="3" s="1"/>
  <c r="I7" i="3"/>
  <c r="J7" i="3" s="1"/>
  <c r="F28" i="3"/>
  <c r="F20" i="3"/>
  <c r="F8" i="3"/>
  <c r="I12" i="3"/>
  <c r="J12" i="3" s="1"/>
  <c r="F24" i="3"/>
  <c r="F40" i="3"/>
  <c r="I32" i="3"/>
  <c r="J32" i="3" s="1"/>
  <c r="I16" i="3"/>
  <c r="J16" i="3" s="1"/>
  <c r="F4" i="3"/>
  <c r="C51" i="2"/>
  <c r="D51" i="2" s="1"/>
  <c r="C7" i="1"/>
  <c r="I7" i="2" l="1"/>
  <c r="I6" i="2"/>
  <c r="D2" i="2"/>
  <c r="D3" i="2"/>
  <c r="C50" i="2"/>
  <c r="C48" i="2"/>
  <c r="C47" i="2"/>
  <c r="C42" i="2"/>
  <c r="C39" i="2"/>
  <c r="C35" i="2"/>
  <c r="C22" i="2"/>
  <c r="C21" i="2"/>
  <c r="D12" i="2"/>
  <c r="C9" i="2"/>
  <c r="D45" i="1"/>
  <c r="C45" i="1"/>
  <c r="C44" i="1"/>
  <c r="C6" i="2" s="1"/>
  <c r="C35" i="1"/>
  <c r="C34" i="1"/>
  <c r="C28" i="2" s="1"/>
  <c r="C33" i="1"/>
  <c r="C26" i="2" s="1"/>
  <c r="C32" i="1"/>
  <c r="C31" i="1"/>
  <c r="C29" i="2" s="1"/>
  <c r="D29" i="2" s="1"/>
  <c r="C2" i="1"/>
  <c r="C3" i="1"/>
  <c r="C49" i="2" s="1"/>
  <c r="C4" i="1"/>
  <c r="C6" i="1"/>
  <c r="C8" i="1"/>
  <c r="C38" i="2" s="1"/>
  <c r="C9" i="1"/>
  <c r="C10" i="1"/>
  <c r="C45" i="2" s="1"/>
  <c r="C11" i="1"/>
  <c r="C12" i="1"/>
  <c r="C13" i="1"/>
  <c r="C8" i="2" s="1"/>
  <c r="C14" i="1"/>
  <c r="C5" i="2" s="1"/>
  <c r="C15" i="1"/>
  <c r="C16" i="1"/>
  <c r="C17" i="1"/>
  <c r="C18" i="1"/>
  <c r="C19" i="1"/>
  <c r="C43" i="2" s="1"/>
  <c r="C20" i="1"/>
  <c r="C21" i="1"/>
  <c r="C44" i="2" s="1"/>
  <c r="C22" i="1"/>
  <c r="C23" i="1"/>
  <c r="C41" i="2" s="1"/>
  <c r="C24" i="1"/>
  <c r="C25" i="1"/>
  <c r="C46" i="2" s="1"/>
  <c r="C26" i="1"/>
  <c r="C27" i="1"/>
  <c r="C14" i="2" s="1"/>
  <c r="C28" i="1"/>
  <c r="C29" i="1"/>
  <c r="C30" i="1"/>
  <c r="C36" i="1"/>
  <c r="C37" i="1"/>
  <c r="C40" i="1"/>
  <c r="C42" i="1"/>
  <c r="C27" i="2" s="1"/>
  <c r="C43" i="1"/>
  <c r="C37" i="2" s="1"/>
  <c r="C40" i="2" l="1"/>
  <c r="C36" i="2"/>
  <c r="D8" i="2"/>
  <c r="C25" i="2"/>
  <c r="D25" i="2" s="1"/>
  <c r="D14" i="2"/>
  <c r="C20" i="2"/>
  <c r="D20" i="2" s="1"/>
  <c r="C18" i="2"/>
  <c r="D18" i="2" s="1"/>
  <c r="C11" i="2"/>
  <c r="D11" i="2" s="1"/>
  <c r="D5" i="2"/>
  <c r="D4" i="2"/>
  <c r="D6" i="2"/>
  <c r="D7" i="2"/>
  <c r="D9" i="2"/>
  <c r="D10" i="2"/>
  <c r="D13" i="2"/>
  <c r="D15" i="2"/>
  <c r="D16" i="2"/>
  <c r="D17" i="2"/>
  <c r="D19" i="2"/>
  <c r="D21" i="2"/>
  <c r="D22" i="2"/>
  <c r="D23" i="2"/>
  <c r="D24" i="2"/>
  <c r="D26" i="2"/>
  <c r="D27" i="2"/>
  <c r="D28" i="2"/>
  <c r="D30" i="2"/>
  <c r="D3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1" i="1"/>
  <c r="C41" i="1" s="1"/>
  <c r="C34" i="2" s="1"/>
  <c r="D34" i="2" s="1"/>
  <c r="D39" i="1"/>
  <c r="C39" i="1" s="1"/>
  <c r="C33" i="2" s="1"/>
  <c r="D33" i="2" s="1"/>
  <c r="D38" i="1"/>
  <c r="C38" i="1" s="1"/>
  <c r="C32" i="2" s="1"/>
  <c r="D32" i="2" s="1"/>
  <c r="D5" i="1"/>
  <c r="C5" i="1" s="1"/>
  <c r="D53" i="2" l="1"/>
</calcChain>
</file>

<file path=xl/sharedStrings.xml><?xml version="1.0" encoding="utf-8"?>
<sst xmlns="http://schemas.openxmlformats.org/spreadsheetml/2006/main" count="259" uniqueCount="165">
  <si>
    <t>Elément</t>
  </si>
  <si>
    <t>Nombre</t>
  </si>
  <si>
    <t>Lien fournisseur</t>
  </si>
  <si>
    <t>Prix unitaire</t>
  </si>
  <si>
    <t>Prix total</t>
  </si>
  <si>
    <t>Connecteur HDMI</t>
  </si>
  <si>
    <t>https://www.amazon.fr/gp/product/B01GJMF46W/ref=ppx_yo_dt_b_asin_image_o01_s00?ie=UTF8&amp;psc=1</t>
  </si>
  <si>
    <t>Supports CI 110 pièces variées (20 ou 10 de chaque)</t>
  </si>
  <si>
    <t>LCD 4x20 I2C bleu Controleur HD44780</t>
  </si>
  <si>
    <t xml:space="preserve">Inters ON/ON </t>
  </si>
  <si>
    <t>https://www.amazon.fr/gp/product/B079HW53H1/ref=ppx_yo_dt_b_asin_title_o08_s00?ie=UTF8&amp;psc=1</t>
  </si>
  <si>
    <t>Inters ON/OFF/ON</t>
  </si>
  <si>
    <t>https://www.amazon.fr/gp/product/B07TCH7NRR/ref=ppx_yo_dt_b_asin_title_o07_s00?ie=UTF8&amp;psc=1</t>
  </si>
  <si>
    <t>https://www.amazon.fr/gp/product/B01N109CCE/ref=ppx_yo_dt_b_asin_title_o06_s00?ie=UTF8&amp;psc=1</t>
  </si>
  <si>
    <t xml:space="preserve">Micro inters 2 pos </t>
  </si>
  <si>
    <t>https://www.amazon.fr/gp/product/B07LBPDB6S/ref=ppx_yo_dt_b_asin_title_o05_s00?ie=UTF8&amp;psc=1</t>
  </si>
  <si>
    <t>Pin Headers 11mm 2P noir</t>
  </si>
  <si>
    <t>Pin Headers 11mm 8P bleu</t>
  </si>
  <si>
    <t>https://www.aliexpress.com/item/4000064943205.html?spm=a2g0s.12269583.0.0.3b296f7cv6Srie</t>
  </si>
  <si>
    <t>Cable Dupont F/F 20cm  1x12P</t>
  </si>
  <si>
    <t>https://www.aliexpress.com/item/32891220095.html?spm=a2g0s.12269583.0.0.47fc19fe3m2N9y</t>
  </si>
  <si>
    <t>https://www.aliexpress.com/item/32963715342.html?spm=a2g0s.9042311.0.0.27424c4dn3yCr8</t>
  </si>
  <si>
    <t>Prise 5V diam 6.5mm</t>
  </si>
  <si>
    <t>https://www.aliexpress.com/item/32942082263.html?spm=a2g0s.9042311.0.0.27424c4dn3yCr8</t>
  </si>
  <si>
    <t>Boitier bleu 250*190*110</t>
  </si>
  <si>
    <t>https://www.banggood.com/250x190x110mm-Blue-Metal-Electronic-Enclosures-DIY-Power-Junction-Box-p-1067251.html?rmmds=myorder&amp;cur_warehouse=CN</t>
  </si>
  <si>
    <t>Bouton reset rouge</t>
  </si>
  <si>
    <t>https://www.banggood.com/Wendao-PBS-11B-125V-5A-12mm-No-Lock-Self-reset-Switch-Push-Button-Round-10pcs-p-1060417.html?rmmds=myorder&amp;cur_warehouse=CN</t>
  </si>
  <si>
    <t>https://www.banggood.com/Wendao-MTS-103-AC-125V-6A-3-Pins-Toggle-rocker-Switch-ONOFFON-SPDT-10pcs-p-1060402.html?rmmds=myorder&amp;ID=521262&amp;cur_warehouse=CN</t>
  </si>
  <si>
    <t>https://www.banggood.com/Wendao-MTS-102-ONON-SPDT-AC-125V-6A-3-Pins-Toggle-Rocker-Switch-10pcs-p-1060404.html?rmmds=myorder&amp;ID=521262&amp;cur_warehouse=CN</t>
  </si>
  <si>
    <t>Inters ON/OFF</t>
  </si>
  <si>
    <t>https://www.banggood.com/Wendao-MTS-101-ONOFF-AC-125V-6A-2-Pins-Toggle-Rocker-Switch-10pcs-p-1060407.html?rmmds=myorder&amp;cur_warehouse=CN</t>
  </si>
  <si>
    <t>https://www.banggood.com/500Pcs-3mm-LED-Light-White-Yellow-Red-Blue-Green-DIY-Assortment-Diodes-Kit-p-1073369.html?rmmds=myorder&amp;cur_warehouse=CN</t>
  </si>
  <si>
    <t xml:space="preserve">LEDS 3mm 5 couleurs </t>
  </si>
  <si>
    <t xml:space="preserve">LEDS 3mm 5 couleurs translucides </t>
  </si>
  <si>
    <t>https://www.banggood.com/300PCS-3MM-5-Color-Assortment-Round-Clear-Bright-LED-Light-Emitting-Diodes-Lamp-p-1075735.html?rmmds=myorder&amp;cur_warehouse=CN</t>
  </si>
  <si>
    <t>https://www.banggood.com/IIC-I2C-2004-204-20-x-4-Character-LCD-Display-Screen-Module-Blue-p-908616.html?rmmds=myorder&amp;cur_warehouse=CN</t>
  </si>
  <si>
    <t>Bouton power LED bleu</t>
  </si>
  <si>
    <t>https://www.banggood.com/5-Pin-19mm-LED-Silver-Steel-Push-Button-Latching-Power-Switch-Waterproof-12V-p-1260617.html?rmmds=myorder&amp;ID=229&amp;cur_warehouse=CN</t>
  </si>
  <si>
    <t>Fournisseur</t>
  </si>
  <si>
    <t>Banggood</t>
  </si>
  <si>
    <t>Amazon</t>
  </si>
  <si>
    <t>Ali Express</t>
  </si>
  <si>
    <t>Supports DIP20 ring</t>
  </si>
  <si>
    <t>LCSC</t>
  </si>
  <si>
    <t>https://lcsc.com/product-detail/IC-Sockets_Nextronics-Engineering-Z-10020310100100_C157595.html</t>
  </si>
  <si>
    <t>Supports DIP14 ring</t>
  </si>
  <si>
    <t>https://lcsc.com/product-detail/IC-Sockets_CONNFLY-Elec-DS1001-01-14BT1NSF6X-JKB_C72126.html</t>
  </si>
  <si>
    <t>Réseau résistances 470 9P</t>
  </si>
  <si>
    <t>https://lcsc.com/product-detail/Resistor-Networks-Arrays-TH_470R-471-5_C51158.html</t>
  </si>
  <si>
    <t>DIP Switch 8P bleu</t>
  </si>
  <si>
    <t>https://lcsc.com/product-detail/DIP-Switches_Cixi-Tonver-Elec-VDG-08LG-R_C16160.html</t>
  </si>
  <si>
    <t>Réseau résistances 10K 9P</t>
  </si>
  <si>
    <t>https://lcsc.com/product-detail/Resistor-Networks-Arrays-TH_10KR-103-5_C8692.html</t>
  </si>
  <si>
    <t xml:space="preserve">Connecteur USB </t>
  </si>
  <si>
    <t>https://lcsc.com/product-detail/USB-Connectors_BOOMELE-Boom-Precision-Elec-C32896_C32896.html</t>
  </si>
  <si>
    <t>https://lcsc.com/product-detail/IC-Sockets_nextron-Nextronics-Engineering-Z-10014320100100_C190815.html</t>
  </si>
  <si>
    <t>Mouser</t>
  </si>
  <si>
    <t>https://www.mouser.fr/ProductDetail/523-AC-HDMI-RRB</t>
  </si>
  <si>
    <t>https://www.mouser.fr/ProductDetail/710-61304021021</t>
  </si>
  <si>
    <t>https://www.mouser.fr/ProductDetail/595-SN74HCT273N</t>
  </si>
  <si>
    <t xml:space="preserve">SN74HCT273N </t>
  </si>
  <si>
    <t>https://www.mouser.fr/ProductDetail/595-SN74HCT245N</t>
  </si>
  <si>
    <t xml:space="preserve">SN74HCT245N </t>
  </si>
  <si>
    <t xml:space="preserve">SN74HCT32N </t>
  </si>
  <si>
    <t>https://www.mouser.fr/ProductDetail/595-SN74HCT32N</t>
  </si>
  <si>
    <t>CD74HCT688E</t>
  </si>
  <si>
    <t>https://www.mouser.fr/ProductDetail/595-CD74HCT688E</t>
  </si>
  <si>
    <t>https://www.mouser.fr/ProductDetail/75-1C10Z5U104M050R</t>
  </si>
  <si>
    <t>Header M/M 2x20 angle droit gold</t>
  </si>
  <si>
    <t>Header M/M 2x40 angle droit gold</t>
  </si>
  <si>
    <t>Condensateur céram 100 nF</t>
  </si>
  <si>
    <t>Condensateur électro 100 uF</t>
  </si>
  <si>
    <t>https://www.mouser.fr/ProductDetail/140-REA101M1CBK0611P</t>
  </si>
  <si>
    <t>Header M/M 1x40 angle droit</t>
  </si>
  <si>
    <t>micro interrupteurs 2 pos</t>
  </si>
  <si>
    <t>Bouton reset</t>
  </si>
  <si>
    <t>Vis 3mm et boulon, longueur 8mm</t>
  </si>
  <si>
    <t>Connecteur USB fem</t>
  </si>
  <si>
    <t>Vis 2mm et boulon, longueur 6mm</t>
  </si>
  <si>
    <t>Bouton power w/LED</t>
  </si>
  <si>
    <t>LCD 4x20 I2C</t>
  </si>
  <si>
    <t>Vis, support 8mm et boulon pour LCD/façade</t>
  </si>
  <si>
    <t>Cable 5 fils pour power button</t>
  </si>
  <si>
    <t>Vis, support 12mm et boulon pour BnS/façade</t>
  </si>
  <si>
    <t>BUS DAUGHTER</t>
  </si>
  <si>
    <t>Condensateur 100 nF</t>
  </si>
  <si>
    <t>BLINK'N SWITCH</t>
  </si>
  <si>
    <t>74HCT273N</t>
  </si>
  <si>
    <t>74HCT245N</t>
  </si>
  <si>
    <t>74HCT688</t>
  </si>
  <si>
    <t>74HCT32</t>
  </si>
  <si>
    <t>Condensateur 100nF</t>
  </si>
  <si>
    <t>Condensateur 100uF</t>
  </si>
  <si>
    <t>LEDs 3mm jaune</t>
  </si>
  <si>
    <t>LEDs 3mm vert</t>
  </si>
  <si>
    <t>LEDs 3mm bleu</t>
  </si>
  <si>
    <t>Interrupteur ON-OFF-ON</t>
  </si>
  <si>
    <t>DIP switch 8Px2</t>
  </si>
  <si>
    <t>Support IC 14P</t>
  </si>
  <si>
    <t>Support IC 20P</t>
  </si>
  <si>
    <t>Headers F 11mm 8P bleu</t>
  </si>
  <si>
    <t>Headers F 11mm 2P bleu ou noir</t>
  </si>
  <si>
    <t>FRONT PANEL</t>
  </si>
  <si>
    <t>BACK PANEL</t>
  </si>
  <si>
    <t>Interrupteur ON-OFF ou ON-ON</t>
  </si>
  <si>
    <t>Header M 1x40P angle droit</t>
  </si>
  <si>
    <t>Réseau résistance 470 9P</t>
  </si>
  <si>
    <t>Réseau résistance 10K 9P</t>
  </si>
  <si>
    <t xml:space="preserve">Cable USB soudé vers prise micro USB </t>
  </si>
  <si>
    <t>Prise micro USB à souder</t>
  </si>
  <si>
    <t>Cable HDMI vers micro HDMI angle</t>
  </si>
  <si>
    <t>https://www.aliexpress.com/item/32887929634.html?spm=a2g0o.detail.1000023.5.31e12596sM0Fps</t>
  </si>
  <si>
    <t>https://www.aliexpress.com/item/32854697537.html?spm=a2g0o.detail.1000023.13.1cad2436rHgzE2</t>
  </si>
  <si>
    <t>Column1</t>
  </si>
  <si>
    <t>Connecteur Male cable plat 2x12</t>
  </si>
  <si>
    <t>https://www.aliexpress.com/item/4000052511380.html?spm=a2g0s.9042311.0.0.69784c4dpfTAC8</t>
  </si>
  <si>
    <t>https://www.aliexpress.com/item/32957389911.html?spm=a2g0s.9042311.0.0.69784c4dpfTAC8</t>
  </si>
  <si>
    <t>Connecteur Femelle 2x12 angle droit</t>
  </si>
  <si>
    <t>Connecteur Femelle 2x12 droit</t>
  </si>
  <si>
    <t>https://www.aliexpress.com/item/32841491526.html?spm=a2g0s.9042311.0.0.27424c4dYea71T</t>
  </si>
  <si>
    <t>Cable plat 24</t>
  </si>
  <si>
    <t>https://www.aliexpress.com/item/32998004363.html?spm=a2g0s.9042311.0.0.35c64c4drWBLi0</t>
  </si>
  <si>
    <t>Cable plat Dupont 24</t>
  </si>
  <si>
    <t>https://www.aliexpress.com/item/32673911558.html?spm=a2g0s.9042311.0.0.35c64c4drWBLi0</t>
  </si>
  <si>
    <t>Vis/Support/boulon M3</t>
  </si>
  <si>
    <t>https://www.aliexpress.com/item/4000412306709.html?spm=a2g0o.detail.1000060.3.37991a03mNn6KJ&amp;gps-id=pcDetailBottomMoreThisSeller&amp;scm=1007.14977.165002.0&amp;scm_id=1007.14977.165002.0&amp;scm-url=1007.14977.165002.0&amp;pvid=3dd17ca9-ac56-4106-b4b9-b51c970ec353&amp;_t=gps-id:pcDetailBottomMoreThisSeller,scm-url:1007.14977.165002.0,pvid:3dd17ca9-ac56-4106-b4b9-b51c970ec353,tpp_buckets:668%230%23131923%2313_668%23808%236395%23423_668%23888%233325%2320_668%232846%238110%23307_668%232717%237563%23593</t>
  </si>
  <si>
    <t>https://www.amazon.fr/10PCS-5-Pin-Connecteur-Couverture-plastique/dp/B014GMP4E4/ref=sr_1_24?__mk_fr_FR=%C3%85M%C3%85%C5%BD%C3%95%C3%91&amp;dchild=1&amp;keywords=micro+usb+%C3%A0+souder&amp;qid=1588320786&amp;sr=8-24&amp;swrs=8E189933EDFC83D7828762B5324C9B76</t>
  </si>
  <si>
    <t>Connecteur 2x12 fem droit</t>
  </si>
  <si>
    <t>custom made</t>
  </si>
  <si>
    <t>Cable dupont 2fils soudé vers dupont fem (reset)</t>
  </si>
  <si>
    <t>Cable plat 24 fils</t>
  </si>
  <si>
    <t>custom price (amazon command)</t>
  </si>
  <si>
    <t>Cartes x 4 (back, front, Blink'n Switch, Bus Daughter)</t>
  </si>
  <si>
    <t xml:space="preserve">5 x 4 Cartes: </t>
  </si>
  <si>
    <t>shipping</t>
  </si>
  <si>
    <t>Douane</t>
  </si>
  <si>
    <t>Total</t>
  </si>
  <si>
    <t>Cable dupont 3 fils soudé vers dupont fem (selecteurs rom)</t>
  </si>
  <si>
    <t>Supports DIP16 ring</t>
  </si>
  <si>
    <t>https://www.mouser.fr/ProductDetail/571-2-1571552-4</t>
  </si>
  <si>
    <t>Support IC 16P</t>
  </si>
  <si>
    <t>Blue Case</t>
  </si>
  <si>
    <t>Distributeur</t>
  </si>
  <si>
    <t>unité</t>
  </si>
  <si>
    <t>Farnell</t>
  </si>
  <si>
    <t>Lien</t>
  </si>
  <si>
    <t>https://www.mouser.fr/ProductDetail/Texas-Instruments/SN74HCT245NE4?qs=SL3LIuy2dWzrNeCJprt44g%3D%3D</t>
  </si>
  <si>
    <t>https://fr.farnell.com/texas-instruments/sn74hct245n/circuit-emet-recept-de-bus-octal/dp/9591931</t>
  </si>
  <si>
    <t>TME</t>
  </si>
  <si>
    <t>https://www.tme.eu/fr/details/sn74hct245n/tampons-emetteurs-commandes/texas-instruments/</t>
  </si>
  <si>
    <t>RS</t>
  </si>
  <si>
    <t>elfadistrelec</t>
  </si>
  <si>
    <t>Kessler</t>
  </si>
  <si>
    <t>Utsource</t>
  </si>
  <si>
    <t>https://www.d4online.com/state-bus-transceiver-pdip-20-25ns-texas-instruments-sn74hct245n/p/30023102?origPos=1&amp;q=74hct245N&amp;pos=1&amp;origPageSize=10&amp;track=true</t>
  </si>
  <si>
    <t>https://www.mouser.fr/ProductDetail/Texas-Instruments/SN74HCT273N?qs=ZA235jQDfbrzIbloTAEx3A%3D%3D</t>
  </si>
  <si>
    <t>https://fr.farnell.com/texas-instruments/sn74hct273n/circuit-octal-type-d-flip-flop/dp/9591958?rpsku=rel3:MM74HCT273N&amp;isexcsku=false</t>
  </si>
  <si>
    <t>https://www.tme.eu/fr/details/sn74hct273n/flip-flops/texas-instruments/</t>
  </si>
  <si>
    <t>n/a</t>
  </si>
  <si>
    <t>https://www.mouser.fr/ProductDetail/Texas-Instruments/CD74HCT688E?qs=KaAwwOlwapuYHcgotK17Zw%3D%3D</t>
  </si>
  <si>
    <t>https://fr.farnell.com/texas-instruments/cd74hct688e/comparateur-simple-pdip-20/dp/2407104?rpsku=rel3:74HCT688N652&amp;isexcsku=false</t>
  </si>
  <si>
    <t>https://www.tme.eu/fr/details/cd74hct688e/comparateurs/texas-instruments/</t>
  </si>
  <si>
    <t>https://lcsc.com/product-detail/74-Series_Texas-Instruments_SN74HCT245N_Texas-Instruments-Texas-Instruments-SN74HCT245N_C133640.html</t>
  </si>
  <si>
    <t>https://lcsc.com/product-detail/Gates-and-Inverters_Texas-Instruments_SN74HC32N_Texas-Instruments-Texas-Instruments-SN74HC32N_C2894.html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</si>
</sst>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1"/>
    <xf numFmtId="0" fontId="0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45" totalsRowShown="0">
  <autoFilter ref="A1:G45"/>
  <tableColumns count="7">
    <tableColumn id="1" name="Elément"/>
    <tableColumn id="2" name="Nombre"/>
    <tableColumn id="3" name="Prix unitaire" dataDxfId="2">
      <calculatedColumnFormula>Table2[[#This Row],[Prix total]]/Table2[[#This Row],[Nombre]]</calculatedColumnFormula>
    </tableColumn>
    <tableColumn id="4" name="Prix total"/>
    <tableColumn id="5" name="Fournisseur"/>
    <tableColumn id="6" name="Lien fournisseur"/>
    <tableColumn id="7" name="Column1" dataDxfId="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51" totalsRowShown="0">
  <autoFilter ref="A1:F51"/>
  <tableColumns count="6">
    <tableColumn id="1" name="Elément"/>
    <tableColumn id="2" name="Nombre"/>
    <tableColumn id="3" name="Prix unitaire"/>
    <tableColumn id="4" name="Prix total" dataDxfId="0">
      <calculatedColumnFormula>Table1[[#This Row],[Prix unitaire]]*Table1[[#This Row],[Nombre]]</calculatedColumnFormula>
    </tableColumn>
    <tableColumn id="5" name="Fournisseur"/>
    <tableColumn id="6" name="Lien fournisseu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banggood.com/IIC-I2C-2004-204-20-x-4-Character-LCD-Display-Screen-Module-Blue-p-908616.html?rmmds=myorder&amp;cur_warehouse=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39" sqref="A39"/>
    </sheetView>
  </sheetViews>
  <sheetFormatPr defaultRowHeight="14.5" x14ac:dyDescent="0.35"/>
  <cols>
    <col min="1" max="1" width="60.54296875" customWidth="1"/>
    <col min="2" max="2" width="9.6328125" customWidth="1"/>
    <col min="3" max="3" width="13.90625" customWidth="1"/>
    <col min="4" max="4" width="44.7265625" customWidth="1"/>
    <col min="5" max="5" width="13.453125" customWidth="1"/>
    <col min="6" max="6" width="23.906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39</v>
      </c>
      <c r="F1" t="s">
        <v>2</v>
      </c>
      <c r="G1" t="s">
        <v>114</v>
      </c>
    </row>
    <row r="2" spans="1:7" x14ac:dyDescent="0.35">
      <c r="A2" t="s">
        <v>24</v>
      </c>
      <c r="B2">
        <v>1</v>
      </c>
      <c r="C2">
        <f>Table2[[#This Row],[Prix total]]/Table2[[#This Row],[Nombre]]</f>
        <v>26.16</v>
      </c>
      <c r="D2">
        <v>26.16</v>
      </c>
      <c r="E2" t="s">
        <v>40</v>
      </c>
      <c r="F2" t="s">
        <v>25</v>
      </c>
    </row>
    <row r="3" spans="1:7" x14ac:dyDescent="0.35">
      <c r="A3" t="s">
        <v>7</v>
      </c>
      <c r="B3">
        <v>110</v>
      </c>
      <c r="C3">
        <f>Table2[[#This Row],[Prix total]]/Table2[[#This Row],[Nombre]]</f>
        <v>0.14454545454545456</v>
      </c>
      <c r="D3">
        <v>15.9</v>
      </c>
      <c r="E3" t="s">
        <v>41</v>
      </c>
      <c r="F3" t="s">
        <v>6</v>
      </c>
    </row>
    <row r="4" spans="1:7" x14ac:dyDescent="0.35">
      <c r="A4" t="s">
        <v>43</v>
      </c>
      <c r="B4">
        <v>30</v>
      </c>
      <c r="C4">
        <f>Table2[[#This Row],[Prix total]]/Table2[[#This Row],[Nombre]]</f>
        <v>0.20299999999999999</v>
      </c>
      <c r="D4">
        <v>6.09</v>
      </c>
      <c r="E4" t="s">
        <v>44</v>
      </c>
      <c r="F4" t="s">
        <v>45</v>
      </c>
    </row>
    <row r="5" spans="1:7" x14ac:dyDescent="0.35">
      <c r="A5" t="s">
        <v>46</v>
      </c>
      <c r="B5">
        <v>20</v>
      </c>
      <c r="C5">
        <f>Table2[[#This Row],[Prix total]]/Table2[[#This Row],[Nombre]]</f>
        <v>0.13700000000000001</v>
      </c>
      <c r="D5">
        <f>1.37*2</f>
        <v>2.74</v>
      </c>
      <c r="E5" t="s">
        <v>44</v>
      </c>
      <c r="F5" t="s">
        <v>47</v>
      </c>
    </row>
    <row r="6" spans="1:7" x14ac:dyDescent="0.35">
      <c r="A6" t="s">
        <v>46</v>
      </c>
      <c r="B6">
        <v>30</v>
      </c>
      <c r="C6">
        <f>Table2[[#This Row],[Prix total]]/Table2[[#This Row],[Nombre]]</f>
        <v>0.14100000000000001</v>
      </c>
      <c r="D6">
        <v>4.2300000000000004</v>
      </c>
      <c r="E6" t="s">
        <v>44</v>
      </c>
      <c r="F6" t="s">
        <v>56</v>
      </c>
    </row>
    <row r="7" spans="1:7" x14ac:dyDescent="0.35">
      <c r="A7" t="s">
        <v>139</v>
      </c>
      <c r="B7">
        <v>20</v>
      </c>
      <c r="C7" s="2">
        <f>Table2[[#This Row],[Prix total]]/Table2[[#This Row],[Nombre]]</f>
        <v>1.17</v>
      </c>
      <c r="D7">
        <v>23.4</v>
      </c>
      <c r="F7" t="s">
        <v>140</v>
      </c>
      <c r="G7" s="2"/>
    </row>
    <row r="8" spans="1:7" x14ac:dyDescent="0.35">
      <c r="A8" t="s">
        <v>48</v>
      </c>
      <c r="B8">
        <v>10</v>
      </c>
      <c r="C8">
        <f>Table2[[#This Row],[Prix total]]/Table2[[#This Row],[Nombre]]</f>
        <v>5.8999999999999997E-2</v>
      </c>
      <c r="D8">
        <v>0.59</v>
      </c>
      <c r="E8" t="s">
        <v>44</v>
      </c>
      <c r="F8" t="s">
        <v>47</v>
      </c>
    </row>
    <row r="9" spans="1:7" x14ac:dyDescent="0.35">
      <c r="A9" t="s">
        <v>52</v>
      </c>
      <c r="B9">
        <v>10</v>
      </c>
      <c r="C9">
        <f>Table2[[#This Row],[Prix total]]/Table2[[#This Row],[Nombre]]</f>
        <v>4.0999999999999995E-2</v>
      </c>
      <c r="D9">
        <v>0.41</v>
      </c>
      <c r="E9" t="s">
        <v>44</v>
      </c>
      <c r="F9" t="s">
        <v>53</v>
      </c>
    </row>
    <row r="10" spans="1:7" x14ac:dyDescent="0.35">
      <c r="A10" t="s">
        <v>50</v>
      </c>
      <c r="B10">
        <v>10</v>
      </c>
      <c r="C10">
        <f>Table2[[#This Row],[Prix total]]/Table2[[#This Row],[Nombre]]</f>
        <v>2.8000000000000004E-2</v>
      </c>
      <c r="D10">
        <v>0.28000000000000003</v>
      </c>
      <c r="E10" t="s">
        <v>44</v>
      </c>
      <c r="F10" t="s">
        <v>51</v>
      </c>
    </row>
    <row r="11" spans="1:7" x14ac:dyDescent="0.35">
      <c r="A11" t="s">
        <v>8</v>
      </c>
      <c r="B11">
        <v>1</v>
      </c>
      <c r="C11">
        <f>Table2[[#This Row],[Prix total]]/Table2[[#This Row],[Nombre]]</f>
        <v>16</v>
      </c>
      <c r="D11">
        <v>16</v>
      </c>
      <c r="E11" t="s">
        <v>41</v>
      </c>
      <c r="F11" t="s">
        <v>49</v>
      </c>
    </row>
    <row r="12" spans="1:7" x14ac:dyDescent="0.35">
      <c r="A12" t="s">
        <v>8</v>
      </c>
      <c r="B12">
        <v>1</v>
      </c>
      <c r="C12">
        <f>Table2[[#This Row],[Prix total]]/Table2[[#This Row],[Nombre]]</f>
        <v>4.99</v>
      </c>
      <c r="D12">
        <v>4.99</v>
      </c>
      <c r="E12" t="s">
        <v>40</v>
      </c>
      <c r="F12" s="3" t="s">
        <v>36</v>
      </c>
    </row>
    <row r="13" spans="1:7" x14ac:dyDescent="0.35">
      <c r="A13" t="s">
        <v>54</v>
      </c>
      <c r="B13">
        <v>10</v>
      </c>
      <c r="C13">
        <f>Table2[[#This Row],[Prix total]]/Table2[[#This Row],[Nombre]]</f>
        <v>5.1000000000000004E-2</v>
      </c>
      <c r="D13">
        <v>0.51</v>
      </c>
      <c r="E13" t="s">
        <v>44</v>
      </c>
      <c r="F13" t="s">
        <v>55</v>
      </c>
    </row>
    <row r="14" spans="1:7" x14ac:dyDescent="0.35">
      <c r="A14" t="s">
        <v>5</v>
      </c>
      <c r="B14">
        <v>1</v>
      </c>
      <c r="C14">
        <f>Table2[[#This Row],[Prix total]]/Table2[[#This Row],[Nombre]]</f>
        <v>8.24</v>
      </c>
      <c r="D14">
        <v>8.24</v>
      </c>
      <c r="E14" t="s">
        <v>57</v>
      </c>
      <c r="F14" t="s">
        <v>58</v>
      </c>
    </row>
    <row r="15" spans="1:7" x14ac:dyDescent="0.35">
      <c r="A15" t="s">
        <v>37</v>
      </c>
      <c r="B15">
        <v>1</v>
      </c>
      <c r="C15">
        <f>Table2[[#This Row],[Prix total]]/Table2[[#This Row],[Nombre]]</f>
        <v>3.31</v>
      </c>
      <c r="D15">
        <v>3.31</v>
      </c>
      <c r="E15" t="s">
        <v>40</v>
      </c>
      <c r="F15" t="s">
        <v>38</v>
      </c>
    </row>
    <row r="16" spans="1:7" x14ac:dyDescent="0.35">
      <c r="A16" t="s">
        <v>9</v>
      </c>
      <c r="B16">
        <v>10</v>
      </c>
      <c r="C16">
        <f>Table2[[#This Row],[Prix total]]/Table2[[#This Row],[Nombre]]</f>
        <v>0.65</v>
      </c>
      <c r="D16">
        <v>6.5</v>
      </c>
      <c r="E16" t="s">
        <v>41</v>
      </c>
      <c r="F16" t="s">
        <v>10</v>
      </c>
    </row>
    <row r="17" spans="1:7" x14ac:dyDescent="0.35">
      <c r="A17" t="s">
        <v>11</v>
      </c>
      <c r="B17">
        <v>12</v>
      </c>
      <c r="C17">
        <f>Table2[[#This Row],[Prix total]]/Table2[[#This Row],[Nombre]]</f>
        <v>0</v>
      </c>
      <c r="E17" t="s">
        <v>41</v>
      </c>
      <c r="F17" t="s">
        <v>12</v>
      </c>
    </row>
    <row r="18" spans="1:7" x14ac:dyDescent="0.35">
      <c r="A18" t="s">
        <v>11</v>
      </c>
      <c r="B18">
        <v>5</v>
      </c>
      <c r="C18">
        <f>Table2[[#This Row],[Prix total]]/Table2[[#This Row],[Nombre]]</f>
        <v>1.448</v>
      </c>
      <c r="D18">
        <v>7.24</v>
      </c>
      <c r="E18" t="s">
        <v>41</v>
      </c>
      <c r="F18" t="s">
        <v>13</v>
      </c>
    </row>
    <row r="19" spans="1:7" x14ac:dyDescent="0.35">
      <c r="A19" t="s">
        <v>11</v>
      </c>
      <c r="B19">
        <v>10</v>
      </c>
      <c r="C19">
        <f>Table2[[#This Row],[Prix total]]/Table2[[#This Row],[Nombre]]</f>
        <v>0.36899999999999999</v>
      </c>
      <c r="D19">
        <v>3.69</v>
      </c>
      <c r="E19" t="s">
        <v>40</v>
      </c>
      <c r="F19" t="s">
        <v>28</v>
      </c>
    </row>
    <row r="20" spans="1:7" x14ac:dyDescent="0.35">
      <c r="A20" t="s">
        <v>9</v>
      </c>
      <c r="B20">
        <v>10</v>
      </c>
      <c r="C20">
        <f>Table2[[#This Row],[Prix total]]/Table2[[#This Row],[Nombre]]</f>
        <v>0.55999999999999994</v>
      </c>
      <c r="D20">
        <v>5.6</v>
      </c>
      <c r="E20" t="s">
        <v>40</v>
      </c>
      <c r="F20" t="s">
        <v>29</v>
      </c>
    </row>
    <row r="21" spans="1:7" x14ac:dyDescent="0.35">
      <c r="A21" t="s">
        <v>30</v>
      </c>
      <c r="B21">
        <v>10</v>
      </c>
      <c r="C21">
        <f>Table2[[#This Row],[Prix total]]/Table2[[#This Row],[Nombre]]</f>
        <v>0.49000000000000005</v>
      </c>
      <c r="D21">
        <v>4.9000000000000004</v>
      </c>
      <c r="E21" t="s">
        <v>40</v>
      </c>
      <c r="F21" t="s">
        <v>31</v>
      </c>
    </row>
    <row r="22" spans="1:7" x14ac:dyDescent="0.35">
      <c r="A22" t="s">
        <v>33</v>
      </c>
      <c r="B22">
        <v>500</v>
      </c>
      <c r="C22">
        <f>Table2[[#This Row],[Prix total]]/Table2[[#This Row],[Nombre]]</f>
        <v>1.1220000000000001E-2</v>
      </c>
      <c r="D22">
        <v>5.61</v>
      </c>
      <c r="E22" t="s">
        <v>40</v>
      </c>
      <c r="F22" t="s">
        <v>32</v>
      </c>
    </row>
    <row r="23" spans="1:7" x14ac:dyDescent="0.35">
      <c r="A23" t="s">
        <v>34</v>
      </c>
      <c r="B23">
        <v>300</v>
      </c>
      <c r="C23">
        <f>Table2[[#This Row],[Prix total]]/Table2[[#This Row],[Nombre]]</f>
        <v>1.5866666666666664E-2</v>
      </c>
      <c r="D23">
        <v>4.76</v>
      </c>
      <c r="E23" t="s">
        <v>40</v>
      </c>
      <c r="F23" t="s">
        <v>35</v>
      </c>
    </row>
    <row r="24" spans="1:7" x14ac:dyDescent="0.35">
      <c r="A24" t="s">
        <v>14</v>
      </c>
      <c r="B24">
        <v>50</v>
      </c>
      <c r="C24">
        <f>Table2[[#This Row],[Prix total]]/Table2[[#This Row],[Nombre]]</f>
        <v>0.2</v>
      </c>
      <c r="D24">
        <v>10</v>
      </c>
      <c r="E24" t="s">
        <v>41</v>
      </c>
      <c r="F24" t="s">
        <v>15</v>
      </c>
    </row>
    <row r="25" spans="1:7" x14ac:dyDescent="0.35">
      <c r="A25" t="s">
        <v>17</v>
      </c>
      <c r="B25">
        <v>100</v>
      </c>
      <c r="C25">
        <f>Table2[[#This Row],[Prix total]]/Table2[[#This Row],[Nombre]]</f>
        <v>9.1799999999999993E-2</v>
      </c>
      <c r="D25">
        <v>9.18</v>
      </c>
      <c r="E25" t="s">
        <v>42</v>
      </c>
      <c r="F25" t="s">
        <v>21</v>
      </c>
    </row>
    <row r="26" spans="1:7" x14ac:dyDescent="0.35">
      <c r="A26" t="s">
        <v>16</v>
      </c>
      <c r="B26">
        <v>10</v>
      </c>
      <c r="C26">
        <f>Table2[[#This Row],[Prix total]]/Table2[[#This Row],[Nombre]]</f>
        <v>0.13300000000000001</v>
      </c>
      <c r="D26">
        <v>1.33</v>
      </c>
      <c r="E26" t="s">
        <v>42</v>
      </c>
      <c r="F26" t="s">
        <v>20</v>
      </c>
    </row>
    <row r="27" spans="1:7" x14ac:dyDescent="0.35">
      <c r="A27" t="s">
        <v>69</v>
      </c>
      <c r="B27">
        <v>10</v>
      </c>
      <c r="C27">
        <f>Table2[[#This Row],[Prix total]]/Table2[[#This Row],[Nombre]]</f>
        <v>1.59</v>
      </c>
      <c r="D27">
        <v>15.9</v>
      </c>
      <c r="E27" t="s">
        <v>57</v>
      </c>
      <c r="F27" t="s">
        <v>59</v>
      </c>
    </row>
    <row r="28" spans="1:7" x14ac:dyDescent="0.35">
      <c r="A28" t="s">
        <v>70</v>
      </c>
      <c r="B28">
        <v>10</v>
      </c>
      <c r="C28">
        <f>Table2[[#This Row],[Prix total]]/Table2[[#This Row],[Nombre]]</f>
        <v>0.92699999999999994</v>
      </c>
      <c r="D28">
        <v>9.27</v>
      </c>
      <c r="E28" t="s">
        <v>42</v>
      </c>
      <c r="F28" t="s">
        <v>113</v>
      </c>
    </row>
    <row r="29" spans="1:7" x14ac:dyDescent="0.35">
      <c r="A29" t="s">
        <v>74</v>
      </c>
      <c r="B29">
        <v>10</v>
      </c>
      <c r="C29">
        <f>Table2[[#This Row],[Prix total]]/Table2[[#This Row],[Nombre]]</f>
        <v>0.23100000000000001</v>
      </c>
      <c r="D29">
        <v>2.31</v>
      </c>
      <c r="E29" t="s">
        <v>42</v>
      </c>
      <c r="F29" t="s">
        <v>112</v>
      </c>
    </row>
    <row r="30" spans="1:7" x14ac:dyDescent="0.35">
      <c r="A30" t="s">
        <v>19</v>
      </c>
      <c r="B30">
        <v>5</v>
      </c>
      <c r="C30">
        <f>Table2[[#This Row],[Prix total]]/Table2[[#This Row],[Nombre]]</f>
        <v>0.53200000000000003</v>
      </c>
      <c r="D30">
        <v>2.66</v>
      </c>
      <c r="E30" t="s">
        <v>42</v>
      </c>
      <c r="F30" t="s">
        <v>18</v>
      </c>
    </row>
    <row r="31" spans="1:7" x14ac:dyDescent="0.35">
      <c r="A31" t="s">
        <v>115</v>
      </c>
      <c r="B31">
        <v>10</v>
      </c>
      <c r="C31" s="2">
        <f>Table2[[#This Row],[Prix total]]/Table2[[#This Row],[Nombre]]</f>
        <v>0.14399999999999999</v>
      </c>
      <c r="D31">
        <v>1.44</v>
      </c>
      <c r="E31" t="s">
        <v>42</v>
      </c>
      <c r="F31" t="s">
        <v>116</v>
      </c>
      <c r="G31" s="2"/>
    </row>
    <row r="32" spans="1:7" x14ac:dyDescent="0.35">
      <c r="A32" t="s">
        <v>118</v>
      </c>
      <c r="B32">
        <v>10</v>
      </c>
      <c r="C32" s="2">
        <f>Table2[[#This Row],[Prix total]]/Table2[[#This Row],[Nombre]]</f>
        <v>0.11100000000000002</v>
      </c>
      <c r="D32">
        <v>1.1100000000000001</v>
      </c>
      <c r="E32" t="s">
        <v>42</v>
      </c>
      <c r="F32" t="s">
        <v>117</v>
      </c>
      <c r="G32" s="2"/>
    </row>
    <row r="33" spans="1:7" x14ac:dyDescent="0.35">
      <c r="A33" t="s">
        <v>119</v>
      </c>
      <c r="B33">
        <v>10</v>
      </c>
      <c r="C33" s="2">
        <f>Table2[[#This Row],[Prix total]]/Table2[[#This Row],[Nombre]]</f>
        <v>0.13500000000000001</v>
      </c>
      <c r="D33">
        <v>1.35</v>
      </c>
      <c r="E33" t="s">
        <v>42</v>
      </c>
      <c r="F33" t="s">
        <v>120</v>
      </c>
      <c r="G33" s="2"/>
    </row>
    <row r="34" spans="1:7" x14ac:dyDescent="0.35">
      <c r="A34" t="s">
        <v>121</v>
      </c>
      <c r="B34">
        <v>10</v>
      </c>
      <c r="C34" s="2">
        <f>Table2[[#This Row],[Prix total]]/Table2[[#This Row],[Nombre]]</f>
        <v>0.33799999999999997</v>
      </c>
      <c r="D34">
        <v>3.38</v>
      </c>
      <c r="E34" t="s">
        <v>42</v>
      </c>
      <c r="F34" t="s">
        <v>122</v>
      </c>
      <c r="G34" s="2"/>
    </row>
    <row r="35" spans="1:7" x14ac:dyDescent="0.35">
      <c r="A35" t="s">
        <v>123</v>
      </c>
      <c r="B35">
        <v>5</v>
      </c>
      <c r="C35" s="2">
        <f>Table2[[#This Row],[Prix total]]/Table2[[#This Row],[Nombre]]</f>
        <v>9.8000000000000004E-2</v>
      </c>
      <c r="D35">
        <v>0.49</v>
      </c>
      <c r="E35" t="s">
        <v>42</v>
      </c>
      <c r="F35" t="s">
        <v>124</v>
      </c>
      <c r="G35" s="2"/>
    </row>
    <row r="36" spans="1:7" x14ac:dyDescent="0.35">
      <c r="A36" t="s">
        <v>22</v>
      </c>
      <c r="B36">
        <v>10</v>
      </c>
      <c r="C36">
        <f>Table2[[#This Row],[Prix total]]/Table2[[#This Row],[Nombre]]</f>
        <v>0.13600000000000001</v>
      </c>
      <c r="D36">
        <v>1.36</v>
      </c>
      <c r="E36" t="s">
        <v>42</v>
      </c>
      <c r="F36" t="s">
        <v>23</v>
      </c>
    </row>
    <row r="37" spans="1:7" x14ac:dyDescent="0.35">
      <c r="A37" t="s">
        <v>26</v>
      </c>
      <c r="B37">
        <v>10</v>
      </c>
      <c r="C37">
        <f>Table2[[#This Row],[Prix total]]/Table2[[#This Row],[Nombre]]</f>
        <v>0.32</v>
      </c>
      <c r="D37">
        <v>3.2</v>
      </c>
      <c r="E37" t="s">
        <v>40</v>
      </c>
      <c r="F37" t="s">
        <v>27</v>
      </c>
    </row>
    <row r="38" spans="1:7" x14ac:dyDescent="0.35">
      <c r="A38" t="s">
        <v>61</v>
      </c>
      <c r="B38">
        <v>5</v>
      </c>
      <c r="C38">
        <f>Table2[[#This Row],[Prix total]]/Table2[[#This Row],[Nombre]]</f>
        <v>0.55000000000000004</v>
      </c>
      <c r="D38">
        <f>0.55*5</f>
        <v>2.75</v>
      </c>
      <c r="E38" t="s">
        <v>57</v>
      </c>
      <c r="F38" t="s">
        <v>60</v>
      </c>
    </row>
    <row r="39" spans="1:7" x14ac:dyDescent="0.35">
      <c r="A39" t="s">
        <v>63</v>
      </c>
      <c r="B39">
        <v>5</v>
      </c>
      <c r="C39">
        <f>Table2[[#This Row],[Prix total]]/Table2[[#This Row],[Nombre]]</f>
        <v>0.54</v>
      </c>
      <c r="D39">
        <f>0.54*5</f>
        <v>2.7</v>
      </c>
      <c r="E39" t="s">
        <v>57</v>
      </c>
      <c r="F39" t="s">
        <v>62</v>
      </c>
    </row>
    <row r="40" spans="1:7" x14ac:dyDescent="0.35">
      <c r="A40" t="s">
        <v>64</v>
      </c>
      <c r="B40">
        <v>10</v>
      </c>
      <c r="C40">
        <f>Table2[[#This Row],[Prix total]]/Table2[[#This Row],[Nombre]]</f>
        <v>0.34700000000000003</v>
      </c>
      <c r="D40">
        <v>3.47</v>
      </c>
      <c r="E40" t="s">
        <v>57</v>
      </c>
      <c r="F40" t="s">
        <v>65</v>
      </c>
    </row>
    <row r="41" spans="1:7" x14ac:dyDescent="0.35">
      <c r="A41" t="s">
        <v>66</v>
      </c>
      <c r="B41">
        <v>5</v>
      </c>
      <c r="C41">
        <f>Table2[[#This Row],[Prix total]]/Table2[[#This Row],[Nombre]]</f>
        <v>0.75</v>
      </c>
      <c r="D41">
        <f>5*0.75</f>
        <v>3.75</v>
      </c>
      <c r="E41" t="s">
        <v>57</v>
      </c>
      <c r="F41" t="s">
        <v>67</v>
      </c>
    </row>
    <row r="42" spans="1:7" x14ac:dyDescent="0.35">
      <c r="A42" t="s">
        <v>71</v>
      </c>
      <c r="B42">
        <v>100</v>
      </c>
      <c r="C42">
        <f>Table2[[#This Row],[Prix total]]/Table2[[#This Row],[Nombre]]</f>
        <v>2.1000000000000001E-2</v>
      </c>
      <c r="D42">
        <v>2.1</v>
      </c>
      <c r="E42" t="s">
        <v>57</v>
      </c>
      <c r="F42" t="s">
        <v>68</v>
      </c>
    </row>
    <row r="43" spans="1:7" x14ac:dyDescent="0.35">
      <c r="A43" t="s">
        <v>72</v>
      </c>
      <c r="B43">
        <v>50</v>
      </c>
      <c r="C43">
        <f>Table2[[#This Row],[Prix total]]/Table2[[#This Row],[Nombre]]</f>
        <v>7.2999999999999995E-2</v>
      </c>
      <c r="D43">
        <v>3.65</v>
      </c>
      <c r="E43" t="s">
        <v>57</v>
      </c>
      <c r="F43" t="s">
        <v>73</v>
      </c>
    </row>
    <row r="44" spans="1:7" x14ac:dyDescent="0.35">
      <c r="A44" t="s">
        <v>125</v>
      </c>
      <c r="B44">
        <v>20</v>
      </c>
      <c r="C44" s="2">
        <f>Table2[[#This Row],[Prix total]]/Table2[[#This Row],[Nombre]]</f>
        <v>0.44850000000000001</v>
      </c>
      <c r="D44">
        <v>8.9700000000000006</v>
      </c>
      <c r="E44" t="s">
        <v>42</v>
      </c>
      <c r="F44" t="s">
        <v>126</v>
      </c>
      <c r="G44" s="2"/>
    </row>
    <row r="45" spans="1:7" x14ac:dyDescent="0.35">
      <c r="A45" t="s">
        <v>110</v>
      </c>
      <c r="B45">
        <v>10</v>
      </c>
      <c r="C45" s="2">
        <f>Table2[[#This Row],[Prix total]]/Table2[[#This Row],[Nombre]]</f>
        <v>0.44600000000000001</v>
      </c>
      <c r="D45">
        <f>3.8+0.66</f>
        <v>4.46</v>
      </c>
      <c r="E45" t="s">
        <v>41</v>
      </c>
      <c r="F45" t="s">
        <v>127</v>
      </c>
      <c r="G45" s="2"/>
    </row>
  </sheetData>
  <hyperlinks>
    <hyperlink ref="F12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J5" sqref="J5"/>
    </sheetView>
  </sheetViews>
  <sheetFormatPr defaultRowHeight="14.5" x14ac:dyDescent="0.35"/>
  <sheetData>
    <row r="1" spans="1:10" x14ac:dyDescent="0.35">
      <c r="A1" t="s">
        <v>143</v>
      </c>
      <c r="B1" t="s">
        <v>146</v>
      </c>
      <c r="C1" t="s">
        <v>144</v>
      </c>
      <c r="D1">
        <v>5</v>
      </c>
      <c r="E1">
        <v>10</v>
      </c>
      <c r="F1">
        <v>20</v>
      </c>
      <c r="G1">
        <v>25</v>
      </c>
      <c r="H1">
        <v>30</v>
      </c>
      <c r="I1">
        <v>50</v>
      </c>
      <c r="J1">
        <v>100</v>
      </c>
    </row>
    <row r="2" spans="1:10" x14ac:dyDescent="0.35">
      <c r="A2" t="s">
        <v>57</v>
      </c>
      <c r="B2" t="s">
        <v>147</v>
      </c>
      <c r="C2">
        <v>0.54</v>
      </c>
      <c r="E2" s="5">
        <v>4.47</v>
      </c>
      <c r="F2">
        <f>E2*2</f>
        <v>8.94</v>
      </c>
      <c r="H2">
        <f t="shared" ref="H2:H3" si="0">E2*3</f>
        <v>13.41</v>
      </c>
      <c r="I2">
        <f>E2*5</f>
        <v>22.349999999999998</v>
      </c>
      <c r="J2" s="5">
        <v>33.799999999999997</v>
      </c>
    </row>
    <row r="3" spans="1:10" x14ac:dyDescent="0.35">
      <c r="A3" t="s">
        <v>145</v>
      </c>
      <c r="B3" t="s">
        <v>148</v>
      </c>
      <c r="C3">
        <v>0.41499999999999998</v>
      </c>
      <c r="E3">
        <f>C3*10</f>
        <v>4.1499999999999995</v>
      </c>
      <c r="F3">
        <f t="shared" ref="F3:F42" si="1">E3*2</f>
        <v>8.2999999999999989</v>
      </c>
      <c r="H3">
        <f t="shared" si="0"/>
        <v>12.45</v>
      </c>
      <c r="I3" s="5">
        <f>50*0.352</f>
        <v>17.599999999999998</v>
      </c>
      <c r="J3" s="5">
        <v>28.8</v>
      </c>
    </row>
    <row r="4" spans="1:10" x14ac:dyDescent="0.35">
      <c r="A4" t="s">
        <v>149</v>
      </c>
      <c r="B4" t="s">
        <v>150</v>
      </c>
      <c r="E4" s="5">
        <v>3.86</v>
      </c>
      <c r="F4">
        <f t="shared" si="1"/>
        <v>7.72</v>
      </c>
      <c r="H4">
        <f>E4*3</f>
        <v>11.58</v>
      </c>
      <c r="I4">
        <f>E4*5</f>
        <v>19.3</v>
      </c>
      <c r="J4" s="5">
        <v>30.5</v>
      </c>
    </row>
    <row r="5" spans="1:10" x14ac:dyDescent="0.35">
      <c r="A5" t="s">
        <v>44</v>
      </c>
      <c r="B5" t="s">
        <v>163</v>
      </c>
      <c r="C5">
        <v>0.37</v>
      </c>
      <c r="E5" s="5">
        <v>2.69</v>
      </c>
      <c r="F5">
        <f t="shared" si="1"/>
        <v>5.38</v>
      </c>
      <c r="H5">
        <v>7.49</v>
      </c>
      <c r="I5">
        <f>E5*5</f>
        <v>13.45</v>
      </c>
      <c r="J5" s="5">
        <v>22.61</v>
      </c>
    </row>
    <row r="6" spans="1:10" x14ac:dyDescent="0.35">
      <c r="A6" t="s">
        <v>152</v>
      </c>
      <c r="B6" t="s">
        <v>155</v>
      </c>
      <c r="D6" s="5">
        <f>5*0.54</f>
        <v>2.7</v>
      </c>
      <c r="E6" s="6">
        <f>C6*10</f>
        <v>0</v>
      </c>
      <c r="F6">
        <f t="shared" si="1"/>
        <v>0</v>
      </c>
      <c r="G6" s="5">
        <f>25*0.5</f>
        <v>12.5</v>
      </c>
      <c r="H6" s="5"/>
      <c r="I6">
        <f>E6*5</f>
        <v>0</v>
      </c>
      <c r="J6" s="5">
        <v>46</v>
      </c>
    </row>
    <row r="7" spans="1:10" x14ac:dyDescent="0.35">
      <c r="A7" t="s">
        <v>153</v>
      </c>
      <c r="E7">
        <f>C7*10</f>
        <v>0</v>
      </c>
      <c r="F7">
        <f t="shared" si="1"/>
        <v>0</v>
      </c>
      <c r="I7">
        <f>E7*5</f>
        <v>0</v>
      </c>
      <c r="J7">
        <f t="shared" ref="J5:J42" si="2">I7*2</f>
        <v>0</v>
      </c>
    </row>
    <row r="8" spans="1:10" x14ac:dyDescent="0.35">
      <c r="A8" t="s">
        <v>154</v>
      </c>
      <c r="E8">
        <f>C8*10</f>
        <v>0</v>
      </c>
      <c r="F8">
        <f t="shared" si="1"/>
        <v>0</v>
      </c>
      <c r="I8">
        <f>E8*5</f>
        <v>0</v>
      </c>
      <c r="J8">
        <f t="shared" si="2"/>
        <v>0</v>
      </c>
    </row>
    <row r="9" spans="1:10" x14ac:dyDescent="0.35">
      <c r="E9">
        <f>C9*10</f>
        <v>0</v>
      </c>
      <c r="F9">
        <f t="shared" si="1"/>
        <v>0</v>
      </c>
      <c r="I9">
        <f>E9*5</f>
        <v>0</v>
      </c>
      <c r="J9">
        <f t="shared" si="2"/>
        <v>0</v>
      </c>
    </row>
    <row r="10" spans="1:10" x14ac:dyDescent="0.35">
      <c r="E10">
        <f>C10*10</f>
        <v>0</v>
      </c>
      <c r="F10">
        <f t="shared" si="1"/>
        <v>0</v>
      </c>
      <c r="I10">
        <f>E10*5</f>
        <v>0</v>
      </c>
      <c r="J10">
        <f t="shared" si="2"/>
        <v>0</v>
      </c>
    </row>
    <row r="11" spans="1:10" x14ac:dyDescent="0.35">
      <c r="E11">
        <f>C11*10</f>
        <v>0</v>
      </c>
      <c r="F11">
        <f t="shared" si="1"/>
        <v>0</v>
      </c>
      <c r="I11">
        <f>E11*5</f>
        <v>0</v>
      </c>
      <c r="J11">
        <f t="shared" si="2"/>
        <v>0</v>
      </c>
    </row>
    <row r="12" spans="1:10" x14ac:dyDescent="0.35">
      <c r="E12">
        <f>C12*10</f>
        <v>0</v>
      </c>
      <c r="F12">
        <f t="shared" si="1"/>
        <v>0</v>
      </c>
      <c r="I12">
        <f>E12*5</f>
        <v>0</v>
      </c>
      <c r="J12">
        <f t="shared" si="2"/>
        <v>0</v>
      </c>
    </row>
    <row r="13" spans="1:10" x14ac:dyDescent="0.35">
      <c r="E13">
        <f>C13*10</f>
        <v>0</v>
      </c>
      <c r="F13">
        <f t="shared" si="1"/>
        <v>0</v>
      </c>
      <c r="I13">
        <f>E13*5</f>
        <v>0</v>
      </c>
      <c r="J13">
        <f t="shared" si="2"/>
        <v>0</v>
      </c>
    </row>
    <row r="14" spans="1:10" x14ac:dyDescent="0.35">
      <c r="E14">
        <f>C14*10</f>
        <v>0</v>
      </c>
      <c r="F14">
        <f t="shared" si="1"/>
        <v>0</v>
      </c>
      <c r="I14">
        <f>E14*5</f>
        <v>0</v>
      </c>
      <c r="J14">
        <f t="shared" si="2"/>
        <v>0</v>
      </c>
    </row>
    <row r="15" spans="1:10" x14ac:dyDescent="0.35">
      <c r="E15">
        <f>C15*10</f>
        <v>0</v>
      </c>
      <c r="F15">
        <f t="shared" si="1"/>
        <v>0</v>
      </c>
      <c r="I15">
        <f>E15*5</f>
        <v>0</v>
      </c>
      <c r="J15">
        <f t="shared" si="2"/>
        <v>0</v>
      </c>
    </row>
    <row r="16" spans="1:10" x14ac:dyDescent="0.35">
      <c r="E16">
        <f>C16*10</f>
        <v>0</v>
      </c>
      <c r="F16">
        <f t="shared" si="1"/>
        <v>0</v>
      </c>
      <c r="I16">
        <f>E16*5</f>
        <v>0</v>
      </c>
      <c r="J16">
        <f t="shared" si="2"/>
        <v>0</v>
      </c>
    </row>
    <row r="17" spans="5:10" x14ac:dyDescent="0.35">
      <c r="E17">
        <f>C17*10</f>
        <v>0</v>
      </c>
      <c r="F17">
        <f t="shared" si="1"/>
        <v>0</v>
      </c>
      <c r="I17">
        <f>E17*5</f>
        <v>0</v>
      </c>
      <c r="J17">
        <f t="shared" si="2"/>
        <v>0</v>
      </c>
    </row>
    <row r="18" spans="5:10" x14ac:dyDescent="0.35">
      <c r="E18">
        <f>C18*10</f>
        <v>0</v>
      </c>
      <c r="F18">
        <f t="shared" si="1"/>
        <v>0</v>
      </c>
      <c r="I18">
        <f>E18*5</f>
        <v>0</v>
      </c>
      <c r="J18">
        <f t="shared" si="2"/>
        <v>0</v>
      </c>
    </row>
    <row r="19" spans="5:10" x14ac:dyDescent="0.35">
      <c r="E19">
        <f>C19*10</f>
        <v>0</v>
      </c>
      <c r="F19">
        <f t="shared" si="1"/>
        <v>0</v>
      </c>
      <c r="I19">
        <f>E19*5</f>
        <v>0</v>
      </c>
      <c r="J19">
        <f t="shared" si="2"/>
        <v>0</v>
      </c>
    </row>
    <row r="20" spans="5:10" x14ac:dyDescent="0.35">
      <c r="E20">
        <f>C20*10</f>
        <v>0</v>
      </c>
      <c r="F20">
        <f t="shared" si="1"/>
        <v>0</v>
      </c>
      <c r="I20">
        <f>E20*5</f>
        <v>0</v>
      </c>
      <c r="J20">
        <f t="shared" si="2"/>
        <v>0</v>
      </c>
    </row>
    <row r="21" spans="5:10" x14ac:dyDescent="0.35">
      <c r="E21">
        <f>C21*10</f>
        <v>0</v>
      </c>
      <c r="F21">
        <f t="shared" si="1"/>
        <v>0</v>
      </c>
      <c r="I21">
        <f>E21*5</f>
        <v>0</v>
      </c>
      <c r="J21">
        <f t="shared" si="2"/>
        <v>0</v>
      </c>
    </row>
    <row r="22" spans="5:10" x14ac:dyDescent="0.35">
      <c r="E22">
        <f>C22*10</f>
        <v>0</v>
      </c>
      <c r="F22">
        <f t="shared" si="1"/>
        <v>0</v>
      </c>
      <c r="I22">
        <f>E22*5</f>
        <v>0</v>
      </c>
      <c r="J22">
        <f t="shared" si="2"/>
        <v>0</v>
      </c>
    </row>
    <row r="23" spans="5:10" x14ac:dyDescent="0.35">
      <c r="E23">
        <f>C23*10</f>
        <v>0</v>
      </c>
      <c r="F23">
        <f t="shared" si="1"/>
        <v>0</v>
      </c>
      <c r="I23">
        <f>E23*5</f>
        <v>0</v>
      </c>
      <c r="J23">
        <f t="shared" si="2"/>
        <v>0</v>
      </c>
    </row>
    <row r="24" spans="5:10" x14ac:dyDescent="0.35">
      <c r="E24">
        <f>C24*10</f>
        <v>0</v>
      </c>
      <c r="F24">
        <f t="shared" si="1"/>
        <v>0</v>
      </c>
      <c r="I24">
        <f>E24*5</f>
        <v>0</v>
      </c>
      <c r="J24">
        <f t="shared" si="2"/>
        <v>0</v>
      </c>
    </row>
    <row r="25" spans="5:10" x14ac:dyDescent="0.35">
      <c r="E25">
        <f>C25*10</f>
        <v>0</v>
      </c>
      <c r="F25">
        <f t="shared" si="1"/>
        <v>0</v>
      </c>
      <c r="I25">
        <f>E25*5</f>
        <v>0</v>
      </c>
      <c r="J25">
        <f t="shared" si="2"/>
        <v>0</v>
      </c>
    </row>
    <row r="26" spans="5:10" x14ac:dyDescent="0.35">
      <c r="E26">
        <f>C26*10</f>
        <v>0</v>
      </c>
      <c r="F26">
        <f t="shared" si="1"/>
        <v>0</v>
      </c>
      <c r="I26">
        <f>E26*5</f>
        <v>0</v>
      </c>
      <c r="J26">
        <f t="shared" si="2"/>
        <v>0</v>
      </c>
    </row>
    <row r="27" spans="5:10" x14ac:dyDescent="0.35">
      <c r="E27">
        <f>C27*10</f>
        <v>0</v>
      </c>
      <c r="F27">
        <f t="shared" si="1"/>
        <v>0</v>
      </c>
      <c r="I27">
        <f>E27*5</f>
        <v>0</v>
      </c>
      <c r="J27">
        <f t="shared" si="2"/>
        <v>0</v>
      </c>
    </row>
    <row r="28" spans="5:10" x14ac:dyDescent="0.35">
      <c r="E28">
        <f>C28*10</f>
        <v>0</v>
      </c>
      <c r="F28">
        <f t="shared" si="1"/>
        <v>0</v>
      </c>
      <c r="I28">
        <f>E28*5</f>
        <v>0</v>
      </c>
      <c r="J28">
        <f t="shared" si="2"/>
        <v>0</v>
      </c>
    </row>
    <row r="29" spans="5:10" x14ac:dyDescent="0.35">
      <c r="E29">
        <f>C29*10</f>
        <v>0</v>
      </c>
      <c r="F29">
        <f t="shared" si="1"/>
        <v>0</v>
      </c>
      <c r="I29">
        <f>E29*5</f>
        <v>0</v>
      </c>
      <c r="J29">
        <f t="shared" si="2"/>
        <v>0</v>
      </c>
    </row>
    <row r="30" spans="5:10" x14ac:dyDescent="0.35">
      <c r="E30">
        <f>C30*10</f>
        <v>0</v>
      </c>
      <c r="F30">
        <f t="shared" si="1"/>
        <v>0</v>
      </c>
      <c r="I30">
        <f>E30*5</f>
        <v>0</v>
      </c>
      <c r="J30">
        <f t="shared" si="2"/>
        <v>0</v>
      </c>
    </row>
    <row r="31" spans="5:10" x14ac:dyDescent="0.35">
      <c r="E31">
        <f>C31*10</f>
        <v>0</v>
      </c>
      <c r="F31">
        <f t="shared" si="1"/>
        <v>0</v>
      </c>
      <c r="I31">
        <f>E31*5</f>
        <v>0</v>
      </c>
      <c r="J31">
        <f t="shared" si="2"/>
        <v>0</v>
      </c>
    </row>
    <row r="32" spans="5:10" x14ac:dyDescent="0.35">
      <c r="E32">
        <f>C32*10</f>
        <v>0</v>
      </c>
      <c r="F32">
        <f t="shared" si="1"/>
        <v>0</v>
      </c>
      <c r="I32">
        <f>E32*5</f>
        <v>0</v>
      </c>
      <c r="J32">
        <f t="shared" si="2"/>
        <v>0</v>
      </c>
    </row>
    <row r="33" spans="5:10" x14ac:dyDescent="0.35">
      <c r="E33">
        <f>C33*10</f>
        <v>0</v>
      </c>
      <c r="F33">
        <f t="shared" si="1"/>
        <v>0</v>
      </c>
      <c r="I33">
        <f>E33*5</f>
        <v>0</v>
      </c>
      <c r="J33">
        <f t="shared" si="2"/>
        <v>0</v>
      </c>
    </row>
    <row r="34" spans="5:10" x14ac:dyDescent="0.35">
      <c r="E34">
        <f>C34*10</f>
        <v>0</v>
      </c>
      <c r="F34">
        <f t="shared" si="1"/>
        <v>0</v>
      </c>
      <c r="I34">
        <f>E34*5</f>
        <v>0</v>
      </c>
      <c r="J34">
        <f t="shared" si="2"/>
        <v>0</v>
      </c>
    </row>
    <row r="35" spans="5:10" x14ac:dyDescent="0.35">
      <c r="E35">
        <f>C35*10</f>
        <v>0</v>
      </c>
      <c r="F35">
        <f t="shared" si="1"/>
        <v>0</v>
      </c>
      <c r="I35">
        <f>E35*5</f>
        <v>0</v>
      </c>
      <c r="J35">
        <f t="shared" si="2"/>
        <v>0</v>
      </c>
    </row>
    <row r="36" spans="5:10" x14ac:dyDescent="0.35">
      <c r="E36">
        <f>C36*10</f>
        <v>0</v>
      </c>
      <c r="F36">
        <f t="shared" si="1"/>
        <v>0</v>
      </c>
      <c r="I36">
        <f>E36*5</f>
        <v>0</v>
      </c>
      <c r="J36">
        <f t="shared" si="2"/>
        <v>0</v>
      </c>
    </row>
    <row r="37" spans="5:10" x14ac:dyDescent="0.35">
      <c r="E37">
        <f>C37*10</f>
        <v>0</v>
      </c>
      <c r="F37">
        <f t="shared" si="1"/>
        <v>0</v>
      </c>
      <c r="I37">
        <f>E37*5</f>
        <v>0</v>
      </c>
      <c r="J37">
        <f t="shared" si="2"/>
        <v>0</v>
      </c>
    </row>
    <row r="38" spans="5:10" x14ac:dyDescent="0.35">
      <c r="E38">
        <f>C38*10</f>
        <v>0</v>
      </c>
      <c r="F38">
        <f t="shared" si="1"/>
        <v>0</v>
      </c>
      <c r="I38">
        <f>E38*5</f>
        <v>0</v>
      </c>
      <c r="J38">
        <f t="shared" si="2"/>
        <v>0</v>
      </c>
    </row>
    <row r="39" spans="5:10" x14ac:dyDescent="0.35">
      <c r="E39">
        <f>C39*10</f>
        <v>0</v>
      </c>
      <c r="F39">
        <f t="shared" si="1"/>
        <v>0</v>
      </c>
      <c r="I39">
        <f>E39*5</f>
        <v>0</v>
      </c>
      <c r="J39">
        <f t="shared" si="2"/>
        <v>0</v>
      </c>
    </row>
    <row r="40" spans="5:10" x14ac:dyDescent="0.35">
      <c r="E40">
        <f>C40*10</f>
        <v>0</v>
      </c>
      <c r="F40">
        <f t="shared" si="1"/>
        <v>0</v>
      </c>
      <c r="I40">
        <f>E40*5</f>
        <v>0</v>
      </c>
      <c r="J40">
        <f t="shared" si="2"/>
        <v>0</v>
      </c>
    </row>
    <row r="41" spans="5:10" x14ac:dyDescent="0.35">
      <c r="E41">
        <f>C41*10</f>
        <v>0</v>
      </c>
      <c r="F41">
        <f t="shared" si="1"/>
        <v>0</v>
      </c>
      <c r="I41">
        <f>E41*5</f>
        <v>0</v>
      </c>
      <c r="J41">
        <f t="shared" si="2"/>
        <v>0</v>
      </c>
    </row>
    <row r="42" spans="5:10" x14ac:dyDescent="0.35">
      <c r="E42">
        <f>C42*10</f>
        <v>0</v>
      </c>
      <c r="F42">
        <f t="shared" si="1"/>
        <v>0</v>
      </c>
      <c r="I42">
        <f>E42*5</f>
        <v>0</v>
      </c>
      <c r="J4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3" sqref="F3"/>
    </sheetView>
  </sheetViews>
  <sheetFormatPr defaultRowHeight="14.5" x14ac:dyDescent="0.35"/>
  <sheetData>
    <row r="1" spans="1:9" x14ac:dyDescent="0.35">
      <c r="A1" t="s">
        <v>143</v>
      </c>
      <c r="B1" t="s">
        <v>146</v>
      </c>
      <c r="C1" t="s">
        <v>144</v>
      </c>
      <c r="D1">
        <v>5</v>
      </c>
      <c r="E1">
        <v>10</v>
      </c>
      <c r="F1">
        <v>20</v>
      </c>
      <c r="G1">
        <v>25</v>
      </c>
      <c r="H1">
        <v>50</v>
      </c>
      <c r="I1">
        <v>100</v>
      </c>
    </row>
    <row r="2" spans="1:9" x14ac:dyDescent="0.35">
      <c r="A2" t="s">
        <v>57</v>
      </c>
      <c r="B2" t="s">
        <v>156</v>
      </c>
      <c r="C2">
        <v>0.54900000000000004</v>
      </c>
      <c r="D2">
        <f>5*C2</f>
        <v>2.7450000000000001</v>
      </c>
      <c r="E2" s="5">
        <v>4.41</v>
      </c>
      <c r="F2">
        <f>E2*2</f>
        <v>8.82</v>
      </c>
      <c r="H2">
        <f>E2*5</f>
        <v>22.05</v>
      </c>
      <c r="I2" s="5">
        <v>35.299999999999997</v>
      </c>
    </row>
    <row r="3" spans="1:9" x14ac:dyDescent="0.35">
      <c r="A3" t="s">
        <v>145</v>
      </c>
      <c r="B3" t="s">
        <v>157</v>
      </c>
      <c r="C3">
        <v>0.35299999999999998</v>
      </c>
      <c r="D3">
        <f>5*C3</f>
        <v>1.7649999999999999</v>
      </c>
      <c r="E3">
        <f>C3*10</f>
        <v>3.53</v>
      </c>
      <c r="F3">
        <f t="shared" ref="F3:F42" si="0">E3*2</f>
        <v>7.06</v>
      </c>
      <c r="H3" s="5">
        <f>50*0.314</f>
        <v>15.7</v>
      </c>
      <c r="I3" s="5">
        <v>27.5</v>
      </c>
    </row>
    <row r="4" spans="1:9" x14ac:dyDescent="0.35">
      <c r="A4" t="s">
        <v>149</v>
      </c>
      <c r="B4" t="s">
        <v>158</v>
      </c>
      <c r="D4">
        <f>5*0.3335</f>
        <v>1.6675</v>
      </c>
      <c r="E4" s="6">
        <f>2*D4</f>
        <v>3.335</v>
      </c>
      <c r="F4" s="5">
        <f>20*0.3014</f>
        <v>6.0280000000000005</v>
      </c>
      <c r="G4">
        <f>25*0.3014</f>
        <v>7.5350000000000001</v>
      </c>
      <c r="H4">
        <f>2*G4</f>
        <v>15.07</v>
      </c>
      <c r="I4" s="5">
        <v>25.42</v>
      </c>
    </row>
    <row r="5" spans="1:9" x14ac:dyDescent="0.35">
      <c r="A5" t="s">
        <v>151</v>
      </c>
      <c r="B5" t="s">
        <v>159</v>
      </c>
      <c r="E5">
        <f>C5*10</f>
        <v>0</v>
      </c>
      <c r="F5">
        <f t="shared" si="0"/>
        <v>0</v>
      </c>
      <c r="H5">
        <f>E5*5</f>
        <v>0</v>
      </c>
      <c r="I5">
        <f t="shared" ref="I5:I42" si="1">H5*2</f>
        <v>0</v>
      </c>
    </row>
    <row r="6" spans="1:9" x14ac:dyDescent="0.35">
      <c r="A6" t="s">
        <v>152</v>
      </c>
      <c r="D6" s="6"/>
      <c r="E6" s="6">
        <f>C6*10</f>
        <v>0</v>
      </c>
      <c r="F6" s="6">
        <f t="shared" si="0"/>
        <v>0</v>
      </c>
      <c r="G6" s="6"/>
      <c r="H6" s="6">
        <f>E6*5</f>
        <v>0</v>
      </c>
      <c r="I6" s="6"/>
    </row>
    <row r="7" spans="1:9" x14ac:dyDescent="0.35">
      <c r="A7" t="s">
        <v>153</v>
      </c>
      <c r="E7">
        <f>C7*10</f>
        <v>0</v>
      </c>
      <c r="F7">
        <f t="shared" si="0"/>
        <v>0</v>
      </c>
      <c r="H7">
        <f>E7*5</f>
        <v>0</v>
      </c>
      <c r="I7">
        <f t="shared" si="1"/>
        <v>0</v>
      </c>
    </row>
    <row r="8" spans="1:9" x14ac:dyDescent="0.35">
      <c r="A8" t="s">
        <v>154</v>
      </c>
      <c r="E8">
        <f>C8*10</f>
        <v>0</v>
      </c>
      <c r="F8">
        <f t="shared" si="0"/>
        <v>0</v>
      </c>
      <c r="H8">
        <f>E8*5</f>
        <v>0</v>
      </c>
      <c r="I8">
        <f t="shared" si="1"/>
        <v>0</v>
      </c>
    </row>
    <row r="9" spans="1:9" x14ac:dyDescent="0.35">
      <c r="E9">
        <f>C9*10</f>
        <v>0</v>
      </c>
      <c r="F9">
        <f t="shared" si="0"/>
        <v>0</v>
      </c>
      <c r="H9">
        <f>E9*5</f>
        <v>0</v>
      </c>
      <c r="I9">
        <f t="shared" si="1"/>
        <v>0</v>
      </c>
    </row>
    <row r="10" spans="1:9" x14ac:dyDescent="0.35">
      <c r="E10">
        <f>C10*10</f>
        <v>0</v>
      </c>
      <c r="F10">
        <f t="shared" si="0"/>
        <v>0</v>
      </c>
      <c r="H10">
        <f>E10*5</f>
        <v>0</v>
      </c>
      <c r="I10">
        <f t="shared" si="1"/>
        <v>0</v>
      </c>
    </row>
    <row r="11" spans="1:9" x14ac:dyDescent="0.35">
      <c r="E11">
        <f>C11*10</f>
        <v>0</v>
      </c>
      <c r="F11">
        <f t="shared" si="0"/>
        <v>0</v>
      </c>
      <c r="H11">
        <f>E11*5</f>
        <v>0</v>
      </c>
      <c r="I11">
        <f t="shared" si="1"/>
        <v>0</v>
      </c>
    </row>
    <row r="12" spans="1:9" x14ac:dyDescent="0.35">
      <c r="E12">
        <f>C12*10</f>
        <v>0</v>
      </c>
      <c r="F12">
        <f t="shared" si="0"/>
        <v>0</v>
      </c>
      <c r="H12">
        <f>E12*5</f>
        <v>0</v>
      </c>
      <c r="I12">
        <f t="shared" si="1"/>
        <v>0</v>
      </c>
    </row>
    <row r="13" spans="1:9" x14ac:dyDescent="0.35">
      <c r="E13">
        <f>C13*10</f>
        <v>0</v>
      </c>
      <c r="F13">
        <f t="shared" si="0"/>
        <v>0</v>
      </c>
      <c r="H13">
        <f>E13*5</f>
        <v>0</v>
      </c>
      <c r="I13">
        <f t="shared" si="1"/>
        <v>0</v>
      </c>
    </row>
    <row r="14" spans="1:9" x14ac:dyDescent="0.35">
      <c r="E14">
        <f>C14*10</f>
        <v>0</v>
      </c>
      <c r="F14">
        <f t="shared" si="0"/>
        <v>0</v>
      </c>
      <c r="H14">
        <f>E14*5</f>
        <v>0</v>
      </c>
      <c r="I14">
        <f t="shared" si="1"/>
        <v>0</v>
      </c>
    </row>
    <row r="15" spans="1:9" x14ac:dyDescent="0.35">
      <c r="E15">
        <f>C15*10</f>
        <v>0</v>
      </c>
      <c r="F15">
        <f t="shared" si="0"/>
        <v>0</v>
      </c>
      <c r="H15">
        <f>E15*5</f>
        <v>0</v>
      </c>
      <c r="I15">
        <f t="shared" si="1"/>
        <v>0</v>
      </c>
    </row>
    <row r="16" spans="1:9" x14ac:dyDescent="0.35">
      <c r="E16">
        <f>C16*10</f>
        <v>0</v>
      </c>
      <c r="F16">
        <f t="shared" si="0"/>
        <v>0</v>
      </c>
      <c r="H16">
        <f>E16*5</f>
        <v>0</v>
      </c>
      <c r="I16">
        <f t="shared" si="1"/>
        <v>0</v>
      </c>
    </row>
    <row r="17" spans="5:9" x14ac:dyDescent="0.35">
      <c r="E17">
        <f>C17*10</f>
        <v>0</v>
      </c>
      <c r="F17">
        <f t="shared" si="0"/>
        <v>0</v>
      </c>
      <c r="H17">
        <f>E17*5</f>
        <v>0</v>
      </c>
      <c r="I17">
        <f t="shared" si="1"/>
        <v>0</v>
      </c>
    </row>
    <row r="18" spans="5:9" x14ac:dyDescent="0.35">
      <c r="E18">
        <f>C18*10</f>
        <v>0</v>
      </c>
      <c r="F18">
        <f t="shared" si="0"/>
        <v>0</v>
      </c>
      <c r="H18">
        <f>E18*5</f>
        <v>0</v>
      </c>
      <c r="I18">
        <f t="shared" si="1"/>
        <v>0</v>
      </c>
    </row>
    <row r="19" spans="5:9" x14ac:dyDescent="0.35">
      <c r="E19">
        <f>C19*10</f>
        <v>0</v>
      </c>
      <c r="F19">
        <f t="shared" si="0"/>
        <v>0</v>
      </c>
      <c r="H19">
        <f>E19*5</f>
        <v>0</v>
      </c>
      <c r="I19">
        <f t="shared" si="1"/>
        <v>0</v>
      </c>
    </row>
    <row r="20" spans="5:9" x14ac:dyDescent="0.35">
      <c r="E20">
        <f>C20*10</f>
        <v>0</v>
      </c>
      <c r="F20">
        <f t="shared" si="0"/>
        <v>0</v>
      </c>
      <c r="H20">
        <f>E20*5</f>
        <v>0</v>
      </c>
      <c r="I20">
        <f t="shared" si="1"/>
        <v>0</v>
      </c>
    </row>
    <row r="21" spans="5:9" x14ac:dyDescent="0.35">
      <c r="E21">
        <f>C21*10</f>
        <v>0</v>
      </c>
      <c r="F21">
        <f t="shared" si="0"/>
        <v>0</v>
      </c>
      <c r="H21">
        <f>E21*5</f>
        <v>0</v>
      </c>
      <c r="I21">
        <f t="shared" si="1"/>
        <v>0</v>
      </c>
    </row>
    <row r="22" spans="5:9" x14ac:dyDescent="0.35">
      <c r="E22">
        <f>C22*10</f>
        <v>0</v>
      </c>
      <c r="F22">
        <f t="shared" si="0"/>
        <v>0</v>
      </c>
      <c r="H22">
        <f>E22*5</f>
        <v>0</v>
      </c>
      <c r="I22">
        <f t="shared" si="1"/>
        <v>0</v>
      </c>
    </row>
    <row r="23" spans="5:9" x14ac:dyDescent="0.35">
      <c r="E23">
        <f>C23*10</f>
        <v>0</v>
      </c>
      <c r="F23">
        <f t="shared" si="0"/>
        <v>0</v>
      </c>
      <c r="H23">
        <f>E23*5</f>
        <v>0</v>
      </c>
      <c r="I23">
        <f t="shared" si="1"/>
        <v>0</v>
      </c>
    </row>
    <row r="24" spans="5:9" x14ac:dyDescent="0.35">
      <c r="E24">
        <f>C24*10</f>
        <v>0</v>
      </c>
      <c r="F24">
        <f t="shared" si="0"/>
        <v>0</v>
      </c>
      <c r="H24">
        <f>E24*5</f>
        <v>0</v>
      </c>
      <c r="I24">
        <f t="shared" si="1"/>
        <v>0</v>
      </c>
    </row>
    <row r="25" spans="5:9" x14ac:dyDescent="0.35">
      <c r="E25">
        <f>C25*10</f>
        <v>0</v>
      </c>
      <c r="F25">
        <f t="shared" si="0"/>
        <v>0</v>
      </c>
      <c r="H25">
        <f>E25*5</f>
        <v>0</v>
      </c>
      <c r="I25">
        <f t="shared" si="1"/>
        <v>0</v>
      </c>
    </row>
    <row r="26" spans="5:9" x14ac:dyDescent="0.35">
      <c r="E26">
        <f>C26*10</f>
        <v>0</v>
      </c>
      <c r="F26">
        <f t="shared" si="0"/>
        <v>0</v>
      </c>
      <c r="H26">
        <f>E26*5</f>
        <v>0</v>
      </c>
      <c r="I26">
        <f t="shared" si="1"/>
        <v>0</v>
      </c>
    </row>
    <row r="27" spans="5:9" x14ac:dyDescent="0.35">
      <c r="E27">
        <f>C27*10</f>
        <v>0</v>
      </c>
      <c r="F27">
        <f t="shared" si="0"/>
        <v>0</v>
      </c>
      <c r="H27">
        <f>E27*5</f>
        <v>0</v>
      </c>
      <c r="I27">
        <f t="shared" si="1"/>
        <v>0</v>
      </c>
    </row>
    <row r="28" spans="5:9" x14ac:dyDescent="0.35">
      <c r="E28">
        <f>C28*10</f>
        <v>0</v>
      </c>
      <c r="F28">
        <f t="shared" si="0"/>
        <v>0</v>
      </c>
      <c r="H28">
        <f>E28*5</f>
        <v>0</v>
      </c>
      <c r="I28">
        <f t="shared" si="1"/>
        <v>0</v>
      </c>
    </row>
    <row r="29" spans="5:9" x14ac:dyDescent="0.35">
      <c r="E29">
        <f>C29*10</f>
        <v>0</v>
      </c>
      <c r="F29">
        <f t="shared" si="0"/>
        <v>0</v>
      </c>
      <c r="H29">
        <f>E29*5</f>
        <v>0</v>
      </c>
      <c r="I29">
        <f t="shared" si="1"/>
        <v>0</v>
      </c>
    </row>
    <row r="30" spans="5:9" x14ac:dyDescent="0.35">
      <c r="E30">
        <f>C30*10</f>
        <v>0</v>
      </c>
      <c r="F30">
        <f t="shared" si="0"/>
        <v>0</v>
      </c>
      <c r="H30">
        <f>E30*5</f>
        <v>0</v>
      </c>
      <c r="I30">
        <f t="shared" si="1"/>
        <v>0</v>
      </c>
    </row>
    <row r="31" spans="5:9" x14ac:dyDescent="0.35">
      <c r="E31">
        <f>C31*10</f>
        <v>0</v>
      </c>
      <c r="F31">
        <f t="shared" si="0"/>
        <v>0</v>
      </c>
      <c r="H31">
        <f>E31*5</f>
        <v>0</v>
      </c>
      <c r="I31">
        <f t="shared" si="1"/>
        <v>0</v>
      </c>
    </row>
    <row r="32" spans="5:9" x14ac:dyDescent="0.35">
      <c r="E32">
        <f>C32*10</f>
        <v>0</v>
      </c>
      <c r="F32">
        <f t="shared" si="0"/>
        <v>0</v>
      </c>
      <c r="H32">
        <f>E32*5</f>
        <v>0</v>
      </c>
      <c r="I32">
        <f t="shared" si="1"/>
        <v>0</v>
      </c>
    </row>
    <row r="33" spans="5:9" x14ac:dyDescent="0.35">
      <c r="E33">
        <f>C33*10</f>
        <v>0</v>
      </c>
      <c r="F33">
        <f t="shared" si="0"/>
        <v>0</v>
      </c>
      <c r="H33">
        <f>E33*5</f>
        <v>0</v>
      </c>
      <c r="I33">
        <f t="shared" si="1"/>
        <v>0</v>
      </c>
    </row>
    <row r="34" spans="5:9" x14ac:dyDescent="0.35">
      <c r="E34">
        <f>C34*10</f>
        <v>0</v>
      </c>
      <c r="F34">
        <f t="shared" si="0"/>
        <v>0</v>
      </c>
      <c r="H34">
        <f>E34*5</f>
        <v>0</v>
      </c>
      <c r="I34">
        <f t="shared" si="1"/>
        <v>0</v>
      </c>
    </row>
    <row r="35" spans="5:9" x14ac:dyDescent="0.35">
      <c r="E35">
        <f>C35*10</f>
        <v>0</v>
      </c>
      <c r="F35">
        <f t="shared" si="0"/>
        <v>0</v>
      </c>
      <c r="H35">
        <f>E35*5</f>
        <v>0</v>
      </c>
      <c r="I35">
        <f t="shared" si="1"/>
        <v>0</v>
      </c>
    </row>
    <row r="36" spans="5:9" x14ac:dyDescent="0.35">
      <c r="E36">
        <f>C36*10</f>
        <v>0</v>
      </c>
      <c r="F36">
        <f t="shared" si="0"/>
        <v>0</v>
      </c>
      <c r="H36">
        <f>E36*5</f>
        <v>0</v>
      </c>
      <c r="I36">
        <f t="shared" si="1"/>
        <v>0</v>
      </c>
    </row>
    <row r="37" spans="5:9" x14ac:dyDescent="0.35">
      <c r="E37">
        <f>C37*10</f>
        <v>0</v>
      </c>
      <c r="F37">
        <f t="shared" si="0"/>
        <v>0</v>
      </c>
      <c r="H37">
        <f>E37*5</f>
        <v>0</v>
      </c>
      <c r="I37">
        <f t="shared" si="1"/>
        <v>0</v>
      </c>
    </row>
    <row r="38" spans="5:9" x14ac:dyDescent="0.35">
      <c r="E38">
        <f>C38*10</f>
        <v>0</v>
      </c>
      <c r="F38">
        <f t="shared" si="0"/>
        <v>0</v>
      </c>
      <c r="H38">
        <f>E38*5</f>
        <v>0</v>
      </c>
      <c r="I38">
        <f t="shared" si="1"/>
        <v>0</v>
      </c>
    </row>
    <row r="39" spans="5:9" x14ac:dyDescent="0.35">
      <c r="E39">
        <f>C39*10</f>
        <v>0</v>
      </c>
      <c r="F39">
        <f t="shared" si="0"/>
        <v>0</v>
      </c>
      <c r="H39">
        <f>E39*5</f>
        <v>0</v>
      </c>
      <c r="I39">
        <f t="shared" si="1"/>
        <v>0</v>
      </c>
    </row>
    <row r="40" spans="5:9" x14ac:dyDescent="0.35">
      <c r="E40">
        <f>C40*10</f>
        <v>0</v>
      </c>
      <c r="F40">
        <f t="shared" si="0"/>
        <v>0</v>
      </c>
      <c r="H40">
        <f>E40*5</f>
        <v>0</v>
      </c>
      <c r="I40">
        <f t="shared" si="1"/>
        <v>0</v>
      </c>
    </row>
    <row r="41" spans="5:9" x14ac:dyDescent="0.35">
      <c r="E41">
        <f>C41*10</f>
        <v>0</v>
      </c>
      <c r="F41">
        <f t="shared" si="0"/>
        <v>0</v>
      </c>
      <c r="H41">
        <f>E41*5</f>
        <v>0</v>
      </c>
      <c r="I41">
        <f t="shared" si="1"/>
        <v>0</v>
      </c>
    </row>
    <row r="42" spans="5:9" x14ac:dyDescent="0.35">
      <c r="E42">
        <f>C42*10</f>
        <v>0</v>
      </c>
      <c r="F42">
        <f t="shared" si="0"/>
        <v>0</v>
      </c>
      <c r="H42">
        <f>E42*5</f>
        <v>0</v>
      </c>
      <c r="I4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J5" sqref="J5"/>
    </sheetView>
  </sheetViews>
  <sheetFormatPr defaultRowHeight="14.5" x14ac:dyDescent="0.35"/>
  <sheetData>
    <row r="1" spans="1:9" x14ac:dyDescent="0.35">
      <c r="A1" t="s">
        <v>143</v>
      </c>
      <c r="B1" t="s">
        <v>146</v>
      </c>
      <c r="C1" t="s">
        <v>144</v>
      </c>
      <c r="D1">
        <v>5</v>
      </c>
      <c r="E1">
        <v>10</v>
      </c>
      <c r="F1">
        <v>20</v>
      </c>
      <c r="G1">
        <v>25</v>
      </c>
      <c r="H1">
        <v>50</v>
      </c>
      <c r="I1">
        <v>100</v>
      </c>
    </row>
    <row r="2" spans="1:9" x14ac:dyDescent="0.35">
      <c r="A2" t="s">
        <v>57</v>
      </c>
      <c r="B2" t="s">
        <v>160</v>
      </c>
      <c r="C2">
        <v>0.747</v>
      </c>
      <c r="D2">
        <f>5*C2</f>
        <v>3.7349999999999999</v>
      </c>
      <c r="E2" s="5">
        <v>6.33</v>
      </c>
      <c r="F2">
        <f>E2*2</f>
        <v>12.66</v>
      </c>
      <c r="G2">
        <f>F2/20*25</f>
        <v>15.824999999999999</v>
      </c>
      <c r="H2">
        <f>G2*2</f>
        <v>31.65</v>
      </c>
      <c r="I2" s="5">
        <v>48.6</v>
      </c>
    </row>
    <row r="3" spans="1:9" x14ac:dyDescent="0.35">
      <c r="A3" t="s">
        <v>145</v>
      </c>
      <c r="B3" t="s">
        <v>161</v>
      </c>
      <c r="C3">
        <v>0.53800000000000003</v>
      </c>
      <c r="D3">
        <f>5*C3</f>
        <v>2.6900000000000004</v>
      </c>
      <c r="E3">
        <f>C3*10</f>
        <v>5.3800000000000008</v>
      </c>
      <c r="F3">
        <f t="shared" ref="F3:F42" si="0">E3*2</f>
        <v>10.760000000000002</v>
      </c>
      <c r="H3" s="5">
        <f>50*0.49</f>
        <v>24.5</v>
      </c>
      <c r="I3" s="5">
        <v>44.2</v>
      </c>
    </row>
    <row r="4" spans="1:9" x14ac:dyDescent="0.35">
      <c r="A4" t="s">
        <v>149</v>
      </c>
      <c r="B4" t="s">
        <v>162</v>
      </c>
      <c r="D4">
        <f>5*0.5966</f>
        <v>2.9830000000000001</v>
      </c>
      <c r="E4" s="6">
        <f>2*D4</f>
        <v>5.9660000000000002</v>
      </c>
      <c r="F4" s="5">
        <f>20*0.5396</f>
        <v>10.792</v>
      </c>
      <c r="G4">
        <f>25*0.3014</f>
        <v>7.5350000000000001</v>
      </c>
      <c r="H4">
        <f>2*G4</f>
        <v>15.07</v>
      </c>
      <c r="I4" s="5">
        <v>45.48</v>
      </c>
    </row>
    <row r="5" spans="1:9" x14ac:dyDescent="0.35">
      <c r="A5" t="s">
        <v>151</v>
      </c>
      <c r="B5" t="s">
        <v>159</v>
      </c>
      <c r="E5">
        <f>C5*10</f>
        <v>0</v>
      </c>
      <c r="F5">
        <f t="shared" si="0"/>
        <v>0</v>
      </c>
      <c r="H5">
        <f>E5*5</f>
        <v>0</v>
      </c>
      <c r="I5">
        <f t="shared" ref="I5:I42" si="1">H5*2</f>
        <v>0</v>
      </c>
    </row>
    <row r="6" spans="1:9" x14ac:dyDescent="0.35">
      <c r="A6" t="s">
        <v>152</v>
      </c>
      <c r="D6" s="6"/>
      <c r="E6" s="6">
        <f>C6*10</f>
        <v>0</v>
      </c>
      <c r="F6" s="6">
        <f t="shared" si="0"/>
        <v>0</v>
      </c>
      <c r="G6" s="6"/>
      <c r="H6" s="6">
        <f>E6*5</f>
        <v>0</v>
      </c>
      <c r="I6" s="6"/>
    </row>
    <row r="7" spans="1:9" x14ac:dyDescent="0.35">
      <c r="A7" t="s">
        <v>153</v>
      </c>
      <c r="E7">
        <f>C7*10</f>
        <v>0</v>
      </c>
      <c r="F7">
        <f t="shared" si="0"/>
        <v>0</v>
      </c>
      <c r="H7">
        <f>E7*5</f>
        <v>0</v>
      </c>
      <c r="I7">
        <f t="shared" si="1"/>
        <v>0</v>
      </c>
    </row>
    <row r="8" spans="1:9" x14ac:dyDescent="0.35">
      <c r="A8" t="s">
        <v>154</v>
      </c>
      <c r="E8">
        <f>C8*10</f>
        <v>0</v>
      </c>
      <c r="F8">
        <f t="shared" si="0"/>
        <v>0</v>
      </c>
      <c r="H8">
        <f>E8*5</f>
        <v>0</v>
      </c>
      <c r="I8">
        <f t="shared" si="1"/>
        <v>0</v>
      </c>
    </row>
    <row r="9" spans="1:9" x14ac:dyDescent="0.35">
      <c r="E9">
        <f>C9*10</f>
        <v>0</v>
      </c>
      <c r="F9">
        <f t="shared" si="0"/>
        <v>0</v>
      </c>
      <c r="H9">
        <f>E9*5</f>
        <v>0</v>
      </c>
      <c r="I9">
        <f t="shared" si="1"/>
        <v>0</v>
      </c>
    </row>
    <row r="10" spans="1:9" x14ac:dyDescent="0.35">
      <c r="E10">
        <f>C10*10</f>
        <v>0</v>
      </c>
      <c r="F10">
        <f t="shared" si="0"/>
        <v>0</v>
      </c>
      <c r="H10">
        <f>E10*5</f>
        <v>0</v>
      </c>
      <c r="I10">
        <f t="shared" si="1"/>
        <v>0</v>
      </c>
    </row>
    <row r="11" spans="1:9" x14ac:dyDescent="0.35">
      <c r="E11">
        <f>C11*10</f>
        <v>0</v>
      </c>
      <c r="F11">
        <f t="shared" si="0"/>
        <v>0</v>
      </c>
      <c r="H11">
        <f>E11*5</f>
        <v>0</v>
      </c>
      <c r="I11">
        <f t="shared" si="1"/>
        <v>0</v>
      </c>
    </row>
    <row r="12" spans="1:9" x14ac:dyDescent="0.35">
      <c r="E12">
        <f>C12*10</f>
        <v>0</v>
      </c>
      <c r="F12">
        <f t="shared" si="0"/>
        <v>0</v>
      </c>
      <c r="H12">
        <f>E12*5</f>
        <v>0</v>
      </c>
      <c r="I12">
        <f t="shared" si="1"/>
        <v>0</v>
      </c>
    </row>
    <row r="13" spans="1:9" x14ac:dyDescent="0.35">
      <c r="E13">
        <f>C13*10</f>
        <v>0</v>
      </c>
      <c r="F13">
        <f t="shared" si="0"/>
        <v>0</v>
      </c>
      <c r="H13">
        <f>E13*5</f>
        <v>0</v>
      </c>
      <c r="I13">
        <f t="shared" si="1"/>
        <v>0</v>
      </c>
    </row>
    <row r="14" spans="1:9" x14ac:dyDescent="0.35">
      <c r="E14">
        <f>C14*10</f>
        <v>0</v>
      </c>
      <c r="F14">
        <f t="shared" si="0"/>
        <v>0</v>
      </c>
      <c r="H14">
        <f>E14*5</f>
        <v>0</v>
      </c>
      <c r="I14">
        <f t="shared" si="1"/>
        <v>0</v>
      </c>
    </row>
    <row r="15" spans="1:9" x14ac:dyDescent="0.35">
      <c r="E15">
        <f>C15*10</f>
        <v>0</v>
      </c>
      <c r="F15">
        <f t="shared" si="0"/>
        <v>0</v>
      </c>
      <c r="H15">
        <f>E15*5</f>
        <v>0</v>
      </c>
      <c r="I15">
        <f t="shared" si="1"/>
        <v>0</v>
      </c>
    </row>
    <row r="16" spans="1:9" x14ac:dyDescent="0.35">
      <c r="E16">
        <f>C16*10</f>
        <v>0</v>
      </c>
      <c r="F16">
        <f t="shared" si="0"/>
        <v>0</v>
      </c>
      <c r="H16">
        <f>E16*5</f>
        <v>0</v>
      </c>
      <c r="I16">
        <f t="shared" si="1"/>
        <v>0</v>
      </c>
    </row>
    <row r="17" spans="5:9" x14ac:dyDescent="0.35">
      <c r="E17">
        <f>C17*10</f>
        <v>0</v>
      </c>
      <c r="F17">
        <f t="shared" si="0"/>
        <v>0</v>
      </c>
      <c r="H17">
        <f>E17*5</f>
        <v>0</v>
      </c>
      <c r="I17">
        <f t="shared" si="1"/>
        <v>0</v>
      </c>
    </row>
    <row r="18" spans="5:9" x14ac:dyDescent="0.35">
      <c r="E18">
        <f>C18*10</f>
        <v>0</v>
      </c>
      <c r="F18">
        <f t="shared" si="0"/>
        <v>0</v>
      </c>
      <c r="H18">
        <f>E18*5</f>
        <v>0</v>
      </c>
      <c r="I18">
        <f t="shared" si="1"/>
        <v>0</v>
      </c>
    </row>
    <row r="19" spans="5:9" x14ac:dyDescent="0.35">
      <c r="E19">
        <f>C19*10</f>
        <v>0</v>
      </c>
      <c r="F19">
        <f t="shared" si="0"/>
        <v>0</v>
      </c>
      <c r="H19">
        <f>E19*5</f>
        <v>0</v>
      </c>
      <c r="I19">
        <f t="shared" si="1"/>
        <v>0</v>
      </c>
    </row>
    <row r="20" spans="5:9" x14ac:dyDescent="0.35">
      <c r="E20">
        <f>C20*10</f>
        <v>0</v>
      </c>
      <c r="F20">
        <f t="shared" si="0"/>
        <v>0</v>
      </c>
      <c r="H20">
        <f>E20*5</f>
        <v>0</v>
      </c>
      <c r="I20">
        <f t="shared" si="1"/>
        <v>0</v>
      </c>
    </row>
    <row r="21" spans="5:9" x14ac:dyDescent="0.35">
      <c r="E21">
        <f>C21*10</f>
        <v>0</v>
      </c>
      <c r="F21">
        <f t="shared" si="0"/>
        <v>0</v>
      </c>
      <c r="H21">
        <f>E21*5</f>
        <v>0</v>
      </c>
      <c r="I21">
        <f t="shared" si="1"/>
        <v>0</v>
      </c>
    </row>
    <row r="22" spans="5:9" x14ac:dyDescent="0.35">
      <c r="E22">
        <f>C22*10</f>
        <v>0</v>
      </c>
      <c r="F22">
        <f t="shared" si="0"/>
        <v>0</v>
      </c>
      <c r="H22">
        <f>E22*5</f>
        <v>0</v>
      </c>
      <c r="I22">
        <f t="shared" si="1"/>
        <v>0</v>
      </c>
    </row>
    <row r="23" spans="5:9" x14ac:dyDescent="0.35">
      <c r="E23">
        <f>C23*10</f>
        <v>0</v>
      </c>
      <c r="F23">
        <f t="shared" si="0"/>
        <v>0</v>
      </c>
      <c r="H23">
        <f>E23*5</f>
        <v>0</v>
      </c>
      <c r="I23">
        <f t="shared" si="1"/>
        <v>0</v>
      </c>
    </row>
    <row r="24" spans="5:9" x14ac:dyDescent="0.35">
      <c r="E24">
        <f>C24*10</f>
        <v>0</v>
      </c>
      <c r="F24">
        <f t="shared" si="0"/>
        <v>0</v>
      </c>
      <c r="H24">
        <f>E24*5</f>
        <v>0</v>
      </c>
      <c r="I24">
        <f t="shared" si="1"/>
        <v>0</v>
      </c>
    </row>
    <row r="25" spans="5:9" x14ac:dyDescent="0.35">
      <c r="E25">
        <f>C25*10</f>
        <v>0</v>
      </c>
      <c r="F25">
        <f t="shared" si="0"/>
        <v>0</v>
      </c>
      <c r="H25">
        <f>E25*5</f>
        <v>0</v>
      </c>
      <c r="I25">
        <f t="shared" si="1"/>
        <v>0</v>
      </c>
    </row>
    <row r="26" spans="5:9" x14ac:dyDescent="0.35">
      <c r="E26">
        <f>C26*10</f>
        <v>0</v>
      </c>
      <c r="F26">
        <f t="shared" si="0"/>
        <v>0</v>
      </c>
      <c r="H26">
        <f>E26*5</f>
        <v>0</v>
      </c>
      <c r="I26">
        <f t="shared" si="1"/>
        <v>0</v>
      </c>
    </row>
    <row r="27" spans="5:9" x14ac:dyDescent="0.35">
      <c r="E27">
        <f>C27*10</f>
        <v>0</v>
      </c>
      <c r="F27">
        <f t="shared" si="0"/>
        <v>0</v>
      </c>
      <c r="H27">
        <f>E27*5</f>
        <v>0</v>
      </c>
      <c r="I27">
        <f t="shared" si="1"/>
        <v>0</v>
      </c>
    </row>
    <row r="28" spans="5:9" x14ac:dyDescent="0.35">
      <c r="E28">
        <f>C28*10</f>
        <v>0</v>
      </c>
      <c r="F28">
        <f t="shared" si="0"/>
        <v>0</v>
      </c>
      <c r="H28">
        <f>E28*5</f>
        <v>0</v>
      </c>
      <c r="I28">
        <f t="shared" si="1"/>
        <v>0</v>
      </c>
    </row>
    <row r="29" spans="5:9" x14ac:dyDescent="0.35">
      <c r="E29">
        <f>C29*10</f>
        <v>0</v>
      </c>
      <c r="F29">
        <f t="shared" si="0"/>
        <v>0</v>
      </c>
      <c r="H29">
        <f>E29*5</f>
        <v>0</v>
      </c>
      <c r="I29">
        <f t="shared" si="1"/>
        <v>0</v>
      </c>
    </row>
    <row r="30" spans="5:9" x14ac:dyDescent="0.35">
      <c r="E30">
        <f>C30*10</f>
        <v>0</v>
      </c>
      <c r="F30">
        <f t="shared" si="0"/>
        <v>0</v>
      </c>
      <c r="H30">
        <f>E30*5</f>
        <v>0</v>
      </c>
      <c r="I30">
        <f t="shared" si="1"/>
        <v>0</v>
      </c>
    </row>
    <row r="31" spans="5:9" x14ac:dyDescent="0.35">
      <c r="E31">
        <f>C31*10</f>
        <v>0</v>
      </c>
      <c r="F31">
        <f t="shared" si="0"/>
        <v>0</v>
      </c>
      <c r="H31">
        <f>E31*5</f>
        <v>0</v>
      </c>
      <c r="I31">
        <f t="shared" si="1"/>
        <v>0</v>
      </c>
    </row>
    <row r="32" spans="5:9" x14ac:dyDescent="0.35">
      <c r="E32">
        <f>C32*10</f>
        <v>0</v>
      </c>
      <c r="F32">
        <f t="shared" si="0"/>
        <v>0</v>
      </c>
      <c r="H32">
        <f>E32*5</f>
        <v>0</v>
      </c>
      <c r="I32">
        <f t="shared" si="1"/>
        <v>0</v>
      </c>
    </row>
    <row r="33" spans="5:9" x14ac:dyDescent="0.35">
      <c r="E33">
        <f>C33*10</f>
        <v>0</v>
      </c>
      <c r="F33">
        <f t="shared" si="0"/>
        <v>0</v>
      </c>
      <c r="H33">
        <f>E33*5</f>
        <v>0</v>
      </c>
      <c r="I33">
        <f t="shared" si="1"/>
        <v>0</v>
      </c>
    </row>
    <row r="34" spans="5:9" x14ac:dyDescent="0.35">
      <c r="E34">
        <f>C34*10</f>
        <v>0</v>
      </c>
      <c r="F34">
        <f t="shared" si="0"/>
        <v>0</v>
      </c>
      <c r="H34">
        <f>E34*5</f>
        <v>0</v>
      </c>
      <c r="I34">
        <f t="shared" si="1"/>
        <v>0</v>
      </c>
    </row>
    <row r="35" spans="5:9" x14ac:dyDescent="0.35">
      <c r="E35">
        <f>C35*10</f>
        <v>0</v>
      </c>
      <c r="F35">
        <f t="shared" si="0"/>
        <v>0</v>
      </c>
      <c r="H35">
        <f>E35*5</f>
        <v>0</v>
      </c>
      <c r="I35">
        <f t="shared" si="1"/>
        <v>0</v>
      </c>
    </row>
    <row r="36" spans="5:9" x14ac:dyDescent="0.35">
      <c r="E36">
        <f>C36*10</f>
        <v>0</v>
      </c>
      <c r="F36">
        <f t="shared" si="0"/>
        <v>0</v>
      </c>
      <c r="H36">
        <f>E36*5</f>
        <v>0</v>
      </c>
      <c r="I36">
        <f t="shared" si="1"/>
        <v>0</v>
      </c>
    </row>
    <row r="37" spans="5:9" x14ac:dyDescent="0.35">
      <c r="E37">
        <f>C37*10</f>
        <v>0</v>
      </c>
      <c r="F37">
        <f t="shared" si="0"/>
        <v>0</v>
      </c>
      <c r="H37">
        <f>E37*5</f>
        <v>0</v>
      </c>
      <c r="I37">
        <f t="shared" si="1"/>
        <v>0</v>
      </c>
    </row>
    <row r="38" spans="5:9" x14ac:dyDescent="0.35">
      <c r="E38">
        <f>C38*10</f>
        <v>0</v>
      </c>
      <c r="F38">
        <f t="shared" si="0"/>
        <v>0</v>
      </c>
      <c r="H38">
        <f>E38*5</f>
        <v>0</v>
      </c>
      <c r="I38">
        <f t="shared" si="1"/>
        <v>0</v>
      </c>
    </row>
    <row r="39" spans="5:9" x14ac:dyDescent="0.35">
      <c r="E39">
        <f>C39*10</f>
        <v>0</v>
      </c>
      <c r="F39">
        <f t="shared" si="0"/>
        <v>0</v>
      </c>
      <c r="H39">
        <f>E39*5</f>
        <v>0</v>
      </c>
      <c r="I39">
        <f t="shared" si="1"/>
        <v>0</v>
      </c>
    </row>
    <row r="40" spans="5:9" x14ac:dyDescent="0.35">
      <c r="E40">
        <f>C40*10</f>
        <v>0</v>
      </c>
      <c r="F40">
        <f t="shared" si="0"/>
        <v>0</v>
      </c>
      <c r="H40">
        <f>E40*5</f>
        <v>0</v>
      </c>
      <c r="I40">
        <f t="shared" si="1"/>
        <v>0</v>
      </c>
    </row>
    <row r="41" spans="5:9" x14ac:dyDescent="0.35">
      <c r="E41">
        <f>C41*10</f>
        <v>0</v>
      </c>
      <c r="F41">
        <f t="shared" si="0"/>
        <v>0</v>
      </c>
      <c r="H41">
        <f>E41*5</f>
        <v>0</v>
      </c>
      <c r="I41">
        <f t="shared" si="1"/>
        <v>0</v>
      </c>
    </row>
    <row r="42" spans="5:9" x14ac:dyDescent="0.35">
      <c r="E42">
        <f>C42*10</f>
        <v>0</v>
      </c>
      <c r="F42">
        <f t="shared" si="0"/>
        <v>0</v>
      </c>
      <c r="H42">
        <f>E42*5</f>
        <v>0</v>
      </c>
      <c r="I4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G6" sqref="G6"/>
    </sheetView>
  </sheetViews>
  <sheetFormatPr defaultRowHeight="14.5" x14ac:dyDescent="0.35"/>
  <sheetData>
    <row r="1" spans="1:10" x14ac:dyDescent="0.35">
      <c r="A1" t="s">
        <v>143</v>
      </c>
      <c r="B1" t="s">
        <v>146</v>
      </c>
      <c r="C1" t="s">
        <v>144</v>
      </c>
      <c r="D1">
        <v>5</v>
      </c>
      <c r="E1">
        <v>10</v>
      </c>
      <c r="F1">
        <v>20</v>
      </c>
      <c r="G1">
        <v>25</v>
      </c>
      <c r="H1">
        <v>30</v>
      </c>
      <c r="I1">
        <v>50</v>
      </c>
      <c r="J1">
        <v>100</v>
      </c>
    </row>
    <row r="2" spans="1:10" x14ac:dyDescent="0.35">
      <c r="A2" t="s">
        <v>57</v>
      </c>
      <c r="B2" t="s">
        <v>160</v>
      </c>
      <c r="D2">
        <f>5*C2</f>
        <v>0</v>
      </c>
      <c r="E2" s="5"/>
      <c r="F2">
        <f>E2*2</f>
        <v>0</v>
      </c>
      <c r="G2">
        <f>F2/20*25</f>
        <v>0</v>
      </c>
      <c r="I2">
        <f>G2*2</f>
        <v>0</v>
      </c>
      <c r="J2" s="5"/>
    </row>
    <row r="3" spans="1:10" x14ac:dyDescent="0.35">
      <c r="A3" t="s">
        <v>145</v>
      </c>
      <c r="B3" t="s">
        <v>161</v>
      </c>
      <c r="C3">
        <v>0.41399999999999998</v>
      </c>
      <c r="D3">
        <f>5*C3</f>
        <v>2.0699999999999998</v>
      </c>
      <c r="E3">
        <f>C3*10</f>
        <v>4.1399999999999997</v>
      </c>
      <c r="F3">
        <f t="shared" ref="F3:F42" si="0">E3*2</f>
        <v>8.2799999999999994</v>
      </c>
      <c r="I3" s="5">
        <f>50*0.361</f>
        <v>18.05</v>
      </c>
      <c r="J3" s="5">
        <v>28.3</v>
      </c>
    </row>
    <row r="4" spans="1:10" x14ac:dyDescent="0.35">
      <c r="A4" t="s">
        <v>149</v>
      </c>
      <c r="B4" t="s">
        <v>162</v>
      </c>
      <c r="E4" s="6"/>
      <c r="F4" s="5"/>
      <c r="I4">
        <f>2*G4</f>
        <v>0</v>
      </c>
      <c r="J4" s="5"/>
    </row>
    <row r="5" spans="1:10" x14ac:dyDescent="0.35">
      <c r="A5" t="s">
        <v>44</v>
      </c>
      <c r="B5" t="s">
        <v>164</v>
      </c>
      <c r="C5">
        <v>0.3</v>
      </c>
      <c r="D5">
        <f>5*C5</f>
        <v>1.5</v>
      </c>
      <c r="E5" s="5">
        <v>2.27</v>
      </c>
      <c r="F5">
        <f t="shared" si="0"/>
        <v>4.54</v>
      </c>
      <c r="G5">
        <f>E5/10*25</f>
        <v>5.6749999999999998</v>
      </c>
      <c r="H5" s="5">
        <v>6.41</v>
      </c>
      <c r="I5">
        <f>H5/30*50</f>
        <v>10.683333333333334</v>
      </c>
      <c r="J5" s="5">
        <v>20.05</v>
      </c>
    </row>
    <row r="6" spans="1:10" x14ac:dyDescent="0.35">
      <c r="A6" t="s">
        <v>152</v>
      </c>
      <c r="D6" s="6"/>
      <c r="E6" s="6">
        <f>C6*10</f>
        <v>0</v>
      </c>
      <c r="F6" s="6">
        <f t="shared" si="0"/>
        <v>0</v>
      </c>
      <c r="G6" s="6"/>
      <c r="H6" s="6"/>
      <c r="I6" s="6">
        <f>E6*5</f>
        <v>0</v>
      </c>
      <c r="J6" s="6"/>
    </row>
    <row r="7" spans="1:10" x14ac:dyDescent="0.35">
      <c r="A7" t="s">
        <v>153</v>
      </c>
      <c r="E7">
        <f>C7*10</f>
        <v>0</v>
      </c>
      <c r="F7">
        <f t="shared" si="0"/>
        <v>0</v>
      </c>
      <c r="I7">
        <f>E7*5</f>
        <v>0</v>
      </c>
      <c r="J7">
        <f t="shared" ref="J5:J42" si="1">I7*2</f>
        <v>0</v>
      </c>
    </row>
    <row r="8" spans="1:10" x14ac:dyDescent="0.35">
      <c r="A8" t="s">
        <v>154</v>
      </c>
      <c r="E8">
        <f>C8*10</f>
        <v>0</v>
      </c>
      <c r="F8">
        <f t="shared" si="0"/>
        <v>0</v>
      </c>
      <c r="I8">
        <f>E8*5</f>
        <v>0</v>
      </c>
      <c r="J8">
        <f t="shared" si="1"/>
        <v>0</v>
      </c>
    </row>
    <row r="9" spans="1:10" x14ac:dyDescent="0.35">
      <c r="E9">
        <f>C9*10</f>
        <v>0</v>
      </c>
      <c r="F9">
        <f t="shared" si="0"/>
        <v>0</v>
      </c>
      <c r="I9">
        <f>E9*5</f>
        <v>0</v>
      </c>
      <c r="J9">
        <f t="shared" si="1"/>
        <v>0</v>
      </c>
    </row>
    <row r="10" spans="1:10" x14ac:dyDescent="0.35">
      <c r="E10">
        <f>C10*10</f>
        <v>0</v>
      </c>
      <c r="F10">
        <f t="shared" si="0"/>
        <v>0</v>
      </c>
      <c r="I10">
        <f>E10*5</f>
        <v>0</v>
      </c>
      <c r="J10">
        <f t="shared" si="1"/>
        <v>0</v>
      </c>
    </row>
    <row r="11" spans="1:10" x14ac:dyDescent="0.35">
      <c r="E11">
        <f>C11*10</f>
        <v>0</v>
      </c>
      <c r="F11">
        <f t="shared" si="0"/>
        <v>0</v>
      </c>
      <c r="I11">
        <f>E11*5</f>
        <v>0</v>
      </c>
      <c r="J11">
        <f t="shared" si="1"/>
        <v>0</v>
      </c>
    </row>
    <row r="12" spans="1:10" x14ac:dyDescent="0.35">
      <c r="E12">
        <f>C12*10</f>
        <v>0</v>
      </c>
      <c r="F12">
        <f t="shared" si="0"/>
        <v>0</v>
      </c>
      <c r="I12">
        <f>E12*5</f>
        <v>0</v>
      </c>
      <c r="J12">
        <f t="shared" si="1"/>
        <v>0</v>
      </c>
    </row>
    <row r="13" spans="1:10" x14ac:dyDescent="0.35">
      <c r="E13">
        <f>C13*10</f>
        <v>0</v>
      </c>
      <c r="F13">
        <f t="shared" si="0"/>
        <v>0</v>
      </c>
      <c r="I13">
        <f>E13*5</f>
        <v>0</v>
      </c>
      <c r="J13">
        <f t="shared" si="1"/>
        <v>0</v>
      </c>
    </row>
    <row r="14" spans="1:10" x14ac:dyDescent="0.35">
      <c r="E14">
        <f>C14*10</f>
        <v>0</v>
      </c>
      <c r="F14">
        <f t="shared" si="0"/>
        <v>0</v>
      </c>
      <c r="I14">
        <f>E14*5</f>
        <v>0</v>
      </c>
      <c r="J14">
        <f t="shared" si="1"/>
        <v>0</v>
      </c>
    </row>
    <row r="15" spans="1:10" x14ac:dyDescent="0.35">
      <c r="E15">
        <f>C15*10</f>
        <v>0</v>
      </c>
      <c r="F15">
        <f t="shared" si="0"/>
        <v>0</v>
      </c>
      <c r="I15">
        <f>E15*5</f>
        <v>0</v>
      </c>
      <c r="J15">
        <f t="shared" si="1"/>
        <v>0</v>
      </c>
    </row>
    <row r="16" spans="1:10" x14ac:dyDescent="0.35">
      <c r="E16">
        <f>C16*10</f>
        <v>0</v>
      </c>
      <c r="F16">
        <f t="shared" si="0"/>
        <v>0</v>
      </c>
      <c r="I16">
        <f>E16*5</f>
        <v>0</v>
      </c>
      <c r="J16">
        <f t="shared" si="1"/>
        <v>0</v>
      </c>
    </row>
    <row r="17" spans="5:10" x14ac:dyDescent="0.35">
      <c r="E17">
        <f>C17*10</f>
        <v>0</v>
      </c>
      <c r="F17">
        <f t="shared" si="0"/>
        <v>0</v>
      </c>
      <c r="I17">
        <f>E17*5</f>
        <v>0</v>
      </c>
      <c r="J17">
        <f t="shared" si="1"/>
        <v>0</v>
      </c>
    </row>
    <row r="18" spans="5:10" x14ac:dyDescent="0.35">
      <c r="E18">
        <f>C18*10</f>
        <v>0</v>
      </c>
      <c r="F18">
        <f t="shared" si="0"/>
        <v>0</v>
      </c>
      <c r="I18">
        <f>E18*5</f>
        <v>0</v>
      </c>
      <c r="J18">
        <f t="shared" si="1"/>
        <v>0</v>
      </c>
    </row>
    <row r="19" spans="5:10" x14ac:dyDescent="0.35">
      <c r="E19">
        <f>C19*10</f>
        <v>0</v>
      </c>
      <c r="F19">
        <f t="shared" si="0"/>
        <v>0</v>
      </c>
      <c r="I19">
        <f>E19*5</f>
        <v>0</v>
      </c>
      <c r="J19">
        <f t="shared" si="1"/>
        <v>0</v>
      </c>
    </row>
    <row r="20" spans="5:10" x14ac:dyDescent="0.35">
      <c r="E20">
        <f>C20*10</f>
        <v>0</v>
      </c>
      <c r="F20">
        <f t="shared" si="0"/>
        <v>0</v>
      </c>
      <c r="I20">
        <f>E20*5</f>
        <v>0</v>
      </c>
      <c r="J20">
        <f t="shared" si="1"/>
        <v>0</v>
      </c>
    </row>
    <row r="21" spans="5:10" x14ac:dyDescent="0.35">
      <c r="E21">
        <f>C21*10</f>
        <v>0</v>
      </c>
      <c r="F21">
        <f t="shared" si="0"/>
        <v>0</v>
      </c>
      <c r="I21">
        <f>E21*5</f>
        <v>0</v>
      </c>
      <c r="J21">
        <f t="shared" si="1"/>
        <v>0</v>
      </c>
    </row>
    <row r="22" spans="5:10" x14ac:dyDescent="0.35">
      <c r="E22">
        <f>C22*10</f>
        <v>0</v>
      </c>
      <c r="F22">
        <f t="shared" si="0"/>
        <v>0</v>
      </c>
      <c r="I22">
        <f>E22*5</f>
        <v>0</v>
      </c>
      <c r="J22">
        <f t="shared" si="1"/>
        <v>0</v>
      </c>
    </row>
    <row r="23" spans="5:10" x14ac:dyDescent="0.35">
      <c r="E23">
        <f>C23*10</f>
        <v>0</v>
      </c>
      <c r="F23">
        <f t="shared" si="0"/>
        <v>0</v>
      </c>
      <c r="I23">
        <f>E23*5</f>
        <v>0</v>
      </c>
      <c r="J23">
        <f t="shared" si="1"/>
        <v>0</v>
      </c>
    </row>
    <row r="24" spans="5:10" x14ac:dyDescent="0.35">
      <c r="E24">
        <f>C24*10</f>
        <v>0</v>
      </c>
      <c r="F24">
        <f t="shared" si="0"/>
        <v>0</v>
      </c>
      <c r="I24">
        <f>E24*5</f>
        <v>0</v>
      </c>
      <c r="J24">
        <f t="shared" si="1"/>
        <v>0</v>
      </c>
    </row>
    <row r="25" spans="5:10" x14ac:dyDescent="0.35">
      <c r="E25">
        <f>C25*10</f>
        <v>0</v>
      </c>
      <c r="F25">
        <f t="shared" si="0"/>
        <v>0</v>
      </c>
      <c r="I25">
        <f>E25*5</f>
        <v>0</v>
      </c>
      <c r="J25">
        <f t="shared" si="1"/>
        <v>0</v>
      </c>
    </row>
    <row r="26" spans="5:10" x14ac:dyDescent="0.35">
      <c r="E26">
        <f>C26*10</f>
        <v>0</v>
      </c>
      <c r="F26">
        <f t="shared" si="0"/>
        <v>0</v>
      </c>
      <c r="I26">
        <f>E26*5</f>
        <v>0</v>
      </c>
      <c r="J26">
        <f t="shared" si="1"/>
        <v>0</v>
      </c>
    </row>
    <row r="27" spans="5:10" x14ac:dyDescent="0.35">
      <c r="E27">
        <f>C27*10</f>
        <v>0</v>
      </c>
      <c r="F27">
        <f t="shared" si="0"/>
        <v>0</v>
      </c>
      <c r="I27">
        <f>E27*5</f>
        <v>0</v>
      </c>
      <c r="J27">
        <f t="shared" si="1"/>
        <v>0</v>
      </c>
    </row>
    <row r="28" spans="5:10" x14ac:dyDescent="0.35">
      <c r="E28">
        <f>C28*10</f>
        <v>0</v>
      </c>
      <c r="F28">
        <f t="shared" si="0"/>
        <v>0</v>
      </c>
      <c r="I28">
        <f>E28*5</f>
        <v>0</v>
      </c>
      <c r="J28">
        <f t="shared" si="1"/>
        <v>0</v>
      </c>
    </row>
    <row r="29" spans="5:10" x14ac:dyDescent="0.35">
      <c r="E29">
        <f>C29*10</f>
        <v>0</v>
      </c>
      <c r="F29">
        <f t="shared" si="0"/>
        <v>0</v>
      </c>
      <c r="I29">
        <f>E29*5</f>
        <v>0</v>
      </c>
      <c r="J29">
        <f t="shared" si="1"/>
        <v>0</v>
      </c>
    </row>
    <row r="30" spans="5:10" x14ac:dyDescent="0.35">
      <c r="E30">
        <f>C30*10</f>
        <v>0</v>
      </c>
      <c r="F30">
        <f t="shared" si="0"/>
        <v>0</v>
      </c>
      <c r="I30">
        <f>E30*5</f>
        <v>0</v>
      </c>
      <c r="J30">
        <f t="shared" si="1"/>
        <v>0</v>
      </c>
    </row>
    <row r="31" spans="5:10" x14ac:dyDescent="0.35">
      <c r="E31">
        <f>C31*10</f>
        <v>0</v>
      </c>
      <c r="F31">
        <f t="shared" si="0"/>
        <v>0</v>
      </c>
      <c r="I31">
        <f>E31*5</f>
        <v>0</v>
      </c>
      <c r="J31">
        <f t="shared" si="1"/>
        <v>0</v>
      </c>
    </row>
    <row r="32" spans="5:10" x14ac:dyDescent="0.35">
      <c r="E32">
        <f>C32*10</f>
        <v>0</v>
      </c>
      <c r="F32">
        <f t="shared" si="0"/>
        <v>0</v>
      </c>
      <c r="I32">
        <f>E32*5</f>
        <v>0</v>
      </c>
      <c r="J32">
        <f t="shared" si="1"/>
        <v>0</v>
      </c>
    </row>
    <row r="33" spans="5:10" x14ac:dyDescent="0.35">
      <c r="E33">
        <f>C33*10</f>
        <v>0</v>
      </c>
      <c r="F33">
        <f t="shared" si="0"/>
        <v>0</v>
      </c>
      <c r="I33">
        <f>E33*5</f>
        <v>0</v>
      </c>
      <c r="J33">
        <f t="shared" si="1"/>
        <v>0</v>
      </c>
    </row>
    <row r="34" spans="5:10" x14ac:dyDescent="0.35">
      <c r="E34">
        <f>C34*10</f>
        <v>0</v>
      </c>
      <c r="F34">
        <f t="shared" si="0"/>
        <v>0</v>
      </c>
      <c r="I34">
        <f>E34*5</f>
        <v>0</v>
      </c>
      <c r="J34">
        <f t="shared" si="1"/>
        <v>0</v>
      </c>
    </row>
    <row r="35" spans="5:10" x14ac:dyDescent="0.35">
      <c r="E35">
        <f>C35*10</f>
        <v>0</v>
      </c>
      <c r="F35">
        <f t="shared" si="0"/>
        <v>0</v>
      </c>
      <c r="I35">
        <f>E35*5</f>
        <v>0</v>
      </c>
      <c r="J35">
        <f t="shared" si="1"/>
        <v>0</v>
      </c>
    </row>
    <row r="36" spans="5:10" x14ac:dyDescent="0.35">
      <c r="E36">
        <f>C36*10</f>
        <v>0</v>
      </c>
      <c r="F36">
        <f t="shared" si="0"/>
        <v>0</v>
      </c>
      <c r="I36">
        <f>E36*5</f>
        <v>0</v>
      </c>
      <c r="J36">
        <f t="shared" si="1"/>
        <v>0</v>
      </c>
    </row>
    <row r="37" spans="5:10" x14ac:dyDescent="0.35">
      <c r="E37">
        <f>C37*10</f>
        <v>0</v>
      </c>
      <c r="F37">
        <f t="shared" si="0"/>
        <v>0</v>
      </c>
      <c r="I37">
        <f>E37*5</f>
        <v>0</v>
      </c>
      <c r="J37">
        <f t="shared" si="1"/>
        <v>0</v>
      </c>
    </row>
    <row r="38" spans="5:10" x14ac:dyDescent="0.35">
      <c r="E38">
        <f>C38*10</f>
        <v>0</v>
      </c>
      <c r="F38">
        <f t="shared" si="0"/>
        <v>0</v>
      </c>
      <c r="I38">
        <f>E38*5</f>
        <v>0</v>
      </c>
      <c r="J38">
        <f t="shared" si="1"/>
        <v>0</v>
      </c>
    </row>
    <row r="39" spans="5:10" x14ac:dyDescent="0.35">
      <c r="E39">
        <f>C39*10</f>
        <v>0</v>
      </c>
      <c r="F39">
        <f t="shared" si="0"/>
        <v>0</v>
      </c>
      <c r="I39">
        <f>E39*5</f>
        <v>0</v>
      </c>
      <c r="J39">
        <f t="shared" si="1"/>
        <v>0</v>
      </c>
    </row>
    <row r="40" spans="5:10" x14ac:dyDescent="0.35">
      <c r="E40">
        <f>C40*10</f>
        <v>0</v>
      </c>
      <c r="F40">
        <f t="shared" si="0"/>
        <v>0</v>
      </c>
      <c r="I40">
        <f>E40*5</f>
        <v>0</v>
      </c>
      <c r="J40">
        <f t="shared" si="1"/>
        <v>0</v>
      </c>
    </row>
    <row r="41" spans="5:10" x14ac:dyDescent="0.35">
      <c r="E41">
        <f>C41*10</f>
        <v>0</v>
      </c>
      <c r="F41">
        <f t="shared" si="0"/>
        <v>0</v>
      </c>
      <c r="I41">
        <f>E41*5</f>
        <v>0</v>
      </c>
      <c r="J41">
        <f t="shared" si="1"/>
        <v>0</v>
      </c>
    </row>
    <row r="42" spans="5:10" x14ac:dyDescent="0.35">
      <c r="E42">
        <f>C42*10</f>
        <v>0</v>
      </c>
      <c r="F42">
        <f t="shared" si="0"/>
        <v>0</v>
      </c>
      <c r="I42">
        <f>E42*5</f>
        <v>0</v>
      </c>
      <c r="J4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A54" sqref="A54"/>
    </sheetView>
  </sheetViews>
  <sheetFormatPr defaultRowHeight="14.5" x14ac:dyDescent="0.35"/>
  <cols>
    <col min="1" max="1" width="60.54296875" customWidth="1"/>
    <col min="2" max="2" width="9.6328125" customWidth="1"/>
    <col min="3" max="3" width="13.26953125" customWidth="1"/>
    <col min="4" max="4" width="13.54296875" customWidth="1"/>
    <col min="5" max="5" width="19.26953125" customWidth="1"/>
    <col min="6" max="6" width="42.6328125" customWidth="1"/>
    <col min="8" max="8" width="11.453125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4</v>
      </c>
      <c r="E1" t="s">
        <v>39</v>
      </c>
      <c r="F1" t="s">
        <v>2</v>
      </c>
    </row>
    <row r="2" spans="1:9" x14ac:dyDescent="0.35">
      <c r="A2" t="s">
        <v>133</v>
      </c>
      <c r="B2">
        <v>4</v>
      </c>
      <c r="C2">
        <v>6.5</v>
      </c>
      <c r="D2" s="2">
        <f>Table1[[#This Row],[Prix unitaire]]*Table1[[#This Row],[Nombre]]</f>
        <v>26</v>
      </c>
    </row>
    <row r="3" spans="1:9" x14ac:dyDescent="0.35">
      <c r="D3" s="2">
        <f>Table1[[#This Row],[Prix unitaire]]*Table1[[#This Row],[Nombre]]</f>
        <v>0</v>
      </c>
      <c r="H3" t="s">
        <v>134</v>
      </c>
      <c r="I3">
        <v>70</v>
      </c>
    </row>
    <row r="4" spans="1:9" s="1" customFormat="1" x14ac:dyDescent="0.35">
      <c r="A4" s="1" t="s">
        <v>104</v>
      </c>
      <c r="D4" s="1">
        <f>Table1[[#This Row],[Prix unitaire]]*Table1[[#This Row],[Nombre]]</f>
        <v>0</v>
      </c>
      <c r="H4" s="4" t="s">
        <v>135</v>
      </c>
      <c r="I4" s="4">
        <v>28</v>
      </c>
    </row>
    <row r="5" spans="1:9" x14ac:dyDescent="0.35">
      <c r="A5" t="s">
        <v>5</v>
      </c>
      <c r="B5">
        <v>1</v>
      </c>
      <c r="C5">
        <f>Fournitures!C14</f>
        <v>8.24</v>
      </c>
      <c r="D5">
        <f>Table1[[#This Row],[Prix unitaire]]*Table1[[#This Row],[Nombre]]</f>
        <v>8.24</v>
      </c>
      <c r="H5" t="s">
        <v>136</v>
      </c>
      <c r="I5">
        <v>32</v>
      </c>
    </row>
    <row r="6" spans="1:9" x14ac:dyDescent="0.35">
      <c r="A6" t="s">
        <v>77</v>
      </c>
      <c r="B6">
        <v>2</v>
      </c>
      <c r="C6">
        <f>Fournitures!C44</f>
        <v>0.44850000000000001</v>
      </c>
      <c r="D6">
        <f>Table1[[#This Row],[Prix unitaire]]*Table1[[#This Row],[Nombre]]</f>
        <v>0.89700000000000002</v>
      </c>
      <c r="H6" s="1" t="s">
        <v>137</v>
      </c>
      <c r="I6">
        <f>SUM(I3:I5)</f>
        <v>130</v>
      </c>
    </row>
    <row r="7" spans="1:9" x14ac:dyDescent="0.35">
      <c r="A7" t="s">
        <v>111</v>
      </c>
      <c r="B7">
        <v>1</v>
      </c>
      <c r="C7">
        <v>2</v>
      </c>
      <c r="D7">
        <f>Table1[[#This Row],[Prix unitaire]]*Table1[[#This Row],[Nombre]]</f>
        <v>2</v>
      </c>
      <c r="E7" t="s">
        <v>129</v>
      </c>
      <c r="H7" t="s">
        <v>3</v>
      </c>
      <c r="I7">
        <f>I6/20</f>
        <v>6.5</v>
      </c>
    </row>
    <row r="8" spans="1:9" x14ac:dyDescent="0.35">
      <c r="A8" t="s">
        <v>78</v>
      </c>
      <c r="B8">
        <v>1</v>
      </c>
      <c r="C8">
        <f>Fournitures!C13</f>
        <v>5.1000000000000004E-2</v>
      </c>
      <c r="D8">
        <f>Table1[[#This Row],[Prix unitaire]]*Table1[[#This Row],[Nombre]]</f>
        <v>5.1000000000000004E-2</v>
      </c>
    </row>
    <row r="9" spans="1:9" x14ac:dyDescent="0.35">
      <c r="A9" t="s">
        <v>110</v>
      </c>
      <c r="B9">
        <v>1</v>
      </c>
      <c r="C9">
        <f>Fournitures!C45</f>
        <v>0.44600000000000001</v>
      </c>
      <c r="D9">
        <f>Table1[[#This Row],[Prix unitaire]]*Table1[[#This Row],[Nombre]]</f>
        <v>0.44600000000000001</v>
      </c>
    </row>
    <row r="10" spans="1:9" x14ac:dyDescent="0.35">
      <c r="A10" t="s">
        <v>109</v>
      </c>
      <c r="B10">
        <v>1</v>
      </c>
      <c r="C10">
        <v>1</v>
      </c>
      <c r="D10">
        <f>Table1[[#This Row],[Prix unitaire]]*Table1[[#This Row],[Nombre]]</f>
        <v>1</v>
      </c>
      <c r="E10" t="s">
        <v>129</v>
      </c>
    </row>
    <row r="11" spans="1:9" x14ac:dyDescent="0.35">
      <c r="A11" t="s">
        <v>75</v>
      </c>
      <c r="B11">
        <v>3</v>
      </c>
      <c r="C11">
        <f>Fournitures!C24</f>
        <v>0.2</v>
      </c>
      <c r="D11">
        <f>Table1[[#This Row],[Prix unitaire]]*Table1[[#This Row],[Nombre]]</f>
        <v>0.60000000000000009</v>
      </c>
    </row>
    <row r="12" spans="1:9" x14ac:dyDescent="0.35">
      <c r="A12" t="s">
        <v>138</v>
      </c>
      <c r="B12">
        <v>3</v>
      </c>
      <c r="C12">
        <v>0.5</v>
      </c>
      <c r="D12">
        <f>Table1[[#This Row],[Prix unitaire]]*Table1[[#This Row],[Nombre]]</f>
        <v>1.5</v>
      </c>
      <c r="E12" t="s">
        <v>129</v>
      </c>
    </row>
    <row r="13" spans="1:9" x14ac:dyDescent="0.35">
      <c r="A13" t="s">
        <v>79</v>
      </c>
      <c r="B13">
        <v>6</v>
      </c>
      <c r="C13">
        <v>0.1</v>
      </c>
      <c r="D13">
        <f>Table1[[#This Row],[Prix unitaire]]*Table1[[#This Row],[Nombre]]</f>
        <v>0.60000000000000009</v>
      </c>
      <c r="E13" t="s">
        <v>132</v>
      </c>
    </row>
    <row r="14" spans="1:9" x14ac:dyDescent="0.35">
      <c r="A14" t="s">
        <v>76</v>
      </c>
      <c r="B14">
        <v>1</v>
      </c>
      <c r="C14">
        <f>Fournitures!C27</f>
        <v>1.59</v>
      </c>
      <c r="D14">
        <f>Table1[[#This Row],[Prix unitaire]]*Table1[[#This Row],[Nombre]]</f>
        <v>1.59</v>
      </c>
    </row>
    <row r="15" spans="1:9" x14ac:dyDescent="0.35">
      <c r="A15" t="s">
        <v>130</v>
      </c>
      <c r="B15">
        <v>1</v>
      </c>
      <c r="C15">
        <v>0.5</v>
      </c>
      <c r="D15">
        <f>Table1[[#This Row],[Prix unitaire]]*Table1[[#This Row],[Nombre]]</f>
        <v>0.5</v>
      </c>
      <c r="E15" t="s">
        <v>129</v>
      </c>
    </row>
    <row r="16" spans="1:9" x14ac:dyDescent="0.35">
      <c r="D16">
        <f>Table1[[#This Row],[Prix unitaire]]*Table1[[#This Row],[Nombre]]</f>
        <v>0</v>
      </c>
    </row>
    <row r="17" spans="1:5" s="1" customFormat="1" x14ac:dyDescent="0.35">
      <c r="A17" s="1" t="s">
        <v>103</v>
      </c>
      <c r="D17" s="1">
        <f>Table1[[#This Row],[Prix unitaire]]*Table1[[#This Row],[Nombre]]</f>
        <v>0</v>
      </c>
    </row>
    <row r="18" spans="1:5" x14ac:dyDescent="0.35">
      <c r="A18" t="s">
        <v>80</v>
      </c>
      <c r="B18">
        <v>1</v>
      </c>
      <c r="C18">
        <f>Fournitures!C15</f>
        <v>3.31</v>
      </c>
      <c r="D18">
        <f>Table1[[#This Row],[Prix unitaire]]*Table1[[#This Row],[Nombre]]</f>
        <v>3.31</v>
      </c>
    </row>
    <row r="19" spans="1:5" x14ac:dyDescent="0.35">
      <c r="A19" t="s">
        <v>83</v>
      </c>
      <c r="B19">
        <v>1</v>
      </c>
      <c r="C19">
        <v>1</v>
      </c>
      <c r="D19">
        <f>Table1[[#This Row],[Prix unitaire]]*Table1[[#This Row],[Nombre]]</f>
        <v>1</v>
      </c>
      <c r="E19" t="s">
        <v>129</v>
      </c>
    </row>
    <row r="20" spans="1:5" x14ac:dyDescent="0.35">
      <c r="A20" t="s">
        <v>81</v>
      </c>
      <c r="B20">
        <v>1</v>
      </c>
      <c r="C20">
        <f>Fournitures!C12</f>
        <v>4.99</v>
      </c>
      <c r="D20">
        <f>Table1[[#This Row],[Prix unitaire]]*Table1[[#This Row],[Nombre]]</f>
        <v>4.99</v>
      </c>
    </row>
    <row r="21" spans="1:5" x14ac:dyDescent="0.35">
      <c r="A21" t="s">
        <v>82</v>
      </c>
      <c r="B21">
        <v>4</v>
      </c>
      <c r="C21">
        <f>Fournitures!C44</f>
        <v>0.44850000000000001</v>
      </c>
      <c r="D21">
        <f>Table1[[#This Row],[Prix unitaire]]*Table1[[#This Row],[Nombre]]</f>
        <v>1.794</v>
      </c>
    </row>
    <row r="22" spans="1:5" x14ac:dyDescent="0.35">
      <c r="A22" t="s">
        <v>84</v>
      </c>
      <c r="B22">
        <v>5</v>
      </c>
      <c r="C22">
        <f>Fournitures!C44</f>
        <v>0.44850000000000001</v>
      </c>
      <c r="D22">
        <f>Table1[[#This Row],[Prix unitaire]]*Table1[[#This Row],[Nombre]]</f>
        <v>2.2425000000000002</v>
      </c>
    </row>
    <row r="23" spans="1:5" x14ac:dyDescent="0.35">
      <c r="D23">
        <f>Table1[[#This Row],[Prix unitaire]]*Table1[[#This Row],[Nombre]]</f>
        <v>0</v>
      </c>
    </row>
    <row r="24" spans="1:5" s="1" customFormat="1" x14ac:dyDescent="0.35">
      <c r="A24" s="1" t="s">
        <v>85</v>
      </c>
      <c r="D24" s="1">
        <f>Table1[[#This Row],[Prix unitaire]]*Table1[[#This Row],[Nombre]]</f>
        <v>0</v>
      </c>
    </row>
    <row r="25" spans="1:5" x14ac:dyDescent="0.35">
      <c r="A25" t="s">
        <v>106</v>
      </c>
      <c r="B25">
        <v>1</v>
      </c>
      <c r="C25">
        <f>Fournitures!C29</f>
        <v>0.23100000000000001</v>
      </c>
      <c r="D25">
        <f>Table1[[#This Row],[Prix unitaire]]*Table1[[#This Row],[Nombre]]</f>
        <v>0.23100000000000001</v>
      </c>
    </row>
    <row r="26" spans="1:5" x14ac:dyDescent="0.35">
      <c r="A26" t="s">
        <v>128</v>
      </c>
      <c r="B26">
        <v>1</v>
      </c>
      <c r="C26">
        <f>Fournitures!C33</f>
        <v>0.13500000000000001</v>
      </c>
      <c r="D26">
        <f>Table1[[#This Row],[Prix unitaire]]*Table1[[#This Row],[Nombre]]</f>
        <v>0.13500000000000001</v>
      </c>
    </row>
    <row r="27" spans="1:5" x14ac:dyDescent="0.35">
      <c r="A27" t="s">
        <v>86</v>
      </c>
      <c r="B27">
        <v>1</v>
      </c>
      <c r="C27">
        <f>Fournitures!C42</f>
        <v>2.1000000000000001E-2</v>
      </c>
      <c r="D27">
        <f>Table1[[#This Row],[Prix unitaire]]*Table1[[#This Row],[Nombre]]</f>
        <v>2.1000000000000001E-2</v>
      </c>
    </row>
    <row r="28" spans="1:5" x14ac:dyDescent="0.35">
      <c r="A28" t="s">
        <v>131</v>
      </c>
      <c r="B28">
        <v>1</v>
      </c>
      <c r="C28">
        <f>Fournitures!C34</f>
        <v>0.33799999999999997</v>
      </c>
      <c r="D28">
        <f>Table1[[#This Row],[Prix unitaire]]*Table1[[#This Row],[Nombre]]</f>
        <v>0.33799999999999997</v>
      </c>
    </row>
    <row r="29" spans="1:5" x14ac:dyDescent="0.35">
      <c r="A29" t="s">
        <v>115</v>
      </c>
      <c r="B29">
        <v>1</v>
      </c>
      <c r="C29">
        <f>Fournitures!C31</f>
        <v>0.14399999999999999</v>
      </c>
      <c r="D29" s="2">
        <f>Table1[[#This Row],[Prix unitaire]]*Table1[[#This Row],[Nombre]]</f>
        <v>0.14399999999999999</v>
      </c>
    </row>
    <row r="30" spans="1:5" x14ac:dyDescent="0.35">
      <c r="D30">
        <f>Table1[[#This Row],[Prix unitaire]]*Table1[[#This Row],[Nombre]]</f>
        <v>0</v>
      </c>
    </row>
    <row r="31" spans="1:5" s="1" customFormat="1" x14ac:dyDescent="0.35">
      <c r="A31" s="1" t="s">
        <v>87</v>
      </c>
      <c r="D31" s="1">
        <f>Table1[[#This Row],[Prix unitaire]]*Table1[[#This Row],[Nombre]]</f>
        <v>0</v>
      </c>
    </row>
    <row r="32" spans="1:5" x14ac:dyDescent="0.35">
      <c r="A32" t="s">
        <v>88</v>
      </c>
      <c r="B32">
        <v>3</v>
      </c>
      <c r="C32">
        <f>Fournitures!C38</f>
        <v>0.55000000000000004</v>
      </c>
      <c r="D32">
        <f>Table1[[#This Row],[Prix unitaire]]*Table1[[#This Row],[Nombre]]</f>
        <v>1.6500000000000001</v>
      </c>
    </row>
    <row r="33" spans="1:4" x14ac:dyDescent="0.35">
      <c r="A33" t="s">
        <v>89</v>
      </c>
      <c r="B33">
        <v>2</v>
      </c>
      <c r="C33">
        <f>Fournitures!C39</f>
        <v>0.54</v>
      </c>
      <c r="D33">
        <f>Table1[[#This Row],[Prix unitaire]]*Table1[[#This Row],[Nombre]]</f>
        <v>1.08</v>
      </c>
    </row>
    <row r="34" spans="1:4" x14ac:dyDescent="0.35">
      <c r="A34" t="s">
        <v>90</v>
      </c>
      <c r="B34">
        <v>3</v>
      </c>
      <c r="C34">
        <f>Fournitures!C41</f>
        <v>0.75</v>
      </c>
      <c r="D34">
        <f>Table1[[#This Row],[Prix unitaire]]*Table1[[#This Row],[Nombre]]</f>
        <v>2.25</v>
      </c>
    </row>
    <row r="35" spans="1:4" x14ac:dyDescent="0.35">
      <c r="A35" t="s">
        <v>91</v>
      </c>
      <c r="B35">
        <v>2</v>
      </c>
      <c r="C35">
        <f>Fournitures!C40</f>
        <v>0.34700000000000003</v>
      </c>
      <c r="D35">
        <f>Table1[[#This Row],[Prix unitaire]]*Table1[[#This Row],[Nombre]]</f>
        <v>0.69400000000000006</v>
      </c>
    </row>
    <row r="36" spans="1:4" x14ac:dyDescent="0.35">
      <c r="A36" t="s">
        <v>92</v>
      </c>
      <c r="B36">
        <v>10</v>
      </c>
      <c r="C36">
        <f>Fournitures!C42</f>
        <v>2.1000000000000001E-2</v>
      </c>
      <c r="D36">
        <f>Table1[[#This Row],[Prix unitaire]]*Table1[[#This Row],[Nombre]]</f>
        <v>0.21000000000000002</v>
      </c>
    </row>
    <row r="37" spans="1:4" x14ac:dyDescent="0.35">
      <c r="A37" t="s">
        <v>93</v>
      </c>
      <c r="B37">
        <v>1</v>
      </c>
      <c r="C37">
        <f>Fournitures!C43</f>
        <v>7.2999999999999995E-2</v>
      </c>
      <c r="D37">
        <f>Table1[[#This Row],[Prix unitaire]]*Table1[[#This Row],[Nombre]]</f>
        <v>7.2999999999999995E-2</v>
      </c>
    </row>
    <row r="38" spans="1:4" x14ac:dyDescent="0.35">
      <c r="A38" t="s">
        <v>107</v>
      </c>
      <c r="B38">
        <v>5</v>
      </c>
      <c r="C38">
        <f>Fournitures!C8</f>
        <v>5.8999999999999997E-2</v>
      </c>
      <c r="D38">
        <f>Table1[[#This Row],[Prix unitaire]]*Table1[[#This Row],[Nombre]]</f>
        <v>0.29499999999999998</v>
      </c>
    </row>
    <row r="39" spans="1:4" x14ac:dyDescent="0.35">
      <c r="A39" t="s">
        <v>108</v>
      </c>
      <c r="B39">
        <v>2</v>
      </c>
      <c r="C39">
        <f>Fournitures!C9</f>
        <v>4.0999999999999995E-2</v>
      </c>
      <c r="D39">
        <f>Table1[[#This Row],[Prix unitaire]]*Table1[[#This Row],[Nombre]]</f>
        <v>8.199999999999999E-2</v>
      </c>
    </row>
    <row r="40" spans="1:4" x14ac:dyDescent="0.35">
      <c r="A40" t="s">
        <v>96</v>
      </c>
      <c r="B40">
        <v>8</v>
      </c>
      <c r="C40">
        <f>Fournitures!C23</f>
        <v>1.5866666666666664E-2</v>
      </c>
      <c r="D40">
        <f>Table1[[#This Row],[Prix unitaire]]*Table1[[#This Row],[Nombre]]</f>
        <v>0.12693333333333331</v>
      </c>
    </row>
    <row r="41" spans="1:4" x14ac:dyDescent="0.35">
      <c r="A41" t="s">
        <v>94</v>
      </c>
      <c r="B41">
        <v>16</v>
      </c>
      <c r="C41">
        <f>Fournitures!C23</f>
        <v>1.5866666666666664E-2</v>
      </c>
      <c r="D41">
        <f>Table1[[#This Row],[Prix unitaire]]*Table1[[#This Row],[Nombre]]</f>
        <v>0.25386666666666663</v>
      </c>
    </row>
    <row r="42" spans="1:4" x14ac:dyDescent="0.35">
      <c r="A42" t="s">
        <v>95</v>
      </c>
      <c r="B42">
        <v>16</v>
      </c>
      <c r="C42">
        <f>Fournitures!C23</f>
        <v>1.5866666666666664E-2</v>
      </c>
      <c r="D42">
        <f>Table1[[#This Row],[Prix unitaire]]*Table1[[#This Row],[Nombre]]</f>
        <v>0.25386666666666663</v>
      </c>
    </row>
    <row r="43" spans="1:4" x14ac:dyDescent="0.35">
      <c r="A43" t="s">
        <v>97</v>
      </c>
      <c r="B43">
        <v>16</v>
      </c>
      <c r="C43">
        <f>Fournitures!C19</f>
        <v>0.36899999999999999</v>
      </c>
      <c r="D43">
        <f>Table1[[#This Row],[Prix unitaire]]*Table1[[#This Row],[Nombre]]</f>
        <v>5.9039999999999999</v>
      </c>
    </row>
    <row r="44" spans="1:4" x14ac:dyDescent="0.35">
      <c r="A44" t="s">
        <v>105</v>
      </c>
      <c r="B44">
        <v>4</v>
      </c>
      <c r="C44">
        <f>Fournitures!C21</f>
        <v>0.49000000000000005</v>
      </c>
      <c r="D44">
        <f>Table1[[#This Row],[Prix unitaire]]*Table1[[#This Row],[Nombre]]</f>
        <v>1.9600000000000002</v>
      </c>
    </row>
    <row r="45" spans="1:4" x14ac:dyDescent="0.35">
      <c r="A45" t="s">
        <v>98</v>
      </c>
      <c r="B45">
        <v>2</v>
      </c>
      <c r="C45">
        <f>Fournitures!C10</f>
        <v>2.8000000000000004E-2</v>
      </c>
      <c r="D45">
        <f>Table1[[#This Row],[Prix unitaire]]*Table1[[#This Row],[Nombre]]</f>
        <v>5.6000000000000008E-2</v>
      </c>
    </row>
    <row r="46" spans="1:4" x14ac:dyDescent="0.35">
      <c r="A46" t="s">
        <v>101</v>
      </c>
      <c r="B46">
        <v>4</v>
      </c>
      <c r="C46">
        <f>Fournitures!C25</f>
        <v>9.1799999999999993E-2</v>
      </c>
      <c r="D46">
        <f>Table1[[#This Row],[Prix unitaire]]*Table1[[#This Row],[Nombre]]</f>
        <v>0.36719999999999997</v>
      </c>
    </row>
    <row r="47" spans="1:4" x14ac:dyDescent="0.35">
      <c r="A47" t="s">
        <v>102</v>
      </c>
      <c r="B47">
        <v>2</v>
      </c>
      <c r="C47">
        <f>Fournitures!C26</f>
        <v>0.13300000000000001</v>
      </c>
      <c r="D47">
        <f>Table1[[#This Row],[Prix unitaire]]*Table1[[#This Row],[Nombre]]</f>
        <v>0.26600000000000001</v>
      </c>
    </row>
    <row r="48" spans="1:4" x14ac:dyDescent="0.35">
      <c r="A48" t="s">
        <v>119</v>
      </c>
      <c r="B48">
        <v>1</v>
      </c>
      <c r="C48">
        <f>Fournitures!C33</f>
        <v>0.13500000000000001</v>
      </c>
      <c r="D48">
        <f>Table1[[#This Row],[Prix unitaire]]*Table1[[#This Row],[Nombre]]</f>
        <v>0.13500000000000001</v>
      </c>
    </row>
    <row r="49" spans="1:4" x14ac:dyDescent="0.35">
      <c r="A49" t="s">
        <v>99</v>
      </c>
      <c r="B49">
        <v>6</v>
      </c>
      <c r="C49">
        <f>Fournitures!C3</f>
        <v>0.14454545454545456</v>
      </c>
      <c r="D49">
        <f>Table1[[#This Row],[Prix unitaire]]*Table1[[#This Row],[Nombre]]</f>
        <v>0.86727272727272742</v>
      </c>
    </row>
    <row r="50" spans="1:4" x14ac:dyDescent="0.35">
      <c r="A50" t="s">
        <v>100</v>
      </c>
      <c r="B50">
        <v>8</v>
      </c>
      <c r="C50">
        <f>Fournitures!C3</f>
        <v>0.14454545454545456</v>
      </c>
      <c r="D50">
        <f>Table1[[#This Row],[Prix unitaire]]*Table1[[#This Row],[Nombre]]</f>
        <v>1.1563636363636365</v>
      </c>
    </row>
    <row r="51" spans="1:4" x14ac:dyDescent="0.35">
      <c r="A51" t="s">
        <v>141</v>
      </c>
      <c r="B51">
        <v>2</v>
      </c>
      <c r="C51">
        <f>Fournitures!C7</f>
        <v>1.17</v>
      </c>
      <c r="D51" s="2">
        <f>Table1[[#This Row],[Prix unitaire]]*Table1[[#This Row],[Nombre]]</f>
        <v>2.34</v>
      </c>
    </row>
    <row r="53" spans="1:4" x14ac:dyDescent="0.35">
      <c r="D53">
        <f>SUM(D2:D52)</f>
        <v>77.65000303030304</v>
      </c>
    </row>
    <row r="54" spans="1:4" x14ac:dyDescent="0.35">
      <c r="A54" t="s">
        <v>142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Fournitures</vt:lpstr>
      <vt:lpstr>SN74HCT245N </vt:lpstr>
      <vt:lpstr>SN74HCT273</vt:lpstr>
      <vt:lpstr>CD74HCT688E</vt:lpstr>
      <vt:lpstr>74HC32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2020-04-30T13:29:20Z</dcterms:created>
  <dcterms:modified xsi:type="dcterms:W3CDTF">2020-06-26T22:23:38Z</dcterms:modified>
</cp:coreProperties>
</file>