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221"/>
  <workbookPr codeName="ThisWorkbook" autoCompressPictures="0"/>
  <workbookProtection workbookPassword="D7E1" lockStructure="1"/>
  <bookViews>
    <workbookView xWindow="20" yWindow="0" windowWidth="25580" windowHeight="14240" tabRatio="754" firstSheet="1" activeTab="6"/>
  </bookViews>
  <sheets>
    <sheet name="Introduction" sheetId="1" r:id="rId1"/>
    <sheet name="FAQ" sheetId="2" r:id="rId2"/>
    <sheet name="Welcome" sheetId="3" r:id="rId3"/>
    <sheet name="Chart of Accounts" sheetId="4" r:id="rId4"/>
    <sheet name="Transactions" sheetId="5" r:id="rId5"/>
    <sheet name="General Journal" sheetId="6" r:id="rId6"/>
    <sheet name="Worksheet" sheetId="7" r:id="rId7"/>
    <sheet name="Income Statement" sheetId="8" r:id="rId8"/>
    <sheet name="Changes in Retained Earnings" sheetId="9" r:id="rId9"/>
    <sheet name="Balance Sheet" sheetId="10" r:id="rId10"/>
  </sheets>
  <definedNames>
    <definedName name="Account">'General Journal'!$C$6:$C$206</definedName>
    <definedName name="accounts">'Chart of Accounts'!$A$2:$A$35</definedName>
    <definedName name="Chart_of_Accounts" localSheetId="9">'Balance Sheet'!$A$9:$C$51</definedName>
    <definedName name="Chart_of_Accounts" localSheetId="8">'Changes in Retained Earnings'!$A$7:$B$12</definedName>
    <definedName name="Chart_of_Accounts" localSheetId="7">'Income Statement'!$A$7:$C$22</definedName>
    <definedName name="Chart_of_Accounts" localSheetId="6">Worksheet!$A$8:$B$44</definedName>
    <definedName name="Chart_of_Accounts">'Chart of Accounts'!$A$1:$C$35</definedName>
    <definedName name="Credit">'General Journal'!$G$6:$G$206</definedName>
    <definedName name="Date">'General Journal'!$B$6:$B$179</definedName>
    <definedName name="Debit">'General Journal'!$F$6:$F$206</definedName>
    <definedName name="Description">'General Journal'!$E$6:$E$179</definedName>
    <definedName name="ErrorTable">'Chart of Accounts'!$F$1:$G$12</definedName>
    <definedName name="file">Welcome!$G$20</definedName>
    <definedName name="first">Welcome!$D$20</definedName>
    <definedName name="General_Journal">'General Journal'!$A$6:$H$179</definedName>
    <definedName name="last">Welcome!$E$20</definedName>
    <definedName name="Name">'General Journal'!$D$6:$D$179</definedName>
    <definedName name="number">Welcome!$F$20</definedName>
    <definedName name="page1">Transactions!#REF!</definedName>
    <definedName name="page2">Transactions!$A$4:$B$127</definedName>
    <definedName name="_xlnm.Print_Area" localSheetId="9">'Balance Sheet'!A1:G56</definedName>
    <definedName name="_xlnm.Print_Area" localSheetId="8">'Changes in Retained Earnings'!A1:D41</definedName>
    <definedName name="_xlnm.Print_Area" localSheetId="1">FAQ!A1:M92</definedName>
    <definedName name="_xlnm.Print_Area" localSheetId="5">'General Journal'!A1:H207</definedName>
    <definedName name="_xlnm.Print_Area" localSheetId="4">Transactions!A1:B93</definedName>
    <definedName name="_xlnm.Print_Area" localSheetId="2">Welcome!A21:K137</definedName>
    <definedName name="_xlnm.Print_Area" localSheetId="6">Worksheet!A1:L49</definedName>
    <definedName name="_xlnm.Print_Titles" localSheetId="5">'General Journal'!$1:$4</definedName>
    <definedName name="_xlnm.Print_Titles" localSheetId="4">Transactions!$1:$3</definedName>
    <definedName name="table">Transactions!#REF!</definedName>
    <definedName name="TB_Balance" localSheetId="9">'Balance Sheet'!#REF!</definedName>
    <definedName name="TB_Balance" localSheetId="8">'Changes in Retained Earnings'!#REF!</definedName>
    <definedName name="TB_Balance" localSheetId="7">'Income Statement'!#REF!</definedName>
    <definedName name="TB_Balance" localSheetId="6">Worksheet!#REF!</definedName>
    <definedName name="Total_Balance">'General Journal'!$H$6:$H$9</definedName>
    <definedName name="WS_Balance" localSheetId="9">'Balance Sheet'!$K$9:$K$51</definedName>
    <definedName name="WS_Balance" localSheetId="8">'Changes in Retained Earnings'!#REF!</definedName>
    <definedName name="WS_Balance" localSheetId="7">'Income Statement'!#REF!</definedName>
  </definedNames>
  <calcPr calcId="140001" concurrentCalc="0"/>
  <webPublishing codePage="0"/>
  <extLst>
    <ext xmlns:mx="http://schemas.microsoft.com/office/mac/excel/2008/main" uri="{7523E5D3-25F3-A5E0-1632-64F254C22452}">
      <mx:ArchID Flags="2"/>
    </ext>
  </extLst>
</workbook>
</file>

<file path=xl/calcChain.xml><?xml version="1.0" encoding="utf-8"?>
<calcChain xmlns="http://schemas.openxmlformats.org/spreadsheetml/2006/main">
  <c r="A31" i="8" l="1"/>
  <c r="A32" i="8"/>
  <c r="A30" i="8"/>
  <c r="A55" i="10"/>
  <c r="G53" i="10"/>
  <c r="G52" i="10"/>
  <c r="F51" i="10"/>
  <c r="F50" i="10"/>
  <c r="G45" i="10"/>
  <c r="G44" i="10"/>
  <c r="G43" i="10"/>
  <c r="G42" i="10"/>
  <c r="G39" i="10"/>
  <c r="G38" i="10"/>
  <c r="G37" i="10"/>
  <c r="G36" i="10"/>
  <c r="G34" i="10"/>
  <c r="G28" i="10"/>
  <c r="G27" i="10"/>
  <c r="G26" i="10"/>
  <c r="G24" i="10"/>
  <c r="G23" i="10"/>
  <c r="G21" i="10"/>
  <c r="G20" i="10"/>
  <c r="G18" i="10"/>
  <c r="G17" i="10"/>
  <c r="G14" i="10"/>
  <c r="G13" i="10"/>
  <c r="G12" i="10"/>
  <c r="G11" i="10"/>
  <c r="G10" i="10"/>
  <c r="G9" i="10"/>
  <c r="D4" i="10"/>
  <c r="B7" i="6"/>
  <c r="B8" i="6"/>
  <c r="B9" i="6"/>
  <c r="B12" i="6"/>
  <c r="B13" i="6"/>
  <c r="B14" i="6"/>
  <c r="B17" i="6"/>
  <c r="B18" i="6"/>
  <c r="B19" i="6"/>
  <c r="B22" i="6"/>
  <c r="B23" i="6"/>
  <c r="B24" i="6"/>
  <c r="B27" i="6"/>
  <c r="B28" i="6"/>
  <c r="B29" i="6"/>
  <c r="B32" i="6"/>
  <c r="B33" i="6"/>
  <c r="B34" i="6"/>
  <c r="B37" i="6"/>
  <c r="B38" i="6"/>
  <c r="B39" i="6"/>
  <c r="B42" i="6"/>
  <c r="B43" i="6"/>
  <c r="B44" i="6"/>
  <c r="B47" i="6"/>
  <c r="B48" i="6"/>
  <c r="B49" i="6"/>
  <c r="B52" i="6"/>
  <c r="B53" i="6"/>
  <c r="B54" i="6"/>
  <c r="B57" i="6"/>
  <c r="B58" i="6"/>
  <c r="B59" i="6"/>
  <c r="B62" i="6"/>
  <c r="B63" i="6"/>
  <c r="B64" i="6"/>
  <c r="B67" i="6"/>
  <c r="B68" i="6"/>
  <c r="B69" i="6"/>
  <c r="B72" i="6"/>
  <c r="B73" i="6"/>
  <c r="B74" i="6"/>
  <c r="B77" i="6"/>
  <c r="B78" i="6"/>
  <c r="B79" i="6"/>
  <c r="B82" i="6"/>
  <c r="B83" i="6"/>
  <c r="B84" i="6"/>
  <c r="B87" i="6"/>
  <c r="B88" i="6"/>
  <c r="B89" i="6"/>
  <c r="B92" i="6"/>
  <c r="B93" i="6"/>
  <c r="B94" i="6"/>
  <c r="B97" i="6"/>
  <c r="B98" i="6"/>
  <c r="B99" i="6"/>
  <c r="B102" i="6"/>
  <c r="B103" i="6"/>
  <c r="B104" i="6"/>
  <c r="B107" i="6"/>
  <c r="B108" i="6"/>
  <c r="B109" i="6"/>
  <c r="B112" i="6"/>
  <c r="B113" i="6"/>
  <c r="B114" i="6"/>
  <c r="B117" i="6"/>
  <c r="B118" i="6"/>
  <c r="B119" i="6"/>
  <c r="B122" i="6"/>
  <c r="B123" i="6"/>
  <c r="B124" i="6"/>
  <c r="B127" i="6"/>
  <c r="B128" i="6"/>
  <c r="B129" i="6"/>
  <c r="B132" i="6"/>
  <c r="B133" i="6"/>
  <c r="B134" i="6"/>
  <c r="B137" i="6"/>
  <c r="B138" i="6"/>
  <c r="B139" i="6"/>
  <c r="B142" i="6"/>
  <c r="B143" i="6"/>
  <c r="B144" i="6"/>
  <c r="B147" i="6"/>
  <c r="B148" i="6"/>
  <c r="B149" i="6"/>
  <c r="B152" i="6"/>
  <c r="B153" i="6"/>
  <c r="B154" i="6"/>
  <c r="B157" i="6"/>
  <c r="B158" i="6"/>
  <c r="B159" i="6"/>
  <c r="B162" i="6"/>
  <c r="B163" i="6"/>
  <c r="B164" i="6"/>
  <c r="B167" i="6"/>
  <c r="B168" i="6"/>
  <c r="B169" i="6"/>
  <c r="B172" i="6"/>
  <c r="B173" i="6"/>
  <c r="B174" i="6"/>
  <c r="B177" i="6"/>
  <c r="B178" i="6"/>
  <c r="B179" i="6"/>
  <c r="B3" i="10"/>
  <c r="A30" i="9"/>
  <c r="E11" i="9"/>
  <c r="E10" i="9"/>
  <c r="E9" i="9"/>
  <c r="E8" i="9"/>
  <c r="E7" i="9"/>
  <c r="B3" i="9"/>
  <c r="F27" i="8"/>
  <c r="F25" i="8"/>
  <c r="F23" i="8"/>
  <c r="F21" i="8"/>
  <c r="F20" i="8"/>
  <c r="F19" i="8"/>
  <c r="F18" i="8"/>
  <c r="F17" i="8"/>
  <c r="F16" i="8"/>
  <c r="F15" i="8"/>
  <c r="F14" i="8"/>
  <c r="F13" i="8"/>
  <c r="F12" i="8"/>
  <c r="F7" i="8"/>
  <c r="B3" i="8"/>
  <c r="H49" i="7"/>
  <c r="G49" i="7"/>
  <c r="H48" i="7"/>
  <c r="G48" i="7"/>
  <c r="H6" i="6"/>
  <c r="H11" i="6"/>
  <c r="H16" i="6"/>
  <c r="H23" i="6"/>
  <c r="H37" i="6"/>
  <c r="H54" i="6"/>
  <c r="H57" i="6"/>
  <c r="H82" i="6"/>
  <c r="H92" i="6"/>
  <c r="H96" i="6"/>
  <c r="H117" i="6"/>
  <c r="C8" i="7"/>
  <c r="D8" i="7"/>
  <c r="H147" i="6"/>
  <c r="E8" i="7"/>
  <c r="F8" i="7"/>
  <c r="H8" i="7"/>
  <c r="H66" i="6"/>
  <c r="C9" i="7"/>
  <c r="D9" i="7"/>
  <c r="E9" i="7"/>
  <c r="F9" i="7"/>
  <c r="H9" i="7"/>
  <c r="C10" i="7"/>
  <c r="D10" i="7"/>
  <c r="E10" i="7"/>
  <c r="F10" i="7"/>
  <c r="H10" i="7"/>
  <c r="H56" i="6"/>
  <c r="C11" i="7"/>
  <c r="D11" i="7"/>
  <c r="H137" i="6"/>
  <c r="E11" i="7"/>
  <c r="F11" i="7"/>
  <c r="H11" i="7"/>
  <c r="C12" i="7"/>
  <c r="D12" i="7"/>
  <c r="H142" i="6"/>
  <c r="E12" i="7"/>
  <c r="F12" i="7"/>
  <c r="H12" i="7"/>
  <c r="H13" i="6"/>
  <c r="H26" i="6"/>
  <c r="H32" i="6"/>
  <c r="C13" i="7"/>
  <c r="D13" i="7"/>
  <c r="E13" i="7"/>
  <c r="F13" i="7"/>
  <c r="H13" i="7"/>
  <c r="C14" i="7"/>
  <c r="D14" i="7"/>
  <c r="E14" i="7"/>
  <c r="F14" i="7"/>
  <c r="H14" i="7"/>
  <c r="H12" i="6"/>
  <c r="H7" i="6"/>
  <c r="H21" i="6"/>
  <c r="C15" i="7"/>
  <c r="D15" i="7"/>
  <c r="E15" i="7"/>
  <c r="F15" i="7"/>
  <c r="H15" i="7"/>
  <c r="C16" i="7"/>
  <c r="D16" i="7"/>
  <c r="H162" i="6"/>
  <c r="E16" i="7"/>
  <c r="F16" i="7"/>
  <c r="H16" i="7"/>
  <c r="H51" i="6"/>
  <c r="C17" i="7"/>
  <c r="D17" i="7"/>
  <c r="E17" i="7"/>
  <c r="F17" i="7"/>
  <c r="H17" i="7"/>
  <c r="C18" i="7"/>
  <c r="D18" i="7"/>
  <c r="H163" i="6"/>
  <c r="E18" i="7"/>
  <c r="F18" i="7"/>
  <c r="H18" i="7"/>
  <c r="H52" i="6"/>
  <c r="C19" i="7"/>
  <c r="D19" i="7"/>
  <c r="E19" i="7"/>
  <c r="F19" i="7"/>
  <c r="H19" i="7"/>
  <c r="H27" i="6"/>
  <c r="H31" i="6"/>
  <c r="H81" i="6"/>
  <c r="H97" i="6"/>
  <c r="H116" i="6"/>
  <c r="C20" i="7"/>
  <c r="D20" i="7"/>
  <c r="E20" i="7"/>
  <c r="F20" i="7"/>
  <c r="H20" i="7"/>
  <c r="C21" i="7"/>
  <c r="D21" i="7"/>
  <c r="E21" i="7"/>
  <c r="F21" i="7"/>
  <c r="H21" i="7"/>
  <c r="C22" i="7"/>
  <c r="D22" i="7"/>
  <c r="H172" i="6"/>
  <c r="E22" i="7"/>
  <c r="F22" i="7"/>
  <c r="H22" i="7"/>
  <c r="C23" i="7"/>
  <c r="D23" i="7"/>
  <c r="E23" i="7"/>
  <c r="F23" i="7"/>
  <c r="H23" i="7"/>
  <c r="C24" i="7"/>
  <c r="D24" i="7"/>
  <c r="E24" i="7"/>
  <c r="F24" i="7"/>
  <c r="H24" i="7"/>
  <c r="H53" i="6"/>
  <c r="C25" i="7"/>
  <c r="D25" i="7"/>
  <c r="E25" i="7"/>
  <c r="F25" i="7"/>
  <c r="H25" i="7"/>
  <c r="H22" i="6"/>
  <c r="H36" i="6"/>
  <c r="C26" i="7"/>
  <c r="D26" i="7"/>
  <c r="E26" i="7"/>
  <c r="F26" i="7"/>
  <c r="H26" i="7"/>
  <c r="H17" i="6"/>
  <c r="H8" i="6"/>
  <c r="C27" i="7"/>
  <c r="D27" i="7"/>
  <c r="E27" i="7"/>
  <c r="F27" i="7"/>
  <c r="H27" i="7"/>
  <c r="H132" i="6"/>
  <c r="C28" i="7"/>
  <c r="D28" i="7"/>
  <c r="E28" i="7"/>
  <c r="F28" i="7"/>
  <c r="H28" i="7"/>
  <c r="H131" i="6"/>
  <c r="C29" i="7"/>
  <c r="D29" i="7"/>
  <c r="E29" i="7"/>
  <c r="F29" i="7"/>
  <c r="H29" i="7"/>
  <c r="H67" i="6"/>
  <c r="C31" i="7"/>
  <c r="D31" i="7"/>
  <c r="E31" i="7"/>
  <c r="F31" i="7"/>
  <c r="H31" i="7"/>
  <c r="C32" i="7"/>
  <c r="D32" i="7"/>
  <c r="H136" i="6"/>
  <c r="E32" i="7"/>
  <c r="F32" i="7"/>
  <c r="H32" i="7"/>
  <c r="H91" i="6"/>
  <c r="C33" i="7"/>
  <c r="D33" i="7"/>
  <c r="E33" i="7"/>
  <c r="F33" i="7"/>
  <c r="H33" i="7"/>
  <c r="H61" i="6"/>
  <c r="C34" i="7"/>
  <c r="D34" i="7"/>
  <c r="E34" i="7"/>
  <c r="F34" i="7"/>
  <c r="H34" i="7"/>
  <c r="C35" i="7"/>
  <c r="D35" i="7"/>
  <c r="E35" i="7"/>
  <c r="F35" i="7"/>
  <c r="H35" i="7"/>
  <c r="C36" i="7"/>
  <c r="D36" i="7"/>
  <c r="E36" i="7"/>
  <c r="F36" i="7"/>
  <c r="H36" i="7"/>
  <c r="C37" i="7"/>
  <c r="D37" i="7"/>
  <c r="H141" i="6"/>
  <c r="E37" i="7"/>
  <c r="F37" i="7"/>
  <c r="H37" i="7"/>
  <c r="C38" i="7"/>
  <c r="D38" i="7"/>
  <c r="H146" i="6"/>
  <c r="H171" i="6"/>
  <c r="E38" i="7"/>
  <c r="F38" i="7"/>
  <c r="H38" i="7"/>
  <c r="C39" i="7"/>
  <c r="D39" i="7"/>
  <c r="E39" i="7"/>
  <c r="F39" i="7"/>
  <c r="H39" i="7"/>
  <c r="C40" i="7"/>
  <c r="D40" i="7"/>
  <c r="E40" i="7"/>
  <c r="F40" i="7"/>
  <c r="H40" i="7"/>
  <c r="C41" i="7"/>
  <c r="D41" i="7"/>
  <c r="E41" i="7"/>
  <c r="F41" i="7"/>
  <c r="H41" i="7"/>
  <c r="H42" i="7"/>
  <c r="H43" i="7"/>
  <c r="H44" i="7"/>
  <c r="H45" i="7"/>
  <c r="H46" i="7"/>
  <c r="H47" i="7"/>
  <c r="G8" i="7"/>
  <c r="G9" i="7"/>
  <c r="G10" i="7"/>
  <c r="G11" i="7"/>
  <c r="G12" i="7"/>
  <c r="G13" i="7"/>
  <c r="G14" i="7"/>
  <c r="G15" i="7"/>
  <c r="G16" i="7"/>
  <c r="G17" i="7"/>
  <c r="G18" i="7"/>
  <c r="G19" i="7"/>
  <c r="G20" i="7"/>
  <c r="G21" i="7"/>
  <c r="G22" i="7"/>
  <c r="G23" i="7"/>
  <c r="G24" i="7"/>
  <c r="G25" i="7"/>
  <c r="G26" i="7"/>
  <c r="G27" i="7"/>
  <c r="G28" i="7"/>
  <c r="G29" i="7"/>
  <c r="G31" i="7"/>
  <c r="G32" i="7"/>
  <c r="G33" i="7"/>
  <c r="G34" i="7"/>
  <c r="G35" i="7"/>
  <c r="G36" i="7"/>
  <c r="G37" i="7"/>
  <c r="G38" i="7"/>
  <c r="G39" i="7"/>
  <c r="G40" i="7"/>
  <c r="G41" i="7"/>
  <c r="G42" i="7"/>
  <c r="G43" i="7"/>
  <c r="G44" i="7"/>
  <c r="G45" i="7"/>
  <c r="G46" i="7"/>
  <c r="G47" i="7"/>
  <c r="F47" i="7"/>
  <c r="E47" i="7"/>
  <c r="D47" i="7"/>
  <c r="C47" i="7"/>
  <c r="A3" i="7"/>
  <c r="O206" i="6"/>
  <c r="N206" i="6"/>
  <c r="M206" i="6"/>
  <c r="L206" i="6"/>
  <c r="K206" i="6"/>
  <c r="J206" i="6"/>
  <c r="I206" i="6"/>
  <c r="H206" i="6"/>
  <c r="E206" i="6"/>
  <c r="D206" i="6"/>
  <c r="B206" i="6"/>
  <c r="A206" i="6"/>
  <c r="O205" i="6"/>
  <c r="N205" i="6"/>
  <c r="M205" i="6"/>
  <c r="L205" i="6"/>
  <c r="K205" i="6"/>
  <c r="J205" i="6"/>
  <c r="I205" i="6"/>
  <c r="H205" i="6"/>
  <c r="E205" i="6"/>
  <c r="D205" i="6"/>
  <c r="B205" i="6"/>
  <c r="A205" i="6"/>
  <c r="O204" i="6"/>
  <c r="N204" i="6"/>
  <c r="M204" i="6"/>
  <c r="L204" i="6"/>
  <c r="K204" i="6"/>
  <c r="J204" i="6"/>
  <c r="I204" i="6"/>
  <c r="H204" i="6"/>
  <c r="E204" i="6"/>
  <c r="D204" i="6"/>
  <c r="B204" i="6"/>
  <c r="A204" i="6"/>
  <c r="N203" i="6"/>
  <c r="M203" i="6"/>
  <c r="L203" i="6"/>
  <c r="I203" i="6"/>
  <c r="H203" i="6"/>
  <c r="D203" i="6"/>
  <c r="E202" i="6"/>
  <c r="A202" i="6"/>
  <c r="O201" i="6"/>
  <c r="N201" i="6"/>
  <c r="M201" i="6"/>
  <c r="L201" i="6"/>
  <c r="K201" i="6"/>
  <c r="J201" i="6"/>
  <c r="I201" i="6"/>
  <c r="H201" i="6"/>
  <c r="E201" i="6"/>
  <c r="D201" i="6"/>
  <c r="B201" i="6"/>
  <c r="A201" i="6"/>
  <c r="O200" i="6"/>
  <c r="N200" i="6"/>
  <c r="M200" i="6"/>
  <c r="L200" i="6"/>
  <c r="K200" i="6"/>
  <c r="J200" i="6"/>
  <c r="I200" i="6"/>
  <c r="H200" i="6"/>
  <c r="E200" i="6"/>
  <c r="D200" i="6"/>
  <c r="B200" i="6"/>
  <c r="A200" i="6"/>
  <c r="O199" i="6"/>
  <c r="N199" i="6"/>
  <c r="M199" i="6"/>
  <c r="L199" i="6"/>
  <c r="K199" i="6"/>
  <c r="J199" i="6"/>
  <c r="I199" i="6"/>
  <c r="H199" i="6"/>
  <c r="E199" i="6"/>
  <c r="D199" i="6"/>
  <c r="B199" i="6"/>
  <c r="A199" i="6"/>
  <c r="N198" i="6"/>
  <c r="M198" i="6"/>
  <c r="L198" i="6"/>
  <c r="I198" i="6"/>
  <c r="H198" i="6"/>
  <c r="D198" i="6"/>
  <c r="E197" i="6"/>
  <c r="A197" i="6"/>
  <c r="O196" i="6"/>
  <c r="N196" i="6"/>
  <c r="M196" i="6"/>
  <c r="L196" i="6"/>
  <c r="K196" i="6"/>
  <c r="J196" i="6"/>
  <c r="I196" i="6"/>
  <c r="H196" i="6"/>
  <c r="E196" i="6"/>
  <c r="D196" i="6"/>
  <c r="B196" i="6"/>
  <c r="A196" i="6"/>
  <c r="O195" i="6"/>
  <c r="N195" i="6"/>
  <c r="M195" i="6"/>
  <c r="L195" i="6"/>
  <c r="K195" i="6"/>
  <c r="J195" i="6"/>
  <c r="I195" i="6"/>
  <c r="H195" i="6"/>
  <c r="E195" i="6"/>
  <c r="D195" i="6"/>
  <c r="B195" i="6"/>
  <c r="A195" i="6"/>
  <c r="O194" i="6"/>
  <c r="N194" i="6"/>
  <c r="M194" i="6"/>
  <c r="L194" i="6"/>
  <c r="K194" i="6"/>
  <c r="J194" i="6"/>
  <c r="I194" i="6"/>
  <c r="H194" i="6"/>
  <c r="E194" i="6"/>
  <c r="D194" i="6"/>
  <c r="B194" i="6"/>
  <c r="A194" i="6"/>
  <c r="O193" i="6"/>
  <c r="N193" i="6"/>
  <c r="M193" i="6"/>
  <c r="L193" i="6"/>
  <c r="K193" i="6"/>
  <c r="J193" i="6"/>
  <c r="I193" i="6"/>
  <c r="H193" i="6"/>
  <c r="E193" i="6"/>
  <c r="D193" i="6"/>
  <c r="B193" i="6"/>
  <c r="A193" i="6"/>
  <c r="O192" i="6"/>
  <c r="N192" i="6"/>
  <c r="M192" i="6"/>
  <c r="L192" i="6"/>
  <c r="K192" i="6"/>
  <c r="J192" i="6"/>
  <c r="I192" i="6"/>
  <c r="H192" i="6"/>
  <c r="E192" i="6"/>
  <c r="D192" i="6"/>
  <c r="B192" i="6"/>
  <c r="A192" i="6"/>
  <c r="O191" i="6"/>
  <c r="N191" i="6"/>
  <c r="M191" i="6"/>
  <c r="L191" i="6"/>
  <c r="K191" i="6"/>
  <c r="J191" i="6"/>
  <c r="I191" i="6"/>
  <c r="H191" i="6"/>
  <c r="E191" i="6"/>
  <c r="D191" i="6"/>
  <c r="B191" i="6"/>
  <c r="A191" i="6"/>
  <c r="O190" i="6"/>
  <c r="N190" i="6"/>
  <c r="M190" i="6"/>
  <c r="L190" i="6"/>
  <c r="K190" i="6"/>
  <c r="J190" i="6"/>
  <c r="I190" i="6"/>
  <c r="H190" i="6"/>
  <c r="E190" i="6"/>
  <c r="D190" i="6"/>
  <c r="B190" i="6"/>
  <c r="A190" i="6"/>
  <c r="O189" i="6"/>
  <c r="N189" i="6"/>
  <c r="M189" i="6"/>
  <c r="L189" i="6"/>
  <c r="K189" i="6"/>
  <c r="J189" i="6"/>
  <c r="I189" i="6"/>
  <c r="H189" i="6"/>
  <c r="E189" i="6"/>
  <c r="D189" i="6"/>
  <c r="B189" i="6"/>
  <c r="A189" i="6"/>
  <c r="O188" i="6"/>
  <c r="N188" i="6"/>
  <c r="M188" i="6"/>
  <c r="L188" i="6"/>
  <c r="K188" i="6"/>
  <c r="J188" i="6"/>
  <c r="I188" i="6"/>
  <c r="H188" i="6"/>
  <c r="E188" i="6"/>
  <c r="D188" i="6"/>
  <c r="B188" i="6"/>
  <c r="A188" i="6"/>
  <c r="O187" i="6"/>
  <c r="N187" i="6"/>
  <c r="M187" i="6"/>
  <c r="L187" i="6"/>
  <c r="K187" i="6"/>
  <c r="J187" i="6"/>
  <c r="I187" i="6"/>
  <c r="H187" i="6"/>
  <c r="E187" i="6"/>
  <c r="D187" i="6"/>
  <c r="B187" i="6"/>
  <c r="A187" i="6"/>
  <c r="N186" i="6"/>
  <c r="M186" i="6"/>
  <c r="L186" i="6"/>
  <c r="I186" i="6"/>
  <c r="H186" i="6"/>
  <c r="D186" i="6"/>
  <c r="E185" i="6"/>
  <c r="A185" i="6"/>
  <c r="O184" i="6"/>
  <c r="N184" i="6"/>
  <c r="M184" i="6"/>
  <c r="L184" i="6"/>
  <c r="K184" i="6"/>
  <c r="J184" i="6"/>
  <c r="I184" i="6"/>
  <c r="H184" i="6"/>
  <c r="E184" i="6"/>
  <c r="D184" i="6"/>
  <c r="B184" i="6"/>
  <c r="A184" i="6"/>
  <c r="O183" i="6"/>
  <c r="N183" i="6"/>
  <c r="M183" i="6"/>
  <c r="L183" i="6"/>
  <c r="K183" i="6"/>
  <c r="J183" i="6"/>
  <c r="I183" i="6"/>
  <c r="H183" i="6"/>
  <c r="E183" i="6"/>
  <c r="D183" i="6"/>
  <c r="B183" i="6"/>
  <c r="A183" i="6"/>
  <c r="O182" i="6"/>
  <c r="N182" i="6"/>
  <c r="M182" i="6"/>
  <c r="L182" i="6"/>
  <c r="K182" i="6"/>
  <c r="J182" i="6"/>
  <c r="I182" i="6"/>
  <c r="H182" i="6"/>
  <c r="E182" i="6"/>
  <c r="D182" i="6"/>
  <c r="B182" i="6"/>
  <c r="A182" i="6"/>
  <c r="N181" i="6"/>
  <c r="M181" i="6"/>
  <c r="L181" i="6"/>
  <c r="I181" i="6"/>
  <c r="H181" i="6"/>
  <c r="D181" i="6"/>
  <c r="E180" i="6"/>
  <c r="A180" i="6"/>
  <c r="O179" i="6"/>
  <c r="N179" i="6"/>
  <c r="M179" i="6"/>
  <c r="L179" i="6"/>
  <c r="K179" i="6"/>
  <c r="J179" i="6"/>
  <c r="I179" i="6"/>
  <c r="H179" i="6"/>
  <c r="E179" i="6"/>
  <c r="D179" i="6"/>
  <c r="A179" i="6"/>
  <c r="O178" i="6"/>
  <c r="N178" i="6"/>
  <c r="M178" i="6"/>
  <c r="L178" i="6"/>
  <c r="K178" i="6"/>
  <c r="J178" i="6"/>
  <c r="I178" i="6"/>
  <c r="H178" i="6"/>
  <c r="E178" i="6"/>
  <c r="D178" i="6"/>
  <c r="A178" i="6"/>
  <c r="O177" i="6"/>
  <c r="N177" i="6"/>
  <c r="M177" i="6"/>
  <c r="L177" i="6"/>
  <c r="K177" i="6"/>
  <c r="J177" i="6"/>
  <c r="I177" i="6"/>
  <c r="H177" i="6"/>
  <c r="E177" i="6"/>
  <c r="D177" i="6"/>
  <c r="A177" i="6"/>
  <c r="N176" i="6"/>
  <c r="M176" i="6"/>
  <c r="L176" i="6"/>
  <c r="I176" i="6"/>
  <c r="H176" i="6"/>
  <c r="D176" i="6"/>
  <c r="E175" i="6"/>
  <c r="A175" i="6"/>
  <c r="O174" i="6"/>
  <c r="N174" i="6"/>
  <c r="M174" i="6"/>
  <c r="L174" i="6"/>
  <c r="K174" i="6"/>
  <c r="J174" i="6"/>
  <c r="I174" i="6"/>
  <c r="H174" i="6"/>
  <c r="E174" i="6"/>
  <c r="D174" i="6"/>
  <c r="A174" i="6"/>
  <c r="O173" i="6"/>
  <c r="N173" i="6"/>
  <c r="M173" i="6"/>
  <c r="L173" i="6"/>
  <c r="K173" i="6"/>
  <c r="J173" i="6"/>
  <c r="I173" i="6"/>
  <c r="H173" i="6"/>
  <c r="E173" i="6"/>
  <c r="D173" i="6"/>
  <c r="A173" i="6"/>
  <c r="O172" i="6"/>
  <c r="N172" i="6"/>
  <c r="M172" i="6"/>
  <c r="L172" i="6"/>
  <c r="K172" i="6"/>
  <c r="J172" i="6"/>
  <c r="I172" i="6"/>
  <c r="E172" i="6"/>
  <c r="D172" i="6"/>
  <c r="A172" i="6"/>
  <c r="N171" i="6"/>
  <c r="M171" i="6"/>
  <c r="L171" i="6"/>
  <c r="I171" i="6"/>
  <c r="D171" i="6"/>
  <c r="E170" i="6"/>
  <c r="A170" i="6"/>
  <c r="O169" i="6"/>
  <c r="N169" i="6"/>
  <c r="M169" i="6"/>
  <c r="L169" i="6"/>
  <c r="K169" i="6"/>
  <c r="J169" i="6"/>
  <c r="I169" i="6"/>
  <c r="H169" i="6"/>
  <c r="E169" i="6"/>
  <c r="D169" i="6"/>
  <c r="A169" i="6"/>
  <c r="O168" i="6"/>
  <c r="N168" i="6"/>
  <c r="M168" i="6"/>
  <c r="L168" i="6"/>
  <c r="K168" i="6"/>
  <c r="J168" i="6"/>
  <c r="I168" i="6"/>
  <c r="H168" i="6"/>
  <c r="E168" i="6"/>
  <c r="D168" i="6"/>
  <c r="A168" i="6"/>
  <c r="O167" i="6"/>
  <c r="N167" i="6"/>
  <c r="M167" i="6"/>
  <c r="L167" i="6"/>
  <c r="K167" i="6"/>
  <c r="J167" i="6"/>
  <c r="I167" i="6"/>
  <c r="H167" i="6"/>
  <c r="E167" i="6"/>
  <c r="D167" i="6"/>
  <c r="A167" i="6"/>
  <c r="N166" i="6"/>
  <c r="M166" i="6"/>
  <c r="L166" i="6"/>
  <c r="I166" i="6"/>
  <c r="H166" i="6"/>
  <c r="D166" i="6"/>
  <c r="E165" i="6"/>
  <c r="A165" i="6"/>
  <c r="O164" i="6"/>
  <c r="N164" i="6"/>
  <c r="M164" i="6"/>
  <c r="L164" i="6"/>
  <c r="K164" i="6"/>
  <c r="J164" i="6"/>
  <c r="I164" i="6"/>
  <c r="H164" i="6"/>
  <c r="E164" i="6"/>
  <c r="D164" i="6"/>
  <c r="A164" i="6"/>
  <c r="O163" i="6"/>
  <c r="N163" i="6"/>
  <c r="M163" i="6"/>
  <c r="L163" i="6"/>
  <c r="K163" i="6"/>
  <c r="J163" i="6"/>
  <c r="I163" i="6"/>
  <c r="E163" i="6"/>
  <c r="D163" i="6"/>
  <c r="A163" i="6"/>
  <c r="O162" i="6"/>
  <c r="N162" i="6"/>
  <c r="M162" i="6"/>
  <c r="L162" i="6"/>
  <c r="K162" i="6"/>
  <c r="J162" i="6"/>
  <c r="I162" i="6"/>
  <c r="E162" i="6"/>
  <c r="D162" i="6"/>
  <c r="A162" i="6"/>
  <c r="N161" i="6"/>
  <c r="M161" i="6"/>
  <c r="L161" i="6"/>
  <c r="I161" i="6"/>
  <c r="H161" i="6"/>
  <c r="D161" i="6"/>
  <c r="E160" i="6"/>
  <c r="A160" i="6"/>
  <c r="O159" i="6"/>
  <c r="N159" i="6"/>
  <c r="M159" i="6"/>
  <c r="L159" i="6"/>
  <c r="K159" i="6"/>
  <c r="J159" i="6"/>
  <c r="I159" i="6"/>
  <c r="H159" i="6"/>
  <c r="E159" i="6"/>
  <c r="D159" i="6"/>
  <c r="A159" i="6"/>
  <c r="O158" i="6"/>
  <c r="N158" i="6"/>
  <c r="M158" i="6"/>
  <c r="L158" i="6"/>
  <c r="K158" i="6"/>
  <c r="J158" i="6"/>
  <c r="I158" i="6"/>
  <c r="H158" i="6"/>
  <c r="E158" i="6"/>
  <c r="D158" i="6"/>
  <c r="A158" i="6"/>
  <c r="O157" i="6"/>
  <c r="N157" i="6"/>
  <c r="M157" i="6"/>
  <c r="L157" i="6"/>
  <c r="K157" i="6"/>
  <c r="J157" i="6"/>
  <c r="I157" i="6"/>
  <c r="H157" i="6"/>
  <c r="E157" i="6"/>
  <c r="D157" i="6"/>
  <c r="A157" i="6"/>
  <c r="N156" i="6"/>
  <c r="M156" i="6"/>
  <c r="L156" i="6"/>
  <c r="I156" i="6"/>
  <c r="H156" i="6"/>
  <c r="D156" i="6"/>
  <c r="E155" i="6"/>
  <c r="A155" i="6"/>
  <c r="O154" i="6"/>
  <c r="N154" i="6"/>
  <c r="M154" i="6"/>
  <c r="L154" i="6"/>
  <c r="K154" i="6"/>
  <c r="J154" i="6"/>
  <c r="I154" i="6"/>
  <c r="H154" i="6"/>
  <c r="E154" i="6"/>
  <c r="D154" i="6"/>
  <c r="A154" i="6"/>
  <c r="O153" i="6"/>
  <c r="N153" i="6"/>
  <c r="M153" i="6"/>
  <c r="L153" i="6"/>
  <c r="K153" i="6"/>
  <c r="J153" i="6"/>
  <c r="I153" i="6"/>
  <c r="H153" i="6"/>
  <c r="E153" i="6"/>
  <c r="D153" i="6"/>
  <c r="A153" i="6"/>
  <c r="O152" i="6"/>
  <c r="N152" i="6"/>
  <c r="M152" i="6"/>
  <c r="L152" i="6"/>
  <c r="K152" i="6"/>
  <c r="J152" i="6"/>
  <c r="I152" i="6"/>
  <c r="H152" i="6"/>
  <c r="E152" i="6"/>
  <c r="D152" i="6"/>
  <c r="A152" i="6"/>
  <c r="N151" i="6"/>
  <c r="M151" i="6"/>
  <c r="L151" i="6"/>
  <c r="I151" i="6"/>
  <c r="H151" i="6"/>
  <c r="D151" i="6"/>
  <c r="E150" i="6"/>
  <c r="A150" i="6"/>
  <c r="O149" i="6"/>
  <c r="N149" i="6"/>
  <c r="M149" i="6"/>
  <c r="L149" i="6"/>
  <c r="K149" i="6"/>
  <c r="J149" i="6"/>
  <c r="I149" i="6"/>
  <c r="H149" i="6"/>
  <c r="E149" i="6"/>
  <c r="D149" i="6"/>
  <c r="A149" i="6"/>
  <c r="O148" i="6"/>
  <c r="N148" i="6"/>
  <c r="M148" i="6"/>
  <c r="L148" i="6"/>
  <c r="K148" i="6"/>
  <c r="J148" i="6"/>
  <c r="I148" i="6"/>
  <c r="H148" i="6"/>
  <c r="E148" i="6"/>
  <c r="D148" i="6"/>
  <c r="A148" i="6"/>
  <c r="O147" i="6"/>
  <c r="N147" i="6"/>
  <c r="M147" i="6"/>
  <c r="L147" i="6"/>
  <c r="K147" i="6"/>
  <c r="J147" i="6"/>
  <c r="I147" i="6"/>
  <c r="E147" i="6"/>
  <c r="D147" i="6"/>
  <c r="A147" i="6"/>
  <c r="N146" i="6"/>
  <c r="M146" i="6"/>
  <c r="L146" i="6"/>
  <c r="I146" i="6"/>
  <c r="D146" i="6"/>
  <c r="E145" i="6"/>
  <c r="A145" i="6"/>
  <c r="O144" i="6"/>
  <c r="N144" i="6"/>
  <c r="M144" i="6"/>
  <c r="L144" i="6"/>
  <c r="K144" i="6"/>
  <c r="J144" i="6"/>
  <c r="I144" i="6"/>
  <c r="H144" i="6"/>
  <c r="E144" i="6"/>
  <c r="D144" i="6"/>
  <c r="A144" i="6"/>
  <c r="O143" i="6"/>
  <c r="N143" i="6"/>
  <c r="M143" i="6"/>
  <c r="L143" i="6"/>
  <c r="K143" i="6"/>
  <c r="J143" i="6"/>
  <c r="I143" i="6"/>
  <c r="H143" i="6"/>
  <c r="E143" i="6"/>
  <c r="D143" i="6"/>
  <c r="A143" i="6"/>
  <c r="O142" i="6"/>
  <c r="N142" i="6"/>
  <c r="M142" i="6"/>
  <c r="L142" i="6"/>
  <c r="K142" i="6"/>
  <c r="J142" i="6"/>
  <c r="I142" i="6"/>
  <c r="E142" i="6"/>
  <c r="D142" i="6"/>
  <c r="A142" i="6"/>
  <c r="N141" i="6"/>
  <c r="M141" i="6"/>
  <c r="L141" i="6"/>
  <c r="I141" i="6"/>
  <c r="D141" i="6"/>
  <c r="E140" i="6"/>
  <c r="A140" i="6"/>
  <c r="O139" i="6"/>
  <c r="N139" i="6"/>
  <c r="M139" i="6"/>
  <c r="L139" i="6"/>
  <c r="K139" i="6"/>
  <c r="J139" i="6"/>
  <c r="I139" i="6"/>
  <c r="H139" i="6"/>
  <c r="E139" i="6"/>
  <c r="D139" i="6"/>
  <c r="A139" i="6"/>
  <c r="O138" i="6"/>
  <c r="N138" i="6"/>
  <c r="M138" i="6"/>
  <c r="L138" i="6"/>
  <c r="K138" i="6"/>
  <c r="J138" i="6"/>
  <c r="I138" i="6"/>
  <c r="H138" i="6"/>
  <c r="E138" i="6"/>
  <c r="D138" i="6"/>
  <c r="A138" i="6"/>
  <c r="O137" i="6"/>
  <c r="N137" i="6"/>
  <c r="M137" i="6"/>
  <c r="L137" i="6"/>
  <c r="K137" i="6"/>
  <c r="J137" i="6"/>
  <c r="I137" i="6"/>
  <c r="E137" i="6"/>
  <c r="D137" i="6"/>
  <c r="A137" i="6"/>
  <c r="N136" i="6"/>
  <c r="M136" i="6"/>
  <c r="L136" i="6"/>
  <c r="I136" i="6"/>
  <c r="D136" i="6"/>
  <c r="E135" i="6"/>
  <c r="A135" i="6"/>
  <c r="O134" i="6"/>
  <c r="N134" i="6"/>
  <c r="M134" i="6"/>
  <c r="L134" i="6"/>
  <c r="K134" i="6"/>
  <c r="J134" i="6"/>
  <c r="I134" i="6"/>
  <c r="H134" i="6"/>
  <c r="E134" i="6"/>
  <c r="D134" i="6"/>
  <c r="A134" i="6"/>
  <c r="O133" i="6"/>
  <c r="N133" i="6"/>
  <c r="M133" i="6"/>
  <c r="L133" i="6"/>
  <c r="K133" i="6"/>
  <c r="J133" i="6"/>
  <c r="I133" i="6"/>
  <c r="H133" i="6"/>
  <c r="E133" i="6"/>
  <c r="D133" i="6"/>
  <c r="A133" i="6"/>
  <c r="O132" i="6"/>
  <c r="N132" i="6"/>
  <c r="M132" i="6"/>
  <c r="L132" i="6"/>
  <c r="K132" i="6"/>
  <c r="J132" i="6"/>
  <c r="I132" i="6"/>
  <c r="E132" i="6"/>
  <c r="D132" i="6"/>
  <c r="A132" i="6"/>
  <c r="N131" i="6"/>
  <c r="M131" i="6"/>
  <c r="L131" i="6"/>
  <c r="I131" i="6"/>
  <c r="D131" i="6"/>
  <c r="E130" i="6"/>
  <c r="A130" i="6"/>
  <c r="O129" i="6"/>
  <c r="N129" i="6"/>
  <c r="M129" i="6"/>
  <c r="L129" i="6"/>
  <c r="K129" i="6"/>
  <c r="J129" i="6"/>
  <c r="I129" i="6"/>
  <c r="H129" i="6"/>
  <c r="E129" i="6"/>
  <c r="D129" i="6"/>
  <c r="A129" i="6"/>
  <c r="O128" i="6"/>
  <c r="N128" i="6"/>
  <c r="M128" i="6"/>
  <c r="L128" i="6"/>
  <c r="K128" i="6"/>
  <c r="J128" i="6"/>
  <c r="I128" i="6"/>
  <c r="H128" i="6"/>
  <c r="E128" i="6"/>
  <c r="D128" i="6"/>
  <c r="A128" i="6"/>
  <c r="O127" i="6"/>
  <c r="N127" i="6"/>
  <c r="M127" i="6"/>
  <c r="L127" i="6"/>
  <c r="K127" i="6"/>
  <c r="J127" i="6"/>
  <c r="I127" i="6"/>
  <c r="H127" i="6"/>
  <c r="E127" i="6"/>
  <c r="D127" i="6"/>
  <c r="A127" i="6"/>
  <c r="N126" i="6"/>
  <c r="M126" i="6"/>
  <c r="L126" i="6"/>
  <c r="I126" i="6"/>
  <c r="H126" i="6"/>
  <c r="D126" i="6"/>
  <c r="E125" i="6"/>
  <c r="A125" i="6"/>
  <c r="O124" i="6"/>
  <c r="N124" i="6"/>
  <c r="M124" i="6"/>
  <c r="L124" i="6"/>
  <c r="K124" i="6"/>
  <c r="J124" i="6"/>
  <c r="I124" i="6"/>
  <c r="H124" i="6"/>
  <c r="E124" i="6"/>
  <c r="D124" i="6"/>
  <c r="A124" i="6"/>
  <c r="O123" i="6"/>
  <c r="N123" i="6"/>
  <c r="M123" i="6"/>
  <c r="L123" i="6"/>
  <c r="K123" i="6"/>
  <c r="J123" i="6"/>
  <c r="I123" i="6"/>
  <c r="H123" i="6"/>
  <c r="E123" i="6"/>
  <c r="D123" i="6"/>
  <c r="A123" i="6"/>
  <c r="O122" i="6"/>
  <c r="N122" i="6"/>
  <c r="M122" i="6"/>
  <c r="L122" i="6"/>
  <c r="K122" i="6"/>
  <c r="J122" i="6"/>
  <c r="I122" i="6"/>
  <c r="H122" i="6"/>
  <c r="E122" i="6"/>
  <c r="D122" i="6"/>
  <c r="A122" i="6"/>
  <c r="N121" i="6"/>
  <c r="M121" i="6"/>
  <c r="L121" i="6"/>
  <c r="I121" i="6"/>
  <c r="H121" i="6"/>
  <c r="D121" i="6"/>
  <c r="E120" i="6"/>
  <c r="A120" i="6"/>
  <c r="O119" i="6"/>
  <c r="N119" i="6"/>
  <c r="M119" i="6"/>
  <c r="L119" i="6"/>
  <c r="K119" i="6"/>
  <c r="J119" i="6"/>
  <c r="I119" i="6"/>
  <c r="H119" i="6"/>
  <c r="E119" i="6"/>
  <c r="D119" i="6"/>
  <c r="A119" i="6"/>
  <c r="O118" i="6"/>
  <c r="N118" i="6"/>
  <c r="M118" i="6"/>
  <c r="L118" i="6"/>
  <c r="K118" i="6"/>
  <c r="J118" i="6"/>
  <c r="I118" i="6"/>
  <c r="H118" i="6"/>
  <c r="E118" i="6"/>
  <c r="D118" i="6"/>
  <c r="A118" i="6"/>
  <c r="O117" i="6"/>
  <c r="N117" i="6"/>
  <c r="M117" i="6"/>
  <c r="L117" i="6"/>
  <c r="K117" i="6"/>
  <c r="J117" i="6"/>
  <c r="I117" i="6"/>
  <c r="E117" i="6"/>
  <c r="D117" i="6"/>
  <c r="A117" i="6"/>
  <c r="N116" i="6"/>
  <c r="M116" i="6"/>
  <c r="L116" i="6"/>
  <c r="I116" i="6"/>
  <c r="D116" i="6"/>
  <c r="E115" i="6"/>
  <c r="A115" i="6"/>
  <c r="O114" i="6"/>
  <c r="N114" i="6"/>
  <c r="M114" i="6"/>
  <c r="L114" i="6"/>
  <c r="K114" i="6"/>
  <c r="J114" i="6"/>
  <c r="I114" i="6"/>
  <c r="H114" i="6"/>
  <c r="E114" i="6"/>
  <c r="D114" i="6"/>
  <c r="A114" i="6"/>
  <c r="O113" i="6"/>
  <c r="N113" i="6"/>
  <c r="M113" i="6"/>
  <c r="L113" i="6"/>
  <c r="K113" i="6"/>
  <c r="J113" i="6"/>
  <c r="I113" i="6"/>
  <c r="H113" i="6"/>
  <c r="E113" i="6"/>
  <c r="D113" i="6"/>
  <c r="A113" i="6"/>
  <c r="O112" i="6"/>
  <c r="N112" i="6"/>
  <c r="M112" i="6"/>
  <c r="L112" i="6"/>
  <c r="K112" i="6"/>
  <c r="J112" i="6"/>
  <c r="I112" i="6"/>
  <c r="H112" i="6"/>
  <c r="E112" i="6"/>
  <c r="D112" i="6"/>
  <c r="A112" i="6"/>
  <c r="N111" i="6"/>
  <c r="M111" i="6"/>
  <c r="L111" i="6"/>
  <c r="I111" i="6"/>
  <c r="H111" i="6"/>
  <c r="D111" i="6"/>
  <c r="E110" i="6"/>
  <c r="A110" i="6"/>
  <c r="O109" i="6"/>
  <c r="N109" i="6"/>
  <c r="M109" i="6"/>
  <c r="L109" i="6"/>
  <c r="K109" i="6"/>
  <c r="J109" i="6"/>
  <c r="I109" i="6"/>
  <c r="H109" i="6"/>
  <c r="E109" i="6"/>
  <c r="D109" i="6"/>
  <c r="A109" i="6"/>
  <c r="O108" i="6"/>
  <c r="N108" i="6"/>
  <c r="M108" i="6"/>
  <c r="L108" i="6"/>
  <c r="K108" i="6"/>
  <c r="J108" i="6"/>
  <c r="I108" i="6"/>
  <c r="H108" i="6"/>
  <c r="E108" i="6"/>
  <c r="D108" i="6"/>
  <c r="A108" i="6"/>
  <c r="O107" i="6"/>
  <c r="N107" i="6"/>
  <c r="M107" i="6"/>
  <c r="L107" i="6"/>
  <c r="K107" i="6"/>
  <c r="J107" i="6"/>
  <c r="I107" i="6"/>
  <c r="H107" i="6"/>
  <c r="E107" i="6"/>
  <c r="D107" i="6"/>
  <c r="A107" i="6"/>
  <c r="N106" i="6"/>
  <c r="M106" i="6"/>
  <c r="L106" i="6"/>
  <c r="I106" i="6"/>
  <c r="H106" i="6"/>
  <c r="D106" i="6"/>
  <c r="E105" i="6"/>
  <c r="A105" i="6"/>
  <c r="O104" i="6"/>
  <c r="N104" i="6"/>
  <c r="M104" i="6"/>
  <c r="L104" i="6"/>
  <c r="K104" i="6"/>
  <c r="J104" i="6"/>
  <c r="I104" i="6"/>
  <c r="H104" i="6"/>
  <c r="E104" i="6"/>
  <c r="D104" i="6"/>
  <c r="A104" i="6"/>
  <c r="O103" i="6"/>
  <c r="N103" i="6"/>
  <c r="M103" i="6"/>
  <c r="L103" i="6"/>
  <c r="K103" i="6"/>
  <c r="J103" i="6"/>
  <c r="I103" i="6"/>
  <c r="H103" i="6"/>
  <c r="E103" i="6"/>
  <c r="D103" i="6"/>
  <c r="A103" i="6"/>
  <c r="O102" i="6"/>
  <c r="N102" i="6"/>
  <c r="M102" i="6"/>
  <c r="L102" i="6"/>
  <c r="K102" i="6"/>
  <c r="J102" i="6"/>
  <c r="I102" i="6"/>
  <c r="H102" i="6"/>
  <c r="E102" i="6"/>
  <c r="D102" i="6"/>
  <c r="A102" i="6"/>
  <c r="N101" i="6"/>
  <c r="M101" i="6"/>
  <c r="L101" i="6"/>
  <c r="I101" i="6"/>
  <c r="H101" i="6"/>
  <c r="D101" i="6"/>
  <c r="E100" i="6"/>
  <c r="A100" i="6"/>
  <c r="O99" i="6"/>
  <c r="N99" i="6"/>
  <c r="M99" i="6"/>
  <c r="L99" i="6"/>
  <c r="K99" i="6"/>
  <c r="J99" i="6"/>
  <c r="I99" i="6"/>
  <c r="H99" i="6"/>
  <c r="E99" i="6"/>
  <c r="D99" i="6"/>
  <c r="A99" i="6"/>
  <c r="O98" i="6"/>
  <c r="N98" i="6"/>
  <c r="M98" i="6"/>
  <c r="L98" i="6"/>
  <c r="K98" i="6"/>
  <c r="J98" i="6"/>
  <c r="I98" i="6"/>
  <c r="H98" i="6"/>
  <c r="E98" i="6"/>
  <c r="D98" i="6"/>
  <c r="A98" i="6"/>
  <c r="O97" i="6"/>
  <c r="N97" i="6"/>
  <c r="M97" i="6"/>
  <c r="L97" i="6"/>
  <c r="K97" i="6"/>
  <c r="J97" i="6"/>
  <c r="I97" i="6"/>
  <c r="E97" i="6"/>
  <c r="D97" i="6"/>
  <c r="A97" i="6"/>
  <c r="N96" i="6"/>
  <c r="M96" i="6"/>
  <c r="L96" i="6"/>
  <c r="I96" i="6"/>
  <c r="D96" i="6"/>
  <c r="E95" i="6"/>
  <c r="A95" i="6"/>
  <c r="O94" i="6"/>
  <c r="N94" i="6"/>
  <c r="M94" i="6"/>
  <c r="L94" i="6"/>
  <c r="K94" i="6"/>
  <c r="J94" i="6"/>
  <c r="I94" i="6"/>
  <c r="H94" i="6"/>
  <c r="E94" i="6"/>
  <c r="D94" i="6"/>
  <c r="A94" i="6"/>
  <c r="O93" i="6"/>
  <c r="N93" i="6"/>
  <c r="M93" i="6"/>
  <c r="L93" i="6"/>
  <c r="K93" i="6"/>
  <c r="J93" i="6"/>
  <c r="I93" i="6"/>
  <c r="H93" i="6"/>
  <c r="E93" i="6"/>
  <c r="D93" i="6"/>
  <c r="A93" i="6"/>
  <c r="O92" i="6"/>
  <c r="N92" i="6"/>
  <c r="M92" i="6"/>
  <c r="L92" i="6"/>
  <c r="K92" i="6"/>
  <c r="J92" i="6"/>
  <c r="I92" i="6"/>
  <c r="E92" i="6"/>
  <c r="D92" i="6"/>
  <c r="A92" i="6"/>
  <c r="N91" i="6"/>
  <c r="M91" i="6"/>
  <c r="L91" i="6"/>
  <c r="I91" i="6"/>
  <c r="D91" i="6"/>
  <c r="E90" i="6"/>
  <c r="A90" i="6"/>
  <c r="O89" i="6"/>
  <c r="N89" i="6"/>
  <c r="M89" i="6"/>
  <c r="L89" i="6"/>
  <c r="K89" i="6"/>
  <c r="J89" i="6"/>
  <c r="I89" i="6"/>
  <c r="H89" i="6"/>
  <c r="E89" i="6"/>
  <c r="D89" i="6"/>
  <c r="A89" i="6"/>
  <c r="O88" i="6"/>
  <c r="N88" i="6"/>
  <c r="M88" i="6"/>
  <c r="L88" i="6"/>
  <c r="K88" i="6"/>
  <c r="J88" i="6"/>
  <c r="I88" i="6"/>
  <c r="H88" i="6"/>
  <c r="E88" i="6"/>
  <c r="D88" i="6"/>
  <c r="A88" i="6"/>
  <c r="O87" i="6"/>
  <c r="N87" i="6"/>
  <c r="M87" i="6"/>
  <c r="L87" i="6"/>
  <c r="K87" i="6"/>
  <c r="J87" i="6"/>
  <c r="I87" i="6"/>
  <c r="H87" i="6"/>
  <c r="E87" i="6"/>
  <c r="D87" i="6"/>
  <c r="A87" i="6"/>
  <c r="N86" i="6"/>
  <c r="M86" i="6"/>
  <c r="L86" i="6"/>
  <c r="I86" i="6"/>
  <c r="H86" i="6"/>
  <c r="D86" i="6"/>
  <c r="E85" i="6"/>
  <c r="A85" i="6"/>
  <c r="O84" i="6"/>
  <c r="N84" i="6"/>
  <c r="M84" i="6"/>
  <c r="L84" i="6"/>
  <c r="K84" i="6"/>
  <c r="J84" i="6"/>
  <c r="I84" i="6"/>
  <c r="H84" i="6"/>
  <c r="E84" i="6"/>
  <c r="D84" i="6"/>
  <c r="A84" i="6"/>
  <c r="O83" i="6"/>
  <c r="N83" i="6"/>
  <c r="M83" i="6"/>
  <c r="L83" i="6"/>
  <c r="K83" i="6"/>
  <c r="J83" i="6"/>
  <c r="I83" i="6"/>
  <c r="H83" i="6"/>
  <c r="E83" i="6"/>
  <c r="D83" i="6"/>
  <c r="A83" i="6"/>
  <c r="O82" i="6"/>
  <c r="N82" i="6"/>
  <c r="M82" i="6"/>
  <c r="L82" i="6"/>
  <c r="K82" i="6"/>
  <c r="J82" i="6"/>
  <c r="I82" i="6"/>
  <c r="E82" i="6"/>
  <c r="D82" i="6"/>
  <c r="A82" i="6"/>
  <c r="N81" i="6"/>
  <c r="M81" i="6"/>
  <c r="L81" i="6"/>
  <c r="I81" i="6"/>
  <c r="D81" i="6"/>
  <c r="E80" i="6"/>
  <c r="A80" i="6"/>
  <c r="O79" i="6"/>
  <c r="N79" i="6"/>
  <c r="M79" i="6"/>
  <c r="L79" i="6"/>
  <c r="K79" i="6"/>
  <c r="J79" i="6"/>
  <c r="I79" i="6"/>
  <c r="H79" i="6"/>
  <c r="E79" i="6"/>
  <c r="D79" i="6"/>
  <c r="A79" i="6"/>
  <c r="O78" i="6"/>
  <c r="N78" i="6"/>
  <c r="M78" i="6"/>
  <c r="L78" i="6"/>
  <c r="K78" i="6"/>
  <c r="J78" i="6"/>
  <c r="I78" i="6"/>
  <c r="H78" i="6"/>
  <c r="E78" i="6"/>
  <c r="D78" i="6"/>
  <c r="A78" i="6"/>
  <c r="O77" i="6"/>
  <c r="N77" i="6"/>
  <c r="M77" i="6"/>
  <c r="L77" i="6"/>
  <c r="K77" i="6"/>
  <c r="J77" i="6"/>
  <c r="I77" i="6"/>
  <c r="H77" i="6"/>
  <c r="E77" i="6"/>
  <c r="D77" i="6"/>
  <c r="A77" i="6"/>
  <c r="N76" i="6"/>
  <c r="M76" i="6"/>
  <c r="L76" i="6"/>
  <c r="I76" i="6"/>
  <c r="H76" i="6"/>
  <c r="D76" i="6"/>
  <c r="E75" i="6"/>
  <c r="A75" i="6"/>
  <c r="O74" i="6"/>
  <c r="N74" i="6"/>
  <c r="M74" i="6"/>
  <c r="L74" i="6"/>
  <c r="K74" i="6"/>
  <c r="J74" i="6"/>
  <c r="I74" i="6"/>
  <c r="H74" i="6"/>
  <c r="E74" i="6"/>
  <c r="D74" i="6"/>
  <c r="A74" i="6"/>
  <c r="O73" i="6"/>
  <c r="N73" i="6"/>
  <c r="M73" i="6"/>
  <c r="L73" i="6"/>
  <c r="K73" i="6"/>
  <c r="J73" i="6"/>
  <c r="I73" i="6"/>
  <c r="H73" i="6"/>
  <c r="E73" i="6"/>
  <c r="D73" i="6"/>
  <c r="A73" i="6"/>
  <c r="O72" i="6"/>
  <c r="N72" i="6"/>
  <c r="M72" i="6"/>
  <c r="L72" i="6"/>
  <c r="K72" i="6"/>
  <c r="J72" i="6"/>
  <c r="I72" i="6"/>
  <c r="H72" i="6"/>
  <c r="E72" i="6"/>
  <c r="D72" i="6"/>
  <c r="A72" i="6"/>
  <c r="N71" i="6"/>
  <c r="M71" i="6"/>
  <c r="L71" i="6"/>
  <c r="I71" i="6"/>
  <c r="H71" i="6"/>
  <c r="D71" i="6"/>
  <c r="E70" i="6"/>
  <c r="A70" i="6"/>
  <c r="O69" i="6"/>
  <c r="N69" i="6"/>
  <c r="M69" i="6"/>
  <c r="L69" i="6"/>
  <c r="K69" i="6"/>
  <c r="J69" i="6"/>
  <c r="I69" i="6"/>
  <c r="H69" i="6"/>
  <c r="E69" i="6"/>
  <c r="D69" i="6"/>
  <c r="A69" i="6"/>
  <c r="O68" i="6"/>
  <c r="N68" i="6"/>
  <c r="M68" i="6"/>
  <c r="L68" i="6"/>
  <c r="K68" i="6"/>
  <c r="J68" i="6"/>
  <c r="I68" i="6"/>
  <c r="H68" i="6"/>
  <c r="E68" i="6"/>
  <c r="D68" i="6"/>
  <c r="A68" i="6"/>
  <c r="O67" i="6"/>
  <c r="N67" i="6"/>
  <c r="M67" i="6"/>
  <c r="L67" i="6"/>
  <c r="K67" i="6"/>
  <c r="J67" i="6"/>
  <c r="I67" i="6"/>
  <c r="E67" i="6"/>
  <c r="D67" i="6"/>
  <c r="A67" i="6"/>
  <c r="N66" i="6"/>
  <c r="M66" i="6"/>
  <c r="L66" i="6"/>
  <c r="I66" i="6"/>
  <c r="D66" i="6"/>
  <c r="E65" i="6"/>
  <c r="A65" i="6"/>
  <c r="O64" i="6"/>
  <c r="N64" i="6"/>
  <c r="M64" i="6"/>
  <c r="L64" i="6"/>
  <c r="K64" i="6"/>
  <c r="J64" i="6"/>
  <c r="I64" i="6"/>
  <c r="H64" i="6"/>
  <c r="E64" i="6"/>
  <c r="D64" i="6"/>
  <c r="A64" i="6"/>
  <c r="O63" i="6"/>
  <c r="N63" i="6"/>
  <c r="M63" i="6"/>
  <c r="L63" i="6"/>
  <c r="K63" i="6"/>
  <c r="J63" i="6"/>
  <c r="I63" i="6"/>
  <c r="H63" i="6"/>
  <c r="E63" i="6"/>
  <c r="D63" i="6"/>
  <c r="A63" i="6"/>
  <c r="O62" i="6"/>
  <c r="N62" i="6"/>
  <c r="M62" i="6"/>
  <c r="L62" i="6"/>
  <c r="K62" i="6"/>
  <c r="J62" i="6"/>
  <c r="I62" i="6"/>
  <c r="H62" i="6"/>
  <c r="E62" i="6"/>
  <c r="D62" i="6"/>
  <c r="A62" i="6"/>
  <c r="N61" i="6"/>
  <c r="M61" i="6"/>
  <c r="L61" i="6"/>
  <c r="I61" i="6"/>
  <c r="D61" i="6"/>
  <c r="E60" i="6"/>
  <c r="A60" i="6"/>
  <c r="O59" i="6"/>
  <c r="N59" i="6"/>
  <c r="M59" i="6"/>
  <c r="L59" i="6"/>
  <c r="K59" i="6"/>
  <c r="J59" i="6"/>
  <c r="I59" i="6"/>
  <c r="H59" i="6"/>
  <c r="E59" i="6"/>
  <c r="D59" i="6"/>
  <c r="A59" i="6"/>
  <c r="O58" i="6"/>
  <c r="N58" i="6"/>
  <c r="M58" i="6"/>
  <c r="L58" i="6"/>
  <c r="K58" i="6"/>
  <c r="J58" i="6"/>
  <c r="I58" i="6"/>
  <c r="H58" i="6"/>
  <c r="E58" i="6"/>
  <c r="D58" i="6"/>
  <c r="A58" i="6"/>
  <c r="O57" i="6"/>
  <c r="N57" i="6"/>
  <c r="M57" i="6"/>
  <c r="L57" i="6"/>
  <c r="K57" i="6"/>
  <c r="J57" i="6"/>
  <c r="I57" i="6"/>
  <c r="E57" i="6"/>
  <c r="D57" i="6"/>
  <c r="A57" i="6"/>
  <c r="N56" i="6"/>
  <c r="M56" i="6"/>
  <c r="L56" i="6"/>
  <c r="I56" i="6"/>
  <c r="D56" i="6"/>
  <c r="E55" i="6"/>
  <c r="A55" i="6"/>
  <c r="O54" i="6"/>
  <c r="N54" i="6"/>
  <c r="M54" i="6"/>
  <c r="L54" i="6"/>
  <c r="K54" i="6"/>
  <c r="J54" i="6"/>
  <c r="I54" i="6"/>
  <c r="E54" i="6"/>
  <c r="D54" i="6"/>
  <c r="A54" i="6"/>
  <c r="O53" i="6"/>
  <c r="N53" i="6"/>
  <c r="M53" i="6"/>
  <c r="L53" i="6"/>
  <c r="K53" i="6"/>
  <c r="J53" i="6"/>
  <c r="I53" i="6"/>
  <c r="E53" i="6"/>
  <c r="D53" i="6"/>
  <c r="A53" i="6"/>
  <c r="O52" i="6"/>
  <c r="N52" i="6"/>
  <c r="M52" i="6"/>
  <c r="L52" i="6"/>
  <c r="K52" i="6"/>
  <c r="J52" i="6"/>
  <c r="I52" i="6"/>
  <c r="E52" i="6"/>
  <c r="D52" i="6"/>
  <c r="A52" i="6"/>
  <c r="N51" i="6"/>
  <c r="M51" i="6"/>
  <c r="L51" i="6"/>
  <c r="I51" i="6"/>
  <c r="D51" i="6"/>
  <c r="E50" i="6"/>
  <c r="A50" i="6"/>
  <c r="O49" i="6"/>
  <c r="N49" i="6"/>
  <c r="M49" i="6"/>
  <c r="L49" i="6"/>
  <c r="K49" i="6"/>
  <c r="J49" i="6"/>
  <c r="I49" i="6"/>
  <c r="H49" i="6"/>
  <c r="E49" i="6"/>
  <c r="D49" i="6"/>
  <c r="A49" i="6"/>
  <c r="O48" i="6"/>
  <c r="N48" i="6"/>
  <c r="M48" i="6"/>
  <c r="L48" i="6"/>
  <c r="K48" i="6"/>
  <c r="J48" i="6"/>
  <c r="I48" i="6"/>
  <c r="H48" i="6"/>
  <c r="E48" i="6"/>
  <c r="D48" i="6"/>
  <c r="A48" i="6"/>
  <c r="O47" i="6"/>
  <c r="N47" i="6"/>
  <c r="M47" i="6"/>
  <c r="L47" i="6"/>
  <c r="K47" i="6"/>
  <c r="J47" i="6"/>
  <c r="I47" i="6"/>
  <c r="H47" i="6"/>
  <c r="E47" i="6"/>
  <c r="D47" i="6"/>
  <c r="A47" i="6"/>
  <c r="N46" i="6"/>
  <c r="M46" i="6"/>
  <c r="L46" i="6"/>
  <c r="I46" i="6"/>
  <c r="H46" i="6"/>
  <c r="D46" i="6"/>
  <c r="E45" i="6"/>
  <c r="A45" i="6"/>
  <c r="O44" i="6"/>
  <c r="N44" i="6"/>
  <c r="M44" i="6"/>
  <c r="L44" i="6"/>
  <c r="K44" i="6"/>
  <c r="J44" i="6"/>
  <c r="I44" i="6"/>
  <c r="H44" i="6"/>
  <c r="E44" i="6"/>
  <c r="D44" i="6"/>
  <c r="A44" i="6"/>
  <c r="O43" i="6"/>
  <c r="N43" i="6"/>
  <c r="M43" i="6"/>
  <c r="L43" i="6"/>
  <c r="K43" i="6"/>
  <c r="J43" i="6"/>
  <c r="I43" i="6"/>
  <c r="H43" i="6"/>
  <c r="E43" i="6"/>
  <c r="D43" i="6"/>
  <c r="A43" i="6"/>
  <c r="O42" i="6"/>
  <c r="N42" i="6"/>
  <c r="M42" i="6"/>
  <c r="L42" i="6"/>
  <c r="K42" i="6"/>
  <c r="J42" i="6"/>
  <c r="I42" i="6"/>
  <c r="H42" i="6"/>
  <c r="E42" i="6"/>
  <c r="D42" i="6"/>
  <c r="A42" i="6"/>
  <c r="N41" i="6"/>
  <c r="M41" i="6"/>
  <c r="L41" i="6"/>
  <c r="I41" i="6"/>
  <c r="H41" i="6"/>
  <c r="D41" i="6"/>
  <c r="E40" i="6"/>
  <c r="A40" i="6"/>
  <c r="O39" i="6"/>
  <c r="N39" i="6"/>
  <c r="M39" i="6"/>
  <c r="L39" i="6"/>
  <c r="K39" i="6"/>
  <c r="J39" i="6"/>
  <c r="I39" i="6"/>
  <c r="H39" i="6"/>
  <c r="E39" i="6"/>
  <c r="D39" i="6"/>
  <c r="A39" i="6"/>
  <c r="O38" i="6"/>
  <c r="N38" i="6"/>
  <c r="M38" i="6"/>
  <c r="L38" i="6"/>
  <c r="K38" i="6"/>
  <c r="J38" i="6"/>
  <c r="I38" i="6"/>
  <c r="H38" i="6"/>
  <c r="E38" i="6"/>
  <c r="D38" i="6"/>
  <c r="A38" i="6"/>
  <c r="O37" i="6"/>
  <c r="N37" i="6"/>
  <c r="M37" i="6"/>
  <c r="L37" i="6"/>
  <c r="K37" i="6"/>
  <c r="J37" i="6"/>
  <c r="I37" i="6"/>
  <c r="E37" i="6"/>
  <c r="D37" i="6"/>
  <c r="A37" i="6"/>
  <c r="N36" i="6"/>
  <c r="M36" i="6"/>
  <c r="L36" i="6"/>
  <c r="I36" i="6"/>
  <c r="D36" i="6"/>
  <c r="E35" i="6"/>
  <c r="A35" i="6"/>
  <c r="O34" i="6"/>
  <c r="N34" i="6"/>
  <c r="M34" i="6"/>
  <c r="L34" i="6"/>
  <c r="K34" i="6"/>
  <c r="J34" i="6"/>
  <c r="I34" i="6"/>
  <c r="H34" i="6"/>
  <c r="E34" i="6"/>
  <c r="D34" i="6"/>
  <c r="A34" i="6"/>
  <c r="O33" i="6"/>
  <c r="N33" i="6"/>
  <c r="M33" i="6"/>
  <c r="L33" i="6"/>
  <c r="K33" i="6"/>
  <c r="J33" i="6"/>
  <c r="I33" i="6"/>
  <c r="H33" i="6"/>
  <c r="E33" i="6"/>
  <c r="D33" i="6"/>
  <c r="A33" i="6"/>
  <c r="O32" i="6"/>
  <c r="N32" i="6"/>
  <c r="M32" i="6"/>
  <c r="L32" i="6"/>
  <c r="K32" i="6"/>
  <c r="J32" i="6"/>
  <c r="I32" i="6"/>
  <c r="E32" i="6"/>
  <c r="D32" i="6"/>
  <c r="A32" i="6"/>
  <c r="N31" i="6"/>
  <c r="M31" i="6"/>
  <c r="L31" i="6"/>
  <c r="I31" i="6"/>
  <c r="D31" i="6"/>
  <c r="E30" i="6"/>
  <c r="A30" i="6"/>
  <c r="O29" i="6"/>
  <c r="N29" i="6"/>
  <c r="M29" i="6"/>
  <c r="L29" i="6"/>
  <c r="K29" i="6"/>
  <c r="J29" i="6"/>
  <c r="I29" i="6"/>
  <c r="H29" i="6"/>
  <c r="E29" i="6"/>
  <c r="D29" i="6"/>
  <c r="A29" i="6"/>
  <c r="O28" i="6"/>
  <c r="N28" i="6"/>
  <c r="M28" i="6"/>
  <c r="L28" i="6"/>
  <c r="K28" i="6"/>
  <c r="J28" i="6"/>
  <c r="I28" i="6"/>
  <c r="H28" i="6"/>
  <c r="E28" i="6"/>
  <c r="D28" i="6"/>
  <c r="A28" i="6"/>
  <c r="O27" i="6"/>
  <c r="N27" i="6"/>
  <c r="M27" i="6"/>
  <c r="L27" i="6"/>
  <c r="K27" i="6"/>
  <c r="J27" i="6"/>
  <c r="I27" i="6"/>
  <c r="E27" i="6"/>
  <c r="D27" i="6"/>
  <c r="A27" i="6"/>
  <c r="N26" i="6"/>
  <c r="M26" i="6"/>
  <c r="L26" i="6"/>
  <c r="I26" i="6"/>
  <c r="D26" i="6"/>
  <c r="E25" i="6"/>
  <c r="A25" i="6"/>
  <c r="O24" i="6"/>
  <c r="N24" i="6"/>
  <c r="M24" i="6"/>
  <c r="L24" i="6"/>
  <c r="K24" i="6"/>
  <c r="J24" i="6"/>
  <c r="I24" i="6"/>
  <c r="H24" i="6"/>
  <c r="E24" i="6"/>
  <c r="D24" i="6"/>
  <c r="A24" i="6"/>
  <c r="O23" i="6"/>
  <c r="N23" i="6"/>
  <c r="M23" i="6"/>
  <c r="L23" i="6"/>
  <c r="K23" i="6"/>
  <c r="J23" i="6"/>
  <c r="I23" i="6"/>
  <c r="E23" i="6"/>
  <c r="D23" i="6"/>
  <c r="A23" i="6"/>
  <c r="O22" i="6"/>
  <c r="N22" i="6"/>
  <c r="M22" i="6"/>
  <c r="L22" i="6"/>
  <c r="K22" i="6"/>
  <c r="J22" i="6"/>
  <c r="I22" i="6"/>
  <c r="E22" i="6"/>
  <c r="D22" i="6"/>
  <c r="A22" i="6"/>
  <c r="N21" i="6"/>
  <c r="M21" i="6"/>
  <c r="L21" i="6"/>
  <c r="I21" i="6"/>
  <c r="D21" i="6"/>
  <c r="E20" i="6"/>
  <c r="A20" i="6"/>
  <c r="O19" i="6"/>
  <c r="N19" i="6"/>
  <c r="M19" i="6"/>
  <c r="L19" i="6"/>
  <c r="K19" i="6"/>
  <c r="J19" i="6"/>
  <c r="I19" i="6"/>
  <c r="H19" i="6"/>
  <c r="E19" i="6"/>
  <c r="D19" i="6"/>
  <c r="A19" i="6"/>
  <c r="O18" i="6"/>
  <c r="N18" i="6"/>
  <c r="M18" i="6"/>
  <c r="L18" i="6"/>
  <c r="K18" i="6"/>
  <c r="J18" i="6"/>
  <c r="I18" i="6"/>
  <c r="H18" i="6"/>
  <c r="E18" i="6"/>
  <c r="D18" i="6"/>
  <c r="A18" i="6"/>
  <c r="O17" i="6"/>
  <c r="N17" i="6"/>
  <c r="M17" i="6"/>
  <c r="L17" i="6"/>
  <c r="K17" i="6"/>
  <c r="J17" i="6"/>
  <c r="I17" i="6"/>
  <c r="E17" i="6"/>
  <c r="D17" i="6"/>
  <c r="A17" i="6"/>
  <c r="N16" i="6"/>
  <c r="M16" i="6"/>
  <c r="L16" i="6"/>
  <c r="I16" i="6"/>
  <c r="D16" i="6"/>
  <c r="E15" i="6"/>
  <c r="A15" i="6"/>
  <c r="O14" i="6"/>
  <c r="N14" i="6"/>
  <c r="M14" i="6"/>
  <c r="L14" i="6"/>
  <c r="K14" i="6"/>
  <c r="J14" i="6"/>
  <c r="I14" i="6"/>
  <c r="H14" i="6"/>
  <c r="E14" i="6"/>
  <c r="D14" i="6"/>
  <c r="A14" i="6"/>
  <c r="O13" i="6"/>
  <c r="N13" i="6"/>
  <c r="M13" i="6"/>
  <c r="L13" i="6"/>
  <c r="K13" i="6"/>
  <c r="J13" i="6"/>
  <c r="I13" i="6"/>
  <c r="E13" i="6"/>
  <c r="D13" i="6"/>
  <c r="A13" i="6"/>
  <c r="O12" i="6"/>
  <c r="N12" i="6"/>
  <c r="M12" i="6"/>
  <c r="L12" i="6"/>
  <c r="K12" i="6"/>
  <c r="J12" i="6"/>
  <c r="I12" i="6"/>
  <c r="E12" i="6"/>
  <c r="D12" i="6"/>
  <c r="A12" i="6"/>
  <c r="N11" i="6"/>
  <c r="M11" i="6"/>
  <c r="L11" i="6"/>
  <c r="I11" i="6"/>
  <c r="D11" i="6"/>
  <c r="E10" i="6"/>
  <c r="A10" i="6"/>
  <c r="O9" i="6"/>
  <c r="N9" i="6"/>
  <c r="M9" i="6"/>
  <c r="L9" i="6"/>
  <c r="K9" i="6"/>
  <c r="J9" i="6"/>
  <c r="I9" i="6"/>
  <c r="H9" i="6"/>
  <c r="E9" i="6"/>
  <c r="D9" i="6"/>
  <c r="A9" i="6"/>
  <c r="O8" i="6"/>
  <c r="N8" i="6"/>
  <c r="M8" i="6"/>
  <c r="L8" i="6"/>
  <c r="K8" i="6"/>
  <c r="J8" i="6"/>
  <c r="I8" i="6"/>
  <c r="E8" i="6"/>
  <c r="D8" i="6"/>
  <c r="A8" i="6"/>
  <c r="O7" i="6"/>
  <c r="N7" i="6"/>
  <c r="M7" i="6"/>
  <c r="L7" i="6"/>
  <c r="K7" i="6"/>
  <c r="J7" i="6"/>
  <c r="I7" i="6"/>
  <c r="E7" i="6"/>
  <c r="D7" i="6"/>
  <c r="A7" i="6"/>
  <c r="N6" i="6"/>
  <c r="M6" i="6"/>
  <c r="L6" i="6"/>
  <c r="I6" i="6"/>
  <c r="D6" i="6"/>
  <c r="E5" i="6"/>
  <c r="A5" i="6"/>
  <c r="B3" i="6"/>
  <c r="E92" i="3"/>
  <c r="D92" i="3"/>
  <c r="B92" i="3"/>
  <c r="A92" i="3"/>
  <c r="E91" i="3"/>
  <c r="D91" i="3"/>
  <c r="B91" i="3"/>
  <c r="A91" i="3"/>
  <c r="B90" i="3"/>
  <c r="A90" i="3"/>
  <c r="E88" i="3"/>
  <c r="E83" i="3"/>
  <c r="D83" i="3"/>
  <c r="B83" i="3"/>
  <c r="A83" i="3"/>
  <c r="E82" i="3"/>
  <c r="D82" i="3"/>
  <c r="B82" i="3"/>
  <c r="A82" i="3"/>
  <c r="B81" i="3"/>
  <c r="A81" i="3"/>
  <c r="E79" i="3"/>
  <c r="E74" i="3"/>
  <c r="D74" i="3"/>
  <c r="B74" i="3"/>
  <c r="A74" i="3"/>
  <c r="E73" i="3"/>
  <c r="D73" i="3"/>
  <c r="B73" i="3"/>
  <c r="A73" i="3"/>
  <c r="E72" i="3"/>
  <c r="D72" i="3"/>
  <c r="B72" i="3"/>
  <c r="A72" i="3"/>
  <c r="E70" i="3"/>
  <c r="E63" i="3"/>
  <c r="D63" i="3"/>
  <c r="B63" i="3"/>
  <c r="A63" i="3"/>
  <c r="E62" i="3"/>
  <c r="D62" i="3"/>
  <c r="B62" i="3"/>
  <c r="A62" i="3"/>
  <c r="E61" i="3"/>
  <c r="D61" i="3"/>
  <c r="B61" i="3"/>
  <c r="A61" i="3"/>
  <c r="E59" i="3"/>
  <c r="E51" i="3"/>
  <c r="D51" i="3"/>
  <c r="B51" i="3"/>
  <c r="A51" i="3"/>
  <c r="E50" i="3"/>
  <c r="D50" i="3"/>
  <c r="B50" i="3"/>
  <c r="A50" i="3"/>
  <c r="E49" i="3"/>
  <c r="D49" i="3"/>
  <c r="B49" i="3"/>
  <c r="A49" i="3"/>
  <c r="E47" i="3"/>
  <c r="E40" i="3"/>
  <c r="D40" i="3"/>
  <c r="B40" i="3"/>
  <c r="A40" i="3"/>
  <c r="E39" i="3"/>
  <c r="D39" i="3"/>
  <c r="B39" i="3"/>
  <c r="A39" i="3"/>
  <c r="E38" i="3"/>
  <c r="D38" i="3"/>
  <c r="B38" i="3"/>
  <c r="A38" i="3"/>
  <c r="D37" i="3"/>
  <c r="E36" i="3"/>
  <c r="H7" i="1"/>
</calcChain>
</file>

<file path=xl/sharedStrings.xml><?xml version="1.0" encoding="utf-8"?>
<sst xmlns="http://schemas.openxmlformats.org/spreadsheetml/2006/main" count="415" uniqueCount="225">
  <si>
    <t>Closing Entries</t>
  </si>
  <si>
    <t>Accum. Depr.-Computer Equip.</t>
  </si>
  <si>
    <t>Cash                                                 </t>
  </si>
  <si>
    <t>I have entered all the transactions and have completed the worksheet however I get following</t>
  </si>
  <si>
    <t>Number</t>
  </si>
  <si>
    <t>Current Assets</t>
  </si>
  <si>
    <t>For example,</t>
  </si>
  <si>
    <t>The note payable relating to the June 2, and 10 transactions is a five-year note, with interest at the rate of 12 percent annually.  Interest expense should be computed based on a 360 day year.</t>
  </si>
  <si>
    <t>June 1:  Byte of Accounting, Inc. issued 2,660 shares of its common stock to Jeremy after $25,300 in cash and computer equipment with a fair market value of $35,880 were received.</t>
  </si>
  <si>
    <t>File</t>
  </si>
  <si>
    <t xml:space="preserve">     Balance Sheet columns, (debits remain debits and credits remain credits). </t>
  </si>
  <si>
    <t>Interest Payable</t>
  </si>
  <si>
    <t>Accounts Receivable</t>
  </si>
  <si>
    <t>Close the income summary account.</t>
  </si>
  <si>
    <t>Accum. Depr.-Building</t>
  </si>
  <si>
    <t>Telephone Expense </t>
  </si>
  <si>
    <t>A review of the payroll records show that unpaid salaries in the amount of $486 are owed by  Byte for three days, June 28 - 30.</t>
  </si>
  <si>
    <t>June 1:   Byte of Accounting, Inc. acquired $78,200 in cash from Blaine Killen and issued 3,400 shares of its common stock.</t>
  </si>
  <si>
    <t>Advertising Expense</t>
  </si>
  <si>
    <t>Close the dividends account.</t>
  </si>
  <si>
    <t xml:space="preserve">   Dividends</t>
  </si>
  <si>
    <t>A  review of Byte’s job worksheets show that there are unbilled revenues in the amount of $5,500 for the period of June 28-30.</t>
  </si>
  <si>
    <t>Liabilities</t>
  </si>
  <si>
    <t>Need a Description</t>
  </si>
  <si>
    <t>[IMPORTANT NOTE:  The original note on the computer equipment purchased on June 2 was $108,000.   On June 10, eight days later, $20,750 was repaid.  Interest expense must be</t>
  </si>
  <si>
    <t>BK3634</t>
  </si>
  <si>
    <t>June 30:  Received a bill for the amount of $840 from O &amp; G Oil and Gas Co.</t>
  </si>
  <si>
    <t>Unadjusted Trial Balance</t>
  </si>
  <si>
    <t>Credit</t>
  </si>
  <si>
    <t>Stockholder's Equity</t>
  </si>
  <si>
    <t>You must finish the worksheet before you can complete the Balance Sheet, see FAQ 02.</t>
  </si>
  <si>
    <t>June 2:  A down payment of $27,000 in cash was made on additional computer equipment that was purchased for $135,000.  A five-year note was executed by Byte for the balance.</t>
  </si>
  <si>
    <t>Insurance Expense</t>
  </si>
  <si>
    <t>Transaction</t>
  </si>
  <si>
    <t>Revenues</t>
  </si>
  <si>
    <t>June 28:  Billed $6,015 to miscellaneous customers for services performed to June 25.</t>
  </si>
  <si>
    <t>`</t>
  </si>
  <si>
    <t>d</t>
  </si>
  <si>
    <t>Salary Expense</t>
  </si>
  <si>
    <t xml:space="preserve">           Account</t>
  </si>
  <si>
    <t>Byte of Accounting, Inc.</t>
  </si>
  <si>
    <t>June 17:  Received a bill of $400 from the local newspaper for advertising.</t>
  </si>
  <si>
    <t xml:space="preserve">June 21:  A fax machine for the office was purchased for $675 cash. </t>
  </si>
  <si>
    <t>1.  Copy the account balances from the Adjusted Trial Balance into the either the Income Statement or  the</t>
  </si>
  <si>
    <t>General Journal</t>
  </si>
  <si>
    <t>June 29:  Paid the bill received on June 22, from Computer Parts and Repairs Co.</t>
  </si>
  <si>
    <t>Statement of Changes in Retained Earnings</t>
  </si>
  <si>
    <t>NET INCOME</t>
  </si>
  <si>
    <t>A physical inventory showed that only $202.00 worth of office supplies remained on hand as of June 30.</t>
  </si>
  <si>
    <t>June 21: Billed various miscellaneous local customers $4,000 for consulting services performed.</t>
  </si>
  <si>
    <t>June 4:  Additional office equipment costing $500 was purchased on credit from Discount Computer Corporation.</t>
  </si>
  <si>
    <t>June 22:  Paid salaries of $810 to equipment operators for the week ending June 18.</t>
  </si>
  <si>
    <t>FAQ 01</t>
  </si>
  <si>
    <t>Worksheet</t>
  </si>
  <si>
    <t>Notes Payable</t>
  </si>
  <si>
    <t xml:space="preserve">message on the financial statements:  "You must finish the worksheet before you can complete the ...."  </t>
  </si>
  <si>
    <t>Round To Two Decimal Places</t>
  </si>
  <si>
    <t>Information relating to the prepaid  insurance may be obtained from the transaction recorded on June 14.  Expense the amount associated with one half month's insurance.</t>
  </si>
  <si>
    <t>is not on the chart of accounts an error message will appear.</t>
  </si>
  <si>
    <t>Office Supplies</t>
  </si>
  <si>
    <t xml:space="preserve">3.  Calculate the Net Income or Net Loss by finding the difference between the total of the debit balances and </t>
  </si>
  <si>
    <t xml:space="preserve">   Net Income</t>
  </si>
  <si>
    <t xml:space="preserve"> </t>
  </si>
  <si>
    <t>Mortgage Payable</t>
  </si>
  <si>
    <t>Account</t>
  </si>
  <si>
    <t>Depreciation Expense</t>
  </si>
  <si>
    <t xml:space="preserve">4.  Compare the two Net Incomes.  If they are the same the financial statements will be displayed, otherwise </t>
  </si>
  <si>
    <t>If you pay a telephone expense of $100.00</t>
  </si>
  <si>
    <t>You must finish the worksheet before you can complete the Income Statement, see FAQ 02.</t>
  </si>
  <si>
    <t>Income Statement</t>
  </si>
  <si>
    <t>Total Liabilities</t>
  </si>
  <si>
    <t>Building - 31.5 years</t>
  </si>
  <si>
    <t>Answer:</t>
  </si>
  <si>
    <t xml:space="preserve">[IMPORTANT NOTE:  Since the income taxes are a percent of the net income you will want to prepare the Income Statements through the Net Income Before Tax line.  The worksheet contains all of the accounts and their balances which you can then transfer to the appropriate financial statement.] </t>
  </si>
  <si>
    <t>Balance Sheet</t>
  </si>
  <si>
    <t>SS</t>
  </si>
  <si>
    <t xml:space="preserve">     the total of the credit balances of the accounts in the Balance Sheet columns of the worksheet.</t>
  </si>
  <si>
    <t>times the program automatically copies the description when you enter a new account number.  This process</t>
  </si>
  <si>
    <t>Use the straight-line method of depreciation.  Management has decided that assets purchased during a month are treated as if purchased on the first day of the month.  The building’s scrap value is $7,500. The office equipment has a scrap value of $300.  The computer equipment has no scrap value.  Calculate the depreciation for one month.</t>
  </si>
  <si>
    <t>Computer &amp; Consulting Revenue</t>
  </si>
  <si>
    <t>Need a Date</t>
  </si>
  <si>
    <t>Retained Earnings</t>
  </si>
  <si>
    <t>Income Taxes Payable</t>
  </si>
  <si>
    <t xml:space="preserve">2.  Calculate the Net Income or Net Loss by finding the difference between the revenues and expenses.  </t>
  </si>
  <si>
    <t xml:space="preserve">Land </t>
  </si>
  <si>
    <t>Enter the amount in the credit field.</t>
  </si>
  <si>
    <t>FIRST</t>
  </si>
  <si>
    <t>June 10:  Byte paid $20,750 on the balance it owed on the June 2 purchase of computer equipment.</t>
  </si>
  <si>
    <t>The computer program is designed to save you time.  Instead of requirring you to enter the description four</t>
  </si>
  <si>
    <t>Name</t>
  </si>
  <si>
    <t>You can also use the pull down list to find the appropriate account number.  If you use a number that</t>
  </si>
  <si>
    <t>Normal Balance</t>
  </si>
  <si>
    <t>June 30:  Paid a cash dividend of $0.22 per share to the three shareholders of Byte. [IMPORTANT NOTE:  The number of shares of capital stock outstanding can be determined from the first three transactions.]</t>
  </si>
  <si>
    <t>Supplies Expense</t>
  </si>
  <si>
    <t xml:space="preserve">The name of the account will automatically appear in the name column.  If it is the wrong </t>
  </si>
  <si>
    <t>Close the revenue accounts.</t>
  </si>
  <si>
    <t>June 29:  Paid salaries of $810 to equipment operators for the week ending June 25.</t>
  </si>
  <si>
    <t>F311</t>
  </si>
  <si>
    <t xml:space="preserve">Total </t>
  </si>
  <si>
    <t>June 23:  Purchased office supplies for $505 on credit.  Record the purchase as an increase to the assets.</t>
  </si>
  <si>
    <t>LAST</t>
  </si>
  <si>
    <t>Cash</t>
  </si>
  <si>
    <t>Need An Account Number</t>
  </si>
  <si>
    <t>Debit</t>
  </si>
  <si>
    <t>Total Assets</t>
  </si>
  <si>
    <t>If you debit cash and credit anything else you have reversed part of the entry.</t>
  </si>
  <si>
    <t>Enter the amount in the debit field.</t>
  </si>
  <si>
    <t>The annual  interest rate on the mortgage payable was 7.50 percent.  Interest expense for one-half month should be computed because the building and land were purchased and the liability incurred on June 16.</t>
  </si>
  <si>
    <t>Computer Equipment - 5.0 years</t>
  </si>
  <si>
    <t>Current Liabilities</t>
  </si>
  <si>
    <t>Blaine Killen 3895</t>
  </si>
  <si>
    <t>Repairs &amp; Maint. Expense</t>
  </si>
  <si>
    <t>Building Cost</t>
  </si>
  <si>
    <t>June 8:  Unsatisfactory office equipment costing $100  was returned to Discount Computer for credit to be applied against the outstanding balance owed by Byte.</t>
  </si>
  <si>
    <t>Total Liabilities and Stockholder's Equity</t>
  </si>
  <si>
    <t>Prepaid Insurance</t>
  </si>
  <si>
    <t>Office Equipment - 7.0 years</t>
  </si>
  <si>
    <t xml:space="preserve">      there is an error in the completion of the worksheet.</t>
  </si>
  <si>
    <t>Killen</t>
  </si>
  <si>
    <t>Prepaid Rent</t>
  </si>
  <si>
    <t>Save and make backup copies regularly.</t>
  </si>
  <si>
    <t>If you debit cash and credit telephone expense you have reversed the whole entry.</t>
  </si>
  <si>
    <t>account renter the correct account number.</t>
  </si>
  <si>
    <t>Message</t>
  </si>
  <si>
    <t>Adjusted Trial Balance</t>
  </si>
  <si>
    <t>The fixed assets have estimated useful lives as follows:</t>
  </si>
  <si>
    <t>June 16:  Computer consultation revenue of $7,000 was received.</t>
  </si>
  <si>
    <t>Building Blocks of Accounting -- A Financial Perspective</t>
  </si>
  <si>
    <t>Assets</t>
  </si>
  <si>
    <t>Building Blocks of Accounting .. A Financial Perspective</t>
  </si>
  <si>
    <t>Description</t>
  </si>
  <si>
    <t>Enter the second account number.</t>
  </si>
  <si>
    <t>FAQ 03</t>
  </si>
  <si>
    <t>June 1:  Byte of Accounting, Inc. issued 1,848 shares of its common stock after acquiring  from Courtney $31,050 in cash, computer equipment with a fair market value of $10,580 and office equipment with a fair value of $874.</t>
  </si>
  <si>
    <t xml:space="preserve">    Blaine, when you are ready to have your work graded you will upload this file</t>
  </si>
  <si>
    <t>100820</t>
  </si>
  <si>
    <t>Oil &amp; Gas Expense</t>
  </si>
  <si>
    <t>June 14: A one-year insurance policy covering its computer equipment was purchased by Byte for $5,808 in  cash.  The effective date of the policy was June 16.</t>
  </si>
  <si>
    <t>Dividends</t>
  </si>
  <si>
    <t>You must finish the worksheet before you can complete the Changes in Retained Earnings, see FAQ 02.</t>
  </si>
  <si>
    <t>enter data into are the yellow filled cells.</t>
  </si>
  <si>
    <t>Rent Expense</t>
  </si>
  <si>
    <t>Salaries Payable</t>
  </si>
  <si>
    <t>Total</t>
  </si>
  <si>
    <t>June 23:  Cash in the amount of $3,205 was received on billings.</t>
  </si>
  <si>
    <t>Income Summary</t>
  </si>
  <si>
    <t>Net Income Before Tax</t>
  </si>
  <si>
    <t>June 16:  Byte purchased a building and the land it is on for $125,000, to house its repair facilities and to store computer equipment.  The lot on which the building is located is valued at $20,000. The balance of the cost is to be allocated to the building.  Byte made a cash down payment of $12,500  and executed a mortgage for the balance.  The mortgage is payable in eight equal annual installments beginning July 1.</t>
  </si>
  <si>
    <t>Long-Term Liabilities</t>
  </si>
  <si>
    <t xml:space="preserve">Adjusting Entries - Round to two decimal places. </t>
  </si>
  <si>
    <t>When I try to enter information in the General Journal an error appears indicating that the cell protected.</t>
  </si>
  <si>
    <t>June 29:  Cash in the amount of $5,699 was received for billings.</t>
  </si>
  <si>
    <t xml:space="preserve">In the account field enter the account number that corresponds to the account in the chart of accounts. </t>
  </si>
  <si>
    <t>Accounts Payable</t>
  </si>
  <si>
    <t>Income Tax Expense</t>
  </si>
  <si>
    <t xml:space="preserve">Income taxes are to be computed at the rate of 25 percent of net income before taxes. </t>
  </si>
  <si>
    <t>Error #</t>
  </si>
  <si>
    <t>Total Balance</t>
  </si>
  <si>
    <t>Expenses</t>
  </si>
  <si>
    <t>Advanced Payments</t>
  </si>
  <si>
    <t>A Byte of Accounting, Inc.</t>
  </si>
  <si>
    <t>Note:</t>
  </si>
  <si>
    <t xml:space="preserve">requires that the data entry is limited to those cells which contain unique information.  The cells that you can </t>
  </si>
  <si>
    <t>Adjusting Entries</t>
  </si>
  <si>
    <t>Interest Expense</t>
  </si>
  <si>
    <t xml:space="preserve">In the feedback section, what does it mean when I have points under reverse? </t>
  </si>
  <si>
    <t>Accum. Depr.-Office Equip.</t>
  </si>
  <si>
    <t>Balance, Beginning of Period</t>
  </si>
  <si>
    <t>Enter the description in the description field.</t>
  </si>
  <si>
    <t>Net Income After Tax</t>
  </si>
  <si>
    <t>The instructions start on row 22 of this page.</t>
  </si>
  <si>
    <t>Balance, End of Period</t>
  </si>
  <si>
    <t>Advanced Payment</t>
  </si>
  <si>
    <t>Description of transaction</t>
  </si>
  <si>
    <t>June 17:  Cash of $3,400 was paid for rent for June and July.  Put the total amount into the Prepaid Rent account.</t>
  </si>
  <si>
    <t>FAQ 02</t>
  </si>
  <si>
    <t>TOTAL</t>
  </si>
  <si>
    <t>Computer Equip.</t>
  </si>
  <si>
    <t>June 21:  Accounts payable in the amount of $400 were paid.</t>
  </si>
  <si>
    <t>Date</t>
  </si>
  <si>
    <t>The rent payment made on June 17 was for June and July.  Expense the amount associated with one month's rent.</t>
  </si>
  <si>
    <t>In the date field enter the date of the transaction.  If you do not enter a date value an error message will appear.</t>
  </si>
  <si>
    <t>June 22:  Paid the advertising bill that was received on June 17.</t>
  </si>
  <si>
    <t>Debit Before Credit</t>
  </si>
  <si>
    <t>Long-Term Assets</t>
  </si>
  <si>
    <t>Capital Stock</t>
  </si>
  <si>
    <t>Close the expense accounts.</t>
  </si>
  <si>
    <t>Office Equip.</t>
  </si>
  <si>
    <t>Blaine</t>
  </si>
  <si>
    <t>calculated on the $108,000 for eight days.  In addition, interest expense on the $87,250 balance of the loan ($108,000 less $20,750 = $87,250) must be calculated for the 20 days remaining in the month of June.]</t>
  </si>
  <si>
    <t>Joseph's investment</t>
  </si>
  <si>
    <t>Debit And Credit On Same Line</t>
  </si>
  <si>
    <t>June 22:  Received a bill for $1,315 from Computer Parts and Repair Co. for repairs to the computer equipment.</t>
  </si>
  <si>
    <r>
      <t>Income Tax Expense</t>
    </r>
    <r>
      <rPr>
        <b/>
        <sz val="6"/>
        <rFont val="Arial"/>
        <family val="2"/>
      </rPr>
      <t xml:space="preserve"> (Round to two decimal places)</t>
    </r>
  </si>
  <si>
    <t>Issued Stock fo cash</t>
  </si>
  <si>
    <t>Issued Stock fo cash and computer equipment</t>
  </si>
  <si>
    <t>Receieved computer equipment on and for cash</t>
  </si>
  <si>
    <t>Purchased office equipment</t>
  </si>
  <si>
    <t>Returned office equipment for credit</t>
  </si>
  <si>
    <t>Notes payable</t>
  </si>
  <si>
    <t>Bought prepaid insurance with cash</t>
  </si>
  <si>
    <t>Cash received for service</t>
  </si>
  <si>
    <t>Bought building and land on credit and cash</t>
  </si>
  <si>
    <t>Paid cash for preaid rent</t>
  </si>
  <si>
    <t>Billed customers for service</t>
  </si>
  <si>
    <t>Paid debt</t>
  </si>
  <si>
    <t>Bought fax machines</t>
  </si>
  <si>
    <t>Paid advertising bill</t>
  </si>
  <si>
    <t>Cash received on billings</t>
  </si>
  <si>
    <t>Bought office supplies on account</t>
  </si>
  <si>
    <t>Customers billed for service</t>
  </si>
  <si>
    <t>paid bill</t>
  </si>
  <si>
    <t>received cash for billings</t>
  </si>
  <si>
    <t>paid salaries</t>
  </si>
  <si>
    <t>Utilities bill</t>
  </si>
  <si>
    <t>Issued dividends</t>
  </si>
  <si>
    <t>Monthly rent expense</t>
  </si>
  <si>
    <t>Supplies on hand</t>
  </si>
  <si>
    <t>Interest on mortgage payable</t>
  </si>
  <si>
    <t>Unbilled revenues</t>
  </si>
  <si>
    <t>Unpaid salaries</t>
  </si>
  <si>
    <t>Interest on note payable</t>
  </si>
  <si>
    <t>Income tax expense</t>
  </si>
  <si>
    <t>Closing revenue accounts</t>
  </si>
  <si>
    <t>Depreciation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</si>
</sst>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m\ dd"/>
    <numFmt numFmtId="165" formatCode="00"/>
    <numFmt numFmtId="166" formatCode="0_);\(0\)"/>
    <numFmt numFmtId="167" formatCode="###,###"/>
    <numFmt numFmtId="168" formatCode="00."/>
  </numFmts>
  <fonts count="44" x14ac:knownFonts="1">
    <font>
      <sz val="10"/>
      <name val="Arial"/>
    </font>
    <font>
      <u/>
      <sz val="10"/>
      <color indexed="36"/>
      <name val="Arial"/>
      <family val="2"/>
    </font>
    <font>
      <u/>
      <sz val="10"/>
      <color indexed="12"/>
      <name val="Arial"/>
      <family val="2"/>
    </font>
    <font>
      <sz val="12"/>
      <name val="Arial"/>
      <family val="2"/>
    </font>
    <font>
      <sz val="10"/>
      <color indexed="8"/>
      <name val="Arial"/>
      <family val="2"/>
    </font>
    <font>
      <b/>
      <sz val="14"/>
      <name val="Arial"/>
      <family val="2"/>
    </font>
    <font>
      <b/>
      <sz val="12"/>
      <name val="Arial"/>
      <family val="2"/>
    </font>
    <font>
      <sz val="10"/>
      <color indexed="9"/>
      <name val="Arial"/>
      <family val="2"/>
    </font>
    <font>
      <b/>
      <sz val="16"/>
      <color indexed="10"/>
      <name val="Arial"/>
      <family val="2"/>
    </font>
    <font>
      <b/>
      <sz val="10"/>
      <name val="Arial"/>
      <family val="2"/>
    </font>
    <font>
      <sz val="8"/>
      <name val="Arial"/>
      <family val="2"/>
    </font>
    <font>
      <b/>
      <sz val="8"/>
      <color indexed="10"/>
      <name val="Arial"/>
      <family val="2"/>
    </font>
    <font>
      <b/>
      <sz val="12"/>
      <color indexed="9"/>
      <name val="Arial"/>
      <family val="2"/>
    </font>
    <font>
      <b/>
      <sz val="12"/>
      <color indexed="10"/>
      <name val="Arial"/>
      <family val="2"/>
    </font>
    <font>
      <b/>
      <sz val="10"/>
      <color indexed="10"/>
      <name val="Arial"/>
      <family val="2"/>
    </font>
    <font>
      <sz val="11"/>
      <color indexed="9"/>
      <name val="Arial"/>
      <family val="2"/>
    </font>
    <font>
      <b/>
      <sz val="14"/>
      <name val="Times New Roman"/>
      <family val="1"/>
    </font>
    <font>
      <sz val="12"/>
      <name val="Times New Roman"/>
      <family val="1"/>
    </font>
    <font>
      <b/>
      <sz val="12"/>
      <name val="Times New Roman"/>
      <family val="1"/>
    </font>
    <font>
      <sz val="2"/>
      <color indexed="9"/>
      <name val="Arial"/>
      <family val="2"/>
    </font>
    <font>
      <b/>
      <sz val="16"/>
      <name val="Arial"/>
      <family val="2"/>
    </font>
    <font>
      <sz val="18"/>
      <color indexed="8"/>
      <name val="Arial"/>
      <family val="2"/>
    </font>
    <font>
      <sz val="9"/>
      <name val="Arial"/>
      <family val="2"/>
    </font>
    <font>
      <b/>
      <sz val="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color indexed="9"/>
      <name val="Arial"/>
      <family val="2"/>
    </font>
    <font>
      <sz val="10"/>
      <color indexed="30"/>
      <name val="Arial"/>
      <family val="2"/>
    </font>
    <font>
      <sz val="10"/>
      <name val="Arial"/>
    </font>
  </fonts>
  <fills count="25">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medium">
        <color auto="1"/>
      </bottom>
      <diagonal/>
    </border>
    <border>
      <left style="medium">
        <color indexed="41"/>
      </left>
      <right style="medium">
        <color indexed="41"/>
      </right>
      <top style="medium">
        <color indexed="41"/>
      </top>
      <bottom style="medium">
        <color indexed="41"/>
      </bottom>
      <diagonal/>
    </border>
    <border>
      <left style="medium">
        <color indexed="41"/>
      </left>
      <right style="medium">
        <color indexed="41"/>
      </right>
      <top style="medium">
        <color indexed="41"/>
      </top>
      <bottom style="medium">
        <color auto="1"/>
      </bottom>
      <diagonal/>
    </border>
    <border>
      <left style="medium">
        <color indexed="41"/>
      </left>
      <right style="medium">
        <color indexed="41"/>
      </right>
      <top/>
      <bottom style="medium">
        <color indexed="41"/>
      </bottom>
      <diagonal/>
    </border>
    <border>
      <left style="medium">
        <color indexed="41"/>
      </left>
      <right style="medium">
        <color indexed="41"/>
      </right>
      <top style="medium">
        <color indexed="41"/>
      </top>
      <bottom/>
      <diagonal/>
    </border>
    <border>
      <left style="medium">
        <color indexed="41"/>
      </left>
      <right style="medium">
        <color indexed="41"/>
      </right>
      <top style="thin">
        <color auto="1"/>
      </top>
      <bottom style="double">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style="thin">
        <color auto="1"/>
      </bottom>
      <diagonal/>
    </border>
  </borders>
  <cellStyleXfs count="52">
    <xf numFmtId="0" fontId="0" fillId="0" borderId="0"/>
    <xf numFmtId="0" fontId="24" fillId="2" borderId="0"/>
    <xf numFmtId="0" fontId="24" fillId="3" borderId="0"/>
    <xf numFmtId="0" fontId="24" fillId="4" borderId="0"/>
    <xf numFmtId="0" fontId="24" fillId="5" borderId="0"/>
    <xf numFmtId="0" fontId="24" fillId="6" borderId="0"/>
    <xf numFmtId="0" fontId="24" fillId="7" borderId="0"/>
    <xf numFmtId="0" fontId="24" fillId="8" borderId="0"/>
    <xf numFmtId="0" fontId="24" fillId="9" borderId="0"/>
    <xf numFmtId="0" fontId="24" fillId="10" borderId="0"/>
    <xf numFmtId="0" fontId="24" fillId="5" borderId="0"/>
    <xf numFmtId="0" fontId="24" fillId="8" borderId="0"/>
    <xf numFmtId="0" fontId="24" fillId="11" borderId="0"/>
    <xf numFmtId="0" fontId="25" fillId="12" borderId="0"/>
    <xf numFmtId="0" fontId="25" fillId="9" borderId="0"/>
    <xf numFmtId="0" fontId="25" fillId="10" borderId="0"/>
    <xf numFmtId="0" fontId="25" fillId="13" borderId="0"/>
    <xf numFmtId="0" fontId="25" fillId="14" borderId="0"/>
    <xf numFmtId="0" fontId="25" fillId="15" borderId="0"/>
    <xf numFmtId="0" fontId="25" fillId="16" borderId="0"/>
    <xf numFmtId="0" fontId="25" fillId="17" borderId="0"/>
    <xf numFmtId="0" fontId="25" fillId="18" borderId="0"/>
    <xf numFmtId="0" fontId="25" fillId="13" borderId="0"/>
    <xf numFmtId="0" fontId="25" fillId="14" borderId="0"/>
    <xf numFmtId="0" fontId="25" fillId="19" borderId="0"/>
    <xf numFmtId="0" fontId="26" fillId="3" borderId="0"/>
    <xf numFmtId="0" fontId="27" fillId="20" borderId="1"/>
    <xf numFmtId="0" fontId="28" fillId="21" borderId="2"/>
    <xf numFmtId="43" fontId="43" fillId="0" borderId="0"/>
    <xf numFmtId="41" fontId="43" fillId="0" borderId="0"/>
    <xf numFmtId="44" fontId="43" fillId="0" borderId="0"/>
    <xf numFmtId="42" fontId="43" fillId="0" borderId="0"/>
    <xf numFmtId="0" fontId="29" fillId="0" borderId="0"/>
    <xf numFmtId="0" fontId="1" fillId="0" borderId="0"/>
    <xf numFmtId="0" fontId="30" fillId="4" borderId="0"/>
    <xf numFmtId="0" fontId="31" fillId="0" borderId="3"/>
    <xf numFmtId="0" fontId="32" fillId="0" borderId="4"/>
    <xf numFmtId="0" fontId="33" fillId="0" borderId="5"/>
    <xf numFmtId="0" fontId="33" fillId="0" borderId="0"/>
    <xf numFmtId="0" fontId="2" fillId="0" borderId="0"/>
    <xf numFmtId="0" fontId="34" fillId="7" borderId="1"/>
    <xf numFmtId="0" fontId="35" fillId="0" borderId="6"/>
    <xf numFmtId="0" fontId="36" fillId="22" borderId="0"/>
    <xf numFmtId="0" fontId="43" fillId="0" borderId="0"/>
    <xf numFmtId="0" fontId="43" fillId="0" borderId="0"/>
    <xf numFmtId="0" fontId="3" fillId="0" borderId="0"/>
    <xf numFmtId="0" fontId="43" fillId="23" borderId="7"/>
    <xf numFmtId="0" fontId="37" fillId="20" borderId="8"/>
    <xf numFmtId="9" fontId="43" fillId="0" borderId="0"/>
    <xf numFmtId="0" fontId="38" fillId="0" borderId="0"/>
    <xf numFmtId="0" fontId="39" fillId="0" borderId="9"/>
    <xf numFmtId="0" fontId="40" fillId="0" borderId="0"/>
  </cellStyleXfs>
  <cellXfs count="193">
    <xf numFmtId="0" fontId="0" fillId="0" borderId="0" xfId="0"/>
    <xf numFmtId="0" fontId="0" fillId="0" borderId="0" xfId="0" applyFont="1" applyBorder="1" applyProtection="1"/>
    <xf numFmtId="0" fontId="6" fillId="0" borderId="0" xfId="0" applyFont="1" applyAlignment="1" applyProtection="1">
      <alignment horizontal="centerContinuous"/>
    </xf>
    <xf numFmtId="0" fontId="0" fillId="0" borderId="0" xfId="0" applyProtection="1"/>
    <xf numFmtId="0" fontId="0" fillId="0" borderId="0" xfId="0" applyAlignment="1" applyProtection="1">
      <alignment horizontal="center"/>
    </xf>
    <xf numFmtId="0" fontId="0" fillId="0" borderId="0" xfId="0" applyAlignment="1">
      <alignment horizontal="center"/>
    </xf>
    <xf numFmtId="0" fontId="9" fillId="0" borderId="0" xfId="0" applyFont="1" applyAlignment="1" applyProtection="1">
      <alignment textRotation="45"/>
    </xf>
    <xf numFmtId="0" fontId="9" fillId="0" borderId="0" xfId="0" applyFont="1" applyAlignment="1" applyProtection="1">
      <alignment horizontal="center"/>
    </xf>
    <xf numFmtId="4" fontId="9" fillId="0" borderId="0" xfId="0" applyNumberFormat="1" applyFont="1" applyAlignment="1" applyProtection="1">
      <alignment textRotation="45"/>
    </xf>
    <xf numFmtId="0" fontId="0" fillId="0" borderId="10" xfId="0" applyBorder="1" applyAlignment="1" applyProtection="1">
      <alignment textRotation="45"/>
    </xf>
    <xf numFmtId="0" fontId="0" fillId="0" borderId="10" xfId="0" applyBorder="1" applyProtection="1"/>
    <xf numFmtId="0" fontId="11" fillId="0" borderId="10" xfId="0" applyFont="1" applyBorder="1" applyAlignment="1" applyProtection="1">
      <alignment horizontal="right"/>
    </xf>
    <xf numFmtId="4" fontId="0" fillId="0" borderId="10" xfId="0" applyNumberFormat="1" applyBorder="1" applyAlignment="1" applyProtection="1">
      <alignment textRotation="45"/>
    </xf>
    <xf numFmtId="165" fontId="0" fillId="0" borderId="11" xfId="0" applyNumberFormat="1" applyBorder="1" applyProtection="1"/>
    <xf numFmtId="164" fontId="0" fillId="22" borderId="11" xfId="0" applyNumberFormat="1" applyFill="1" applyBorder="1" applyProtection="1">
      <protection locked="0"/>
    </xf>
    <xf numFmtId="0" fontId="0" fillId="22" borderId="11" xfId="0" applyFill="1" applyBorder="1" applyProtection="1">
      <protection locked="0"/>
    </xf>
    <xf numFmtId="0" fontId="0" fillId="0" borderId="11" xfId="0" applyBorder="1" applyProtection="1"/>
    <xf numFmtId="4" fontId="0" fillId="22" borderId="11" xfId="0" applyNumberFormat="1" applyFill="1" applyBorder="1" applyProtection="1">
      <protection locked="0"/>
    </xf>
    <xf numFmtId="0" fontId="7" fillId="0" borderId="0" xfId="0" applyFont="1" applyFill="1"/>
    <xf numFmtId="164" fontId="0" fillId="0" borderId="11" xfId="0" applyNumberFormat="1" applyBorder="1" applyProtection="1"/>
    <xf numFmtId="0" fontId="7" fillId="0" borderId="0" xfId="0" applyFont="1" applyFill="1" applyBorder="1"/>
    <xf numFmtId="0" fontId="0" fillId="0" borderId="0" xfId="0" applyFont="1" applyFill="1" applyBorder="1"/>
    <xf numFmtId="0" fontId="0" fillId="0" borderId="0" xfId="0" applyBorder="1" applyProtection="1"/>
    <xf numFmtId="0" fontId="7" fillId="0" borderId="0" xfId="0" applyFont="1"/>
    <xf numFmtId="0" fontId="6" fillId="0" borderId="0" xfId="0" applyFont="1" applyAlignment="1">
      <alignment horizontal="center"/>
    </xf>
    <xf numFmtId="0" fontId="6" fillId="0" borderId="0" xfId="0" applyFont="1" applyAlignment="1">
      <alignment horizontal="centerContinuous"/>
    </xf>
    <xf numFmtId="0" fontId="0" fillId="0" borderId="0" xfId="0" applyAlignment="1">
      <alignment horizontal="centerContinuous"/>
    </xf>
    <xf numFmtId="0" fontId="7" fillId="0" borderId="0" xfId="0" applyFont="1" applyAlignment="1">
      <alignment horizontal="center"/>
    </xf>
    <xf numFmtId="3" fontId="0" fillId="0" borderId="0" xfId="0" applyNumberFormat="1"/>
    <xf numFmtId="0" fontId="7" fillId="0" borderId="0" xfId="0" applyFont="1" applyBorder="1"/>
    <xf numFmtId="0" fontId="0" fillId="0" borderId="0" xfId="0" applyBorder="1"/>
    <xf numFmtId="0" fontId="9" fillId="0" borderId="0" xfId="0" applyFont="1" applyBorder="1"/>
    <xf numFmtId="0" fontId="0" fillId="0" borderId="11" xfId="0" applyFont="1" applyBorder="1"/>
    <xf numFmtId="0" fontId="0" fillId="0" borderId="0" xfId="0" applyFont="1"/>
    <xf numFmtId="0" fontId="9" fillId="0" borderId="0" xfId="0" applyFont="1"/>
    <xf numFmtId="3" fontId="0" fillId="0" borderId="0" xfId="0" applyNumberFormat="1" applyBorder="1"/>
    <xf numFmtId="42" fontId="0" fillId="0" borderId="0" xfId="30" applyNumberFormat="1" applyFont="1" applyBorder="1"/>
    <xf numFmtId="0" fontId="9" fillId="0" borderId="0" xfId="0" applyFont="1" applyFill="1" applyBorder="1"/>
    <xf numFmtId="0" fontId="0" fillId="0" borderId="11" xfId="0" applyBorder="1"/>
    <xf numFmtId="0" fontId="0" fillId="0" borderId="0" xfId="0" applyAlignment="1" applyProtection="1">
      <alignment horizontal="centerContinuous"/>
    </xf>
    <xf numFmtId="0" fontId="6" fillId="0" borderId="0" xfId="0" applyFont="1" applyAlignment="1" applyProtection="1">
      <alignment horizontal="left"/>
    </xf>
    <xf numFmtId="0" fontId="9" fillId="0" borderId="12" xfId="0" applyFont="1" applyBorder="1" applyAlignment="1" applyProtection="1">
      <alignment horizontal="center" wrapText="1"/>
    </xf>
    <xf numFmtId="43" fontId="7" fillId="0" borderId="0" xfId="28" applyFont="1"/>
    <xf numFmtId="0" fontId="12" fillId="0" borderId="0" xfId="0" applyFont="1" applyAlignment="1">
      <alignment horizontal="center"/>
    </xf>
    <xf numFmtId="43" fontId="6" fillId="0" borderId="0" xfId="28" applyFont="1" applyAlignment="1">
      <alignment horizontal="centerContinuous"/>
    </xf>
    <xf numFmtId="43" fontId="43" fillId="0" borderId="0" xfId="28"/>
    <xf numFmtId="0" fontId="9" fillId="0" borderId="0" xfId="0" applyFont="1" applyAlignment="1">
      <alignment horizontal="left"/>
    </xf>
    <xf numFmtId="43" fontId="0" fillId="0" borderId="0" xfId="28" applyFont="1"/>
    <xf numFmtId="43" fontId="43" fillId="0" borderId="0" xfId="28" applyBorder="1"/>
    <xf numFmtId="0" fontId="9" fillId="0" borderId="0" xfId="0" applyFont="1" applyAlignment="1">
      <alignment horizontal="center"/>
    </xf>
    <xf numFmtId="0" fontId="7" fillId="0" borderId="0" xfId="0" applyNumberFormat="1" applyFont="1"/>
    <xf numFmtId="0" fontId="0" fillId="0" borderId="0" xfId="0" applyNumberFormat="1"/>
    <xf numFmtId="0" fontId="4" fillId="0" borderId="0" xfId="0" applyFont="1"/>
    <xf numFmtId="43" fontId="6" fillId="0" borderId="0" xfId="28" applyFont="1" applyBorder="1" applyAlignment="1">
      <alignment horizontal="centerContinuous"/>
    </xf>
    <xf numFmtId="44" fontId="43" fillId="22" borderId="13" xfId="30" applyFill="1" applyBorder="1" applyProtection="1">
      <protection locked="0"/>
    </xf>
    <xf numFmtId="0" fontId="14" fillId="0" borderId="0" xfId="0" applyFont="1" applyProtection="1">
      <protection hidden="1"/>
    </xf>
    <xf numFmtId="167" fontId="0" fillId="0" borderId="0" xfId="0" applyNumberFormat="1" applyBorder="1"/>
    <xf numFmtId="43" fontId="43" fillId="22" borderId="13" xfId="28" applyFill="1" applyBorder="1" applyProtection="1">
      <protection locked="0"/>
    </xf>
    <xf numFmtId="43" fontId="43" fillId="22" borderId="14" xfId="28" applyFill="1" applyBorder="1" applyProtection="1">
      <protection locked="0"/>
    </xf>
    <xf numFmtId="44" fontId="43" fillId="22" borderId="15" xfId="30" applyFill="1" applyBorder="1" applyProtection="1">
      <protection locked="0"/>
    </xf>
    <xf numFmtId="0" fontId="14" fillId="0" borderId="0" xfId="0" quotePrefix="1" applyFont="1" applyProtection="1">
      <protection hidden="1"/>
    </xf>
    <xf numFmtId="0" fontId="0" fillId="0" borderId="0" xfId="0" applyFill="1"/>
    <xf numFmtId="43" fontId="43" fillId="0" borderId="0" xfId="28" applyFill="1" applyBorder="1" applyProtection="1">
      <protection locked="0"/>
    </xf>
    <xf numFmtId="44" fontId="43" fillId="0" borderId="0" xfId="30" applyFill="1" applyProtection="1">
      <protection locked="0"/>
    </xf>
    <xf numFmtId="43" fontId="43" fillId="0" borderId="0" xfId="28" applyFill="1"/>
    <xf numFmtId="0" fontId="14" fillId="0" borderId="0" xfId="0" quotePrefix="1" applyFont="1" applyFill="1" applyProtection="1">
      <protection hidden="1"/>
    </xf>
    <xf numFmtId="167" fontId="0" fillId="0" borderId="0" xfId="0" applyNumberFormat="1" applyFill="1" applyBorder="1"/>
    <xf numFmtId="43" fontId="43" fillId="0" borderId="0" xfId="28" applyFill="1" applyProtection="1">
      <protection locked="0"/>
    </xf>
    <xf numFmtId="0" fontId="14" fillId="0" borderId="0" xfId="0" applyFont="1" applyFill="1" applyProtection="1">
      <protection hidden="1"/>
    </xf>
    <xf numFmtId="44" fontId="43" fillId="22" borderId="16" xfId="30" applyFill="1" applyBorder="1" applyProtection="1">
      <protection locked="0"/>
    </xf>
    <xf numFmtId="44" fontId="43" fillId="22" borderId="17" xfId="30" applyFill="1" applyBorder="1" applyProtection="1">
      <protection locked="0"/>
    </xf>
    <xf numFmtId="167" fontId="7" fillId="0" borderId="0" xfId="0" applyNumberFormat="1" applyFont="1"/>
    <xf numFmtId="43" fontId="43" fillId="22" borderId="16" xfId="28" applyFill="1" applyBorder="1" applyProtection="1">
      <protection locked="0"/>
    </xf>
    <xf numFmtId="0" fontId="0" fillId="0" borderId="0" xfId="0" applyFont="1" applyAlignment="1" applyProtection="1">
      <alignment horizontal="center"/>
    </xf>
    <xf numFmtId="0" fontId="0" fillId="0" borderId="0" xfId="0" applyProtection="1">
      <protection hidden="1"/>
    </xf>
    <xf numFmtId="0" fontId="0" fillId="0" borderId="0" xfId="0" applyNumberFormat="1" applyProtection="1"/>
    <xf numFmtId="43" fontId="0" fillId="22" borderId="12" xfId="28" applyFont="1" applyFill="1" applyBorder="1" applyProtection="1">
      <protection locked="0"/>
    </xf>
    <xf numFmtId="0" fontId="6" fillId="0" borderId="0" xfId="0" applyFont="1" applyAlignment="1">
      <alignment horizontal="centerContinuous" vertical="center"/>
    </xf>
    <xf numFmtId="44" fontId="6" fillId="0" borderId="0" xfId="30" applyFont="1" applyAlignment="1">
      <alignment horizontal="centerContinuous" vertical="center"/>
    </xf>
    <xf numFmtId="0" fontId="6" fillId="0" borderId="0" xfId="0" applyFont="1" applyAlignment="1">
      <alignment horizontal="left"/>
    </xf>
    <xf numFmtId="44" fontId="6" fillId="0" borderId="0" xfId="30" applyFont="1" applyAlignment="1">
      <alignment horizontal="left"/>
    </xf>
    <xf numFmtId="0" fontId="0" fillId="0" borderId="0" xfId="0" applyFont="1" applyAlignment="1">
      <alignment horizontal="center"/>
    </xf>
    <xf numFmtId="44" fontId="43" fillId="0" borderId="0" xfId="30" applyAlignment="1">
      <alignment horizontal="center"/>
    </xf>
    <xf numFmtId="0" fontId="0" fillId="0" borderId="18" xfId="0" applyBorder="1" applyAlignment="1">
      <alignment horizontal="left"/>
    </xf>
    <xf numFmtId="0" fontId="0" fillId="0" borderId="19" xfId="0" applyBorder="1" applyAlignment="1">
      <alignment horizontal="centerContinuous"/>
    </xf>
    <xf numFmtId="44" fontId="43" fillId="0" borderId="11" xfId="30" applyBorder="1" applyAlignment="1">
      <alignment horizontal="center"/>
    </xf>
    <xf numFmtId="0" fontId="7" fillId="0" borderId="0" xfId="0" applyFont="1" applyFill="1" applyBorder="1" applyAlignment="1">
      <alignment horizontal="center"/>
    </xf>
    <xf numFmtId="43" fontId="0" fillId="0" borderId="11" xfId="28" quotePrefix="1" applyNumberFormat="1" applyFont="1" applyFill="1" applyBorder="1" applyProtection="1">
      <protection hidden="1"/>
    </xf>
    <xf numFmtId="43" fontId="43" fillId="22" borderId="11" xfId="28" applyFill="1" applyBorder="1" applyProtection="1">
      <protection locked="0"/>
    </xf>
    <xf numFmtId="43" fontId="43" fillId="0" borderId="11" xfId="28" applyFill="1" applyBorder="1" applyProtection="1">
      <protection hidden="1"/>
    </xf>
    <xf numFmtId="0" fontId="0" fillId="0" borderId="20" xfId="0" applyBorder="1"/>
    <xf numFmtId="0" fontId="0" fillId="0" borderId="21" xfId="0" applyBorder="1"/>
    <xf numFmtId="44" fontId="43" fillId="0" borderId="0" xfId="30"/>
    <xf numFmtId="0" fontId="5" fillId="0" borderId="0" xfId="0" applyFont="1" applyAlignment="1" applyProtection="1">
      <alignment horizontal="centerContinuous"/>
      <protection hidden="1"/>
    </xf>
    <xf numFmtId="0" fontId="6" fillId="0" borderId="0" xfId="0" applyFont="1" applyAlignment="1" applyProtection="1">
      <alignment horizontal="centerContinuous"/>
      <protection hidden="1"/>
    </xf>
    <xf numFmtId="166" fontId="7" fillId="0" borderId="0" xfId="0" applyNumberFormat="1" applyFont="1" applyProtection="1">
      <protection hidden="1"/>
    </xf>
    <xf numFmtId="0" fontId="15" fillId="0" borderId="0" xfId="0" applyFont="1" applyProtection="1">
      <protection hidden="1"/>
    </xf>
    <xf numFmtId="0" fontId="7" fillId="0" borderId="0" xfId="0" applyFont="1" applyProtection="1">
      <protection hidden="1"/>
    </xf>
    <xf numFmtId="0" fontId="7" fillId="0" borderId="0" xfId="0" applyFont="1" applyFill="1" applyProtection="1">
      <protection hidden="1"/>
    </xf>
    <xf numFmtId="0" fontId="8" fillId="0" borderId="0" xfId="0" applyFont="1" applyAlignment="1" applyProtection="1">
      <alignment horizontal="left"/>
      <protection hidden="1"/>
    </xf>
    <xf numFmtId="4" fontId="0" fillId="0" borderId="0" xfId="0" applyNumberFormat="1" applyProtection="1">
      <protection hidden="1"/>
    </xf>
    <xf numFmtId="0" fontId="9" fillId="0" borderId="0" xfId="0" applyFont="1" applyAlignment="1" applyProtection="1">
      <alignment textRotation="45"/>
      <protection hidden="1"/>
    </xf>
    <xf numFmtId="0" fontId="9" fillId="0" borderId="0" xfId="0" applyFont="1" applyAlignment="1" applyProtection="1">
      <alignment horizontal="center"/>
      <protection hidden="1"/>
    </xf>
    <xf numFmtId="4" fontId="9" fillId="0" borderId="0" xfId="0" applyNumberFormat="1" applyFont="1" applyAlignment="1" applyProtection="1">
      <alignment textRotation="45"/>
      <protection hidden="1"/>
    </xf>
    <xf numFmtId="166" fontId="7" fillId="0" borderId="0" xfId="0" applyNumberFormat="1" applyFont="1" applyAlignment="1" applyProtection="1">
      <alignment textRotation="45"/>
      <protection hidden="1"/>
    </xf>
    <xf numFmtId="0" fontId="11" fillId="0" borderId="10" xfId="0" quotePrefix="1" applyFont="1" applyBorder="1" applyAlignment="1" applyProtection="1">
      <protection hidden="1"/>
    </xf>
    <xf numFmtId="0" fontId="0" fillId="0" borderId="10" xfId="0" applyBorder="1" applyAlignment="1" applyProtection="1">
      <alignment textRotation="45"/>
      <protection hidden="1"/>
    </xf>
    <xf numFmtId="0" fontId="0" fillId="0" borderId="10" xfId="0" applyBorder="1" applyProtection="1">
      <protection hidden="1"/>
    </xf>
    <xf numFmtId="0" fontId="11" fillId="0" borderId="10" xfId="0" applyFont="1" applyBorder="1" applyAlignment="1" applyProtection="1">
      <alignment horizontal="center"/>
      <protection hidden="1"/>
    </xf>
    <xf numFmtId="4" fontId="0" fillId="0" borderId="10" xfId="0" applyNumberFormat="1" applyBorder="1" applyAlignment="1" applyProtection="1">
      <alignment textRotation="45"/>
      <protection hidden="1"/>
    </xf>
    <xf numFmtId="165" fontId="0" fillId="0" borderId="11" xfId="0" applyNumberFormat="1" applyBorder="1" applyProtection="1">
      <protection hidden="1"/>
    </xf>
    <xf numFmtId="0" fontId="0" fillId="0" borderId="11" xfId="0" applyBorder="1" applyProtection="1">
      <protection hidden="1"/>
    </xf>
    <xf numFmtId="164" fontId="0" fillId="0" borderId="11" xfId="0" applyNumberFormat="1" applyBorder="1" applyProtection="1">
      <protection hidden="1"/>
    </xf>
    <xf numFmtId="168" fontId="0" fillId="0" borderId="0" xfId="0" applyNumberFormat="1" applyAlignment="1">
      <alignment vertical="top"/>
    </xf>
    <xf numFmtId="0" fontId="0" fillId="14" borderId="0" xfId="0" applyFill="1"/>
    <xf numFmtId="0" fontId="17" fillId="0" borderId="22" xfId="0" applyFont="1" applyBorder="1" applyAlignment="1">
      <alignment horizontal="justify" vertical="top" wrapText="1"/>
    </xf>
    <xf numFmtId="168" fontId="0" fillId="0" borderId="23" xfId="0" applyNumberFormat="1" applyBorder="1" applyAlignment="1">
      <alignment vertical="top"/>
    </xf>
    <xf numFmtId="0" fontId="4" fillId="0" borderId="0" xfId="0" applyFont="1" applyAlignment="1">
      <alignment horizontal="right"/>
    </xf>
    <xf numFmtId="0" fontId="19" fillId="0" borderId="0" xfId="0" applyFont="1"/>
    <xf numFmtId="0" fontId="20" fillId="14" borderId="0" xfId="0" applyFont="1" applyFill="1" applyAlignment="1">
      <alignment horizontal="centerContinuous"/>
    </xf>
    <xf numFmtId="0" fontId="6" fillId="14" borderId="0" xfId="0" applyFont="1" applyFill="1" applyAlignment="1">
      <alignment horizontal="centerContinuous"/>
    </xf>
    <xf numFmtId="0" fontId="0" fillId="14" borderId="0" xfId="0" applyFill="1" applyAlignment="1">
      <alignment horizontal="centerContinuous"/>
    </xf>
    <xf numFmtId="0" fontId="0" fillId="14" borderId="0" xfId="0" applyFill="1" applyBorder="1" applyAlignment="1">
      <alignment horizontal="centerContinuous"/>
    </xf>
    <xf numFmtId="0" fontId="0" fillId="14" borderId="0" xfId="0" applyFill="1" applyBorder="1"/>
    <xf numFmtId="0" fontId="9" fillId="14" borderId="0" xfId="0" applyFont="1" applyFill="1" applyAlignment="1">
      <alignment horizontal="center"/>
    </xf>
    <xf numFmtId="166" fontId="43" fillId="14" borderId="0" xfId="28" applyNumberFormat="1" applyFill="1" applyAlignment="1">
      <alignment horizontal="center"/>
    </xf>
    <xf numFmtId="0" fontId="0" fillId="14" borderId="0" xfId="0" applyFill="1" applyAlignment="1">
      <alignment horizontal="right"/>
    </xf>
    <xf numFmtId="0" fontId="3" fillId="0" borderId="0" xfId="0" applyFont="1" applyFill="1"/>
    <xf numFmtId="0" fontId="3" fillId="0" borderId="0" xfId="0" applyFont="1" applyFill="1" applyBorder="1"/>
    <xf numFmtId="0" fontId="17" fillId="0" borderId="0" xfId="0" applyFont="1"/>
    <xf numFmtId="0" fontId="3" fillId="0" borderId="0" xfId="0" applyFont="1"/>
    <xf numFmtId="0" fontId="3" fillId="0" borderId="0" xfId="0" applyFont="1" applyBorder="1"/>
    <xf numFmtId="165" fontId="17" fillId="0" borderId="0" xfId="0" applyNumberFormat="1" applyFont="1" applyAlignment="1">
      <alignment horizontal="right"/>
    </xf>
    <xf numFmtId="0" fontId="10" fillId="22" borderId="11" xfId="0" applyFont="1" applyFill="1" applyBorder="1" applyProtection="1">
      <protection locked="0"/>
    </xf>
    <xf numFmtId="165" fontId="0" fillId="0" borderId="0" xfId="0" applyNumberFormat="1" applyFill="1" applyBorder="1" applyProtection="1"/>
    <xf numFmtId="164" fontId="0" fillId="0" borderId="0" xfId="0" applyNumberFormat="1" applyFill="1" applyBorder="1" applyProtection="1"/>
    <xf numFmtId="0" fontId="0" fillId="0" borderId="0" xfId="0" applyFill="1" applyBorder="1" applyProtection="1">
      <protection locked="0"/>
    </xf>
    <xf numFmtId="0" fontId="0" fillId="0" borderId="0" xfId="0" applyFill="1" applyBorder="1" applyProtection="1"/>
    <xf numFmtId="4" fontId="0" fillId="0" borderId="0" xfId="0" applyNumberFormat="1" applyFill="1" applyBorder="1" applyProtection="1">
      <protection locked="0"/>
    </xf>
    <xf numFmtId="0" fontId="10" fillId="0" borderId="11" xfId="0" applyFont="1" applyBorder="1" applyProtection="1"/>
    <xf numFmtId="0" fontId="3" fillId="0" borderId="0" xfId="45" applyFont="1"/>
    <xf numFmtId="0" fontId="3" fillId="0" borderId="0" xfId="45"/>
    <xf numFmtId="0" fontId="21" fillId="24" borderId="0" xfId="44" applyFont="1" applyFill="1" applyAlignment="1">
      <alignment horizontal="centerContinuous" vertical="center"/>
    </xf>
    <xf numFmtId="0" fontId="3" fillId="0" borderId="0" xfId="45" applyAlignment="1">
      <alignment horizontal="centerContinuous"/>
    </xf>
    <xf numFmtId="0" fontId="3" fillId="24" borderId="0" xfId="44" quotePrefix="1" applyFont="1" applyFill="1"/>
    <xf numFmtId="0" fontId="22" fillId="0" borderId="0" xfId="45" applyFont="1"/>
    <xf numFmtId="0" fontId="20" fillId="0" borderId="0" xfId="45" applyFont="1"/>
    <xf numFmtId="0" fontId="17" fillId="0" borderId="0" xfId="0" applyFont="1" applyBorder="1" applyAlignment="1">
      <alignment horizontal="justify" vertical="top" wrapText="1"/>
    </xf>
    <xf numFmtId="0" fontId="17" fillId="0" borderId="24" xfId="0" applyFont="1" applyBorder="1" applyAlignment="1">
      <alignment horizontal="justify" vertical="top" wrapText="1"/>
    </xf>
    <xf numFmtId="14" fontId="22" fillId="0" borderId="0" xfId="45" quotePrefix="1" applyNumberFormat="1" applyFont="1"/>
    <xf numFmtId="0" fontId="10" fillId="0" borderId="0" xfId="0" applyFont="1" applyBorder="1"/>
    <xf numFmtId="43" fontId="0" fillId="0" borderId="11" xfId="28" applyNumberFormat="1" applyFont="1" applyFill="1" applyBorder="1" applyProtection="1">
      <protection hidden="1"/>
    </xf>
    <xf numFmtId="44" fontId="43" fillId="0" borderId="11" xfId="30" applyBorder="1"/>
    <xf numFmtId="0" fontId="12" fillId="0" borderId="0" xfId="0" quotePrefix="1" applyFont="1" applyFill="1" applyBorder="1" applyAlignment="1" applyProtection="1">
      <alignment horizontal="center"/>
      <protection hidden="1"/>
    </xf>
    <xf numFmtId="0" fontId="12" fillId="0" borderId="0" xfId="0" applyFont="1" applyAlignment="1">
      <alignment horizontal="center"/>
    </xf>
    <xf numFmtId="43" fontId="0" fillId="22" borderId="11" xfId="28" applyFont="1" applyFill="1" applyBorder="1" applyProtection="1">
      <protection locked="0"/>
    </xf>
    <xf numFmtId="0" fontId="0" fillId="0" borderId="0" xfId="0" applyFont="1" applyProtection="1"/>
    <xf numFmtId="0" fontId="12" fillId="0" borderId="0" xfId="0" applyFont="1" applyAlignment="1" applyProtection="1">
      <alignment horizontal="center"/>
      <protection hidden="1"/>
    </xf>
    <xf numFmtId="0" fontId="7" fillId="0" borderId="0" xfId="0" applyNumberFormat="1" applyFont="1"/>
    <xf numFmtId="0" fontId="41" fillId="0" borderId="0" xfId="0" applyFont="1" applyAlignment="1">
      <alignment horizontal="left"/>
    </xf>
    <xf numFmtId="0" fontId="18" fillId="0" borderId="0" xfId="0" applyFont="1" applyAlignment="1" applyProtection="1">
      <protection hidden="1"/>
    </xf>
    <xf numFmtId="0" fontId="42" fillId="0" borderId="0" xfId="0" applyFont="1"/>
    <xf numFmtId="0" fontId="42" fillId="0" borderId="0" xfId="0" applyFont="1" applyFill="1"/>
    <xf numFmtId="0" fontId="17" fillId="0" borderId="22" xfId="0" applyFont="1" applyBorder="1" applyAlignment="1">
      <alignment horizontal="left" vertical="center" wrapText="1"/>
    </xf>
    <xf numFmtId="0" fontId="17" fillId="0" borderId="10" xfId="0" applyFont="1" applyBorder="1" applyAlignment="1">
      <alignment horizontal="left" vertical="center" wrapText="1"/>
    </xf>
    <xf numFmtId="0" fontId="17" fillId="0" borderId="22" xfId="0" quotePrefix="1" applyFont="1" applyBorder="1" applyAlignment="1">
      <alignment horizontal="left" vertical="center" wrapText="1"/>
    </xf>
    <xf numFmtId="0" fontId="18" fillId="0" borderId="11" xfId="0" applyFont="1" applyBorder="1" applyAlignment="1">
      <alignment horizontal="left" vertical="center" wrapText="1"/>
    </xf>
    <xf numFmtId="0" fontId="0" fillId="0" borderId="0" xfId="0" applyAlignment="1">
      <alignment horizontal="left" vertical="center"/>
    </xf>
    <xf numFmtId="0" fontId="17" fillId="0" borderId="24" xfId="0" applyFont="1" applyBorder="1" applyAlignment="1">
      <alignment horizontal="left" vertical="center" wrapText="1"/>
    </xf>
    <xf numFmtId="168" fontId="0" fillId="0" borderId="0" xfId="0" applyNumberFormat="1" applyAlignment="1">
      <alignment horizontal="center" vertical="center"/>
    </xf>
    <xf numFmtId="0" fontId="0" fillId="0" borderId="0" xfId="0" applyFill="1" applyBorder="1" applyProtection="1">
      <protection hidden="1"/>
    </xf>
    <xf numFmtId="4" fontId="0" fillId="0" borderId="0" xfId="0" applyNumberFormat="1" applyFill="1" applyBorder="1" applyProtection="1">
      <protection hidden="1"/>
    </xf>
    <xf numFmtId="168" fontId="17" fillId="0" borderId="11" xfId="0" applyNumberFormat="1" applyFont="1" applyBorder="1" applyAlignment="1">
      <alignment vertical="top"/>
    </xf>
    <xf numFmtId="0" fontId="17" fillId="0" borderId="10" xfId="0" applyFont="1" applyBorder="1" applyAlignment="1">
      <alignment horizontal="justify" vertical="top" wrapText="1"/>
    </xf>
    <xf numFmtId="0" fontId="17" fillId="0" borderId="22" xfId="0" applyFont="1" applyBorder="1" applyAlignment="1">
      <alignment vertical="top" wrapText="1"/>
    </xf>
    <xf numFmtId="168" fontId="17" fillId="0" borderId="19" xfId="0" applyNumberFormat="1" applyFont="1" applyBorder="1" applyAlignment="1">
      <alignment vertical="top"/>
    </xf>
    <xf numFmtId="168" fontId="17" fillId="0" borderId="21" xfId="0" applyNumberFormat="1" applyFont="1" applyBorder="1" applyAlignment="1">
      <alignment vertical="top"/>
    </xf>
    <xf numFmtId="168" fontId="17" fillId="0" borderId="22" xfId="0" applyNumberFormat="1" applyFont="1" applyBorder="1" applyAlignment="1">
      <alignment vertical="top"/>
    </xf>
    <xf numFmtId="0" fontId="17" fillId="0" borderId="19" xfId="0" applyFont="1" applyBorder="1" applyAlignment="1">
      <alignment horizontal="justify" vertical="top" wrapText="1"/>
    </xf>
    <xf numFmtId="0" fontId="18" fillId="0" borderId="11" xfId="0" applyFont="1" applyBorder="1" applyAlignment="1">
      <alignment vertical="center" wrapText="1"/>
    </xf>
    <xf numFmtId="0" fontId="17" fillId="0" borderId="23" xfId="0" applyFont="1" applyBorder="1" applyAlignment="1">
      <alignment horizontal="justify" vertical="top" wrapText="1"/>
    </xf>
    <xf numFmtId="168" fontId="0" fillId="0" borderId="18" xfId="0" applyNumberFormat="1" applyBorder="1" applyAlignment="1">
      <alignment vertical="top"/>
    </xf>
    <xf numFmtId="0" fontId="17" fillId="0" borderId="25" xfId="0" applyFont="1" applyBorder="1" applyAlignment="1">
      <alignment horizontal="justify" vertical="top" wrapText="1"/>
    </xf>
    <xf numFmtId="0" fontId="18" fillId="0" borderId="22" xfId="0" applyFont="1" applyBorder="1" applyAlignment="1">
      <alignment horizontal="left" vertical="center" wrapText="1"/>
    </xf>
    <xf numFmtId="0" fontId="16" fillId="0" borderId="0" xfId="0" applyFont="1" applyBorder="1" applyAlignment="1">
      <alignment horizontal="center" wrapText="1"/>
    </xf>
    <xf numFmtId="0" fontId="17" fillId="0" borderId="19" xfId="0" applyFont="1" applyBorder="1" applyAlignment="1">
      <alignment horizontal="left" vertical="center" wrapText="1"/>
    </xf>
    <xf numFmtId="0" fontId="17" fillId="0" borderId="21" xfId="0" applyFont="1" applyBorder="1" applyAlignment="1">
      <alignment horizontal="left" vertical="center" wrapText="1"/>
    </xf>
    <xf numFmtId="44" fontId="0" fillId="0" borderId="23" xfId="30" applyFont="1" applyBorder="1" applyAlignment="1">
      <alignment horizontal="center"/>
    </xf>
    <xf numFmtId="44" fontId="43" fillId="0" borderId="26" xfId="30" applyBorder="1" applyAlignment="1">
      <alignment horizontal="center"/>
    </xf>
    <xf numFmtId="44" fontId="43" fillId="0" borderId="23" xfId="30" applyBorder="1" applyAlignment="1">
      <alignment horizontal="center"/>
    </xf>
    <xf numFmtId="44" fontId="0" fillId="0" borderId="23" xfId="30" applyFont="1" applyBorder="1" applyAlignment="1" applyProtection="1">
      <alignment horizontal="center"/>
      <protection hidden="1"/>
    </xf>
    <xf numFmtId="44" fontId="43" fillId="0" borderId="26" xfId="30" applyBorder="1" applyAlignment="1" applyProtection="1">
      <alignment horizontal="center"/>
      <protection hidden="1"/>
    </xf>
    <xf numFmtId="43" fontId="13" fillId="0" borderId="0" xfId="28" applyFont="1" applyAlignment="1"/>
  </cellXfs>
  <cellStyles count="52">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Comma" xfId="28"/>
    <cellStyle name="Comma [0]" xfId="29"/>
    <cellStyle name="Currency" xfId="30"/>
    <cellStyle name="Currency [0]" xfId="31"/>
    <cellStyle name="Explanatory Text" xfId="32"/>
    <cellStyle name="Followed Hyperlink" xfId="33"/>
    <cellStyle name="Good" xfId="34"/>
    <cellStyle name="Heading 1" xfId="35"/>
    <cellStyle name="Heading 2" xfId="36"/>
    <cellStyle name="Heading 3" xfId="37"/>
    <cellStyle name="Heading 4" xfId="38"/>
    <cellStyle name="Hyperlink" xfId="39"/>
    <cellStyle name="Input" xfId="40"/>
    <cellStyle name="Linked Cell" xfId="41"/>
    <cellStyle name="Neutral" xfId="42"/>
    <cellStyle name="Normal" xfId="0" builtinId="0"/>
    <cellStyle name="Normal 2" xfId="43"/>
    <cellStyle name="Normal_DT2441" xfId="44"/>
    <cellStyle name="Normal_fixes to light 12 24 2001" xfId="45"/>
    <cellStyle name="Note" xfId="46"/>
    <cellStyle name="Output" xfId="47"/>
    <cellStyle name="Percent" xfId="48"/>
    <cellStyle name="Title" xfId="49"/>
    <cellStyle name="Total" xfId="50"/>
    <cellStyle name="Warning Text" xfId="51"/>
  </cellStyles>
  <dxfs count="6">
    <dxf>
      <font>
        <b/>
        <i/>
        <color rgb="FFFF0000"/>
      </font>
    </dxf>
    <dxf>
      <font>
        <strike val="0"/>
        <color rgb="FFFFFFFF"/>
      </font>
      <fill>
        <patternFill patternType="none">
          <bgColor indexed="65"/>
        </patternFill>
      </fill>
      <border diagonalUp="0" diagonalDown="0">
        <left style="thin">
          <color rgb="FFFFFFFF"/>
        </left>
        <right style="thin">
          <color rgb="FFFFFFFF"/>
        </right>
        <top style="thin">
          <color rgb="FFFFFFFF"/>
        </top>
        <bottom style="thin">
          <color rgb="FFFFFFFF"/>
        </bottom>
      </border>
    </dxf>
    <dxf>
      <font>
        <b/>
        <i/>
        <color rgb="FFFF0000"/>
      </font>
    </dxf>
    <dxf>
      <font>
        <strike val="0"/>
        <color rgb="FFFFFFFF"/>
      </font>
      <fill>
        <patternFill patternType="none">
          <bgColor indexed="65"/>
        </patternFill>
      </fill>
      <border diagonalUp="0" diagonalDown="0">
        <left style="thin">
          <color rgb="FFFFFFFF"/>
        </left>
        <right style="thin">
          <color rgb="FFFFFFFF"/>
        </right>
        <top style="thin">
          <color rgb="FFFFFFFF"/>
        </top>
        <bottom style="thin">
          <color rgb="FFFFFFFF"/>
        </bottom>
      </border>
    </dxf>
    <dxf>
      <font>
        <b/>
        <i/>
        <color rgb="FFFF0000"/>
      </font>
    </dxf>
    <dxf>
      <font>
        <color rgb="FFFFFFFF"/>
      </font>
      <fill>
        <patternFill patternType="none">
          <bgColor indexed="65"/>
        </patternFill>
      </fill>
      <border diagonalUp="0" diagonalDown="0">
        <left style="thin">
          <color rgb="FFFFFFFF"/>
        </left>
        <right style="thin">
          <color rgb="FFFFFFFF"/>
        </right>
        <top style="thin">
          <color rgb="FFFFFFFF"/>
        </top>
        <bottom style="thin">
          <color rgb="FFFFFFFF"/>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7</xdr:row>
      <xdr:rowOff>171450</xdr:rowOff>
    </xdr:from>
    <xdr:to>
      <xdr:col>8</xdr:col>
      <xdr:colOff>619125</xdr:colOff>
      <xdr:row>21</xdr:row>
      <xdr:rowOff>85725</xdr:rowOff>
    </xdr:to>
    <xdr:sp macro="" textlink="">
      <xdr:nvSpPr>
        <xdr:cNvPr id="2" name="Text Box 1"/>
        <xdr:cNvSpPr txBox="1">
          <a:spLocks noChangeArrowheads="1"/>
        </xdr:cNvSpPr>
      </xdr:nvSpPr>
      <xdr:spPr>
        <a:xfrm>
          <a:off x="171450" y="2152650"/>
          <a:ext cx="6600825" cy="2581275"/>
        </a:xfrm>
        <a:prstGeom prst="rect">
          <a:avLst/>
        </a:prstGeom>
        <a:solidFill>
          <a:srgbClr val="FFFFFF"/>
        </a:solidFill>
        <a:ln w="9525" cmpd="sng">
          <a:noFill/>
        </a:ln>
      </xdr:spPr>
      <xdr:txBody>
        <a:bodyPr vertOverflow="clip" wrap="square" lIns="36576" tIns="22860" rIns="0" bIns="0"/>
        <a:lstStyle/>
        <a:p>
          <a:pPr>
            <a:defRPr/>
          </a:pPr>
          <a:r>
            <a:rPr lang="en-US" b="0" i="0" u="none" baseline="0">
              <a:solidFill>
                <a:srgbClr val="000000"/>
              </a:solidFill>
            </a:rPr>
            <a:t>to the same screen that the project was downloaded from:
</a:t>
          </a:r>
          <a:r>
            <a:rPr lang="en-US" b="0" i="0" u="none" baseline="0">
              <a:solidFill>
                <a:srgbClr val="0000FF"/>
              </a:solidFill>
            </a:rPr>
            <a:t>www.cybertext.com</a:t>
          </a:r>
          <a:r>
            <a:rPr lang="en-US" b="0" i="0" u="none" baseline="0">
              <a:solidFill>
                <a:srgbClr val="000000"/>
              </a:solidFill>
            </a:rPr>
            <a:t>, The Book List, Building Blocks of Accounting - A Financial Perspective, Enter password, Upload Your Excel File.
Keep </a:t>
          </a:r>
          <a:r>
            <a:rPr lang="en-US" b="0" i="0" u="sng" baseline="0">
              <a:solidFill>
                <a:srgbClr val="000000"/>
              </a:solidFill>
            </a:rPr>
            <a:t>two copies of your spreadsheet in two separate places</a:t>
          </a:r>
          <a:r>
            <a:rPr lang="en-US" b="0" i="0" u="none" baseline="0">
              <a:solidFill>
                <a:srgbClr val="000000"/>
              </a:solidFill>
            </a:rPr>
            <a:t> in case one does not work.
You may find it easier to work on this project if you print a hard copy of all the pages.  
NOTE: 
If there are any questions about the project e-mail </a:t>
          </a:r>
          <a:r>
            <a:rPr lang="en-US" b="0" i="0" u="none" baseline="0">
              <a:solidFill>
                <a:srgbClr val="000080"/>
              </a:solidFill>
            </a:rPr>
            <a:t>markfriedman@miami.edu </a:t>
          </a:r>
          <a:r>
            <a:rPr lang="en-US" b="0" i="0" u="none" baseline="0">
              <a:solidFill>
                <a:srgbClr val="000000"/>
              </a:solidFill>
            </a:rPr>
            <a:t>or call 305.284.6296.
Grade will be based upon answers entered into the shaded boxes.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43</xdr:row>
      <xdr:rowOff>152400</xdr:rowOff>
    </xdr:from>
    <xdr:to>
      <xdr:col>10</xdr:col>
      <xdr:colOff>342900</xdr:colOff>
      <xdr:row>66</xdr:row>
      <xdr:rowOff>142875</xdr:rowOff>
    </xdr:to>
    <xdr:pic>
      <xdr:nvPicPr>
        <xdr:cNvPr id="2" name="Picture 4"/>
        <xdr:cNvPicPr>
          <a:picLocks noChangeAspect="1"/>
        </xdr:cNvPicPr>
      </xdr:nvPicPr>
      <xdr:blipFill>
        <a:blip xmlns:r="http://schemas.openxmlformats.org/officeDocument/2006/relationships" r:embed="rId1"/>
        <a:srcRect l="3045" t="27178" r="10577" b="13076"/>
        <a:stretch>
          <a:fillRect/>
        </a:stretch>
      </xdr:blipFill>
      <xdr:spPr>
        <a:xfrm>
          <a:off x="400050" y="7229475"/>
          <a:ext cx="6038850" cy="3714750"/>
        </a:xfrm>
        <a:prstGeom prst="rect">
          <a:avLst/>
        </a:prstGeom>
        <a:noFill/>
        <a:ln w="9525" cmpd="sng">
          <a:noFill/>
        </a:ln>
      </xdr:spPr>
    </xdr:pic>
    <xdr:clientData/>
  </xdr:twoCellAnchor>
  <xdr:twoCellAnchor>
    <xdr:from>
      <xdr:col>1</xdr:col>
      <xdr:colOff>0</xdr:colOff>
      <xdr:row>30</xdr:row>
      <xdr:rowOff>152400</xdr:rowOff>
    </xdr:from>
    <xdr:to>
      <xdr:col>10</xdr:col>
      <xdr:colOff>533400</xdr:colOff>
      <xdr:row>36</xdr:row>
      <xdr:rowOff>0</xdr:rowOff>
    </xdr:to>
    <xdr:sp macro="" textlink="">
      <xdr:nvSpPr>
        <xdr:cNvPr id="3" name="TextBox 3"/>
        <xdr:cNvSpPr txBox="1">
          <a:spLocks noChangeArrowheads="1"/>
        </xdr:cNvSpPr>
      </xdr:nvSpPr>
      <xdr:spPr>
        <a:xfrm>
          <a:off x="609600" y="5124450"/>
          <a:ext cx="6019800" cy="819150"/>
        </a:xfrm>
        <a:prstGeom prst="rect">
          <a:avLst/>
        </a:prstGeom>
        <a:noFill/>
        <a:ln w="9525" cmpd="sng">
          <a:noFill/>
        </a:ln>
      </xdr:spPr>
      <xdr:txBody>
        <a:bodyPr vertOverflow="clip" wrap="square"/>
        <a:lstStyle/>
        <a:p>
          <a:pPr>
            <a:defRPr/>
          </a:pPr>
          <a:r>
            <a:rPr lang="en-US" b="0" i="0" u="none" baseline="0">
              <a:solidFill>
                <a:srgbClr val="0066CC"/>
              </a:solidFill>
            </a:rPr>
            <a:t>The worksheet demonstrates that the accounting system is working.  If all of your journal entries are in balance then the Unadjusted Trial Balance and the Adjusting Entry columns will balance.  The Adjusted Trial Balance columns net the Unadjusted Trial Balance and the Adjusting Entry columns.  There are four steps to completing the worksheet:</a:t>
          </a:r>
        </a:p>
      </xdr:txBody>
    </xdr:sp>
    <xdr:clientData/>
  </xdr:twoCellAnchor>
  <xdr:twoCellAnchor editAs="oneCell">
    <xdr:from>
      <xdr:col>1</xdr:col>
      <xdr:colOff>0</xdr:colOff>
      <xdr:row>3</xdr:row>
      <xdr:rowOff>0</xdr:rowOff>
    </xdr:from>
    <xdr:to>
      <xdr:col>12</xdr:col>
      <xdr:colOff>447675</xdr:colOff>
      <xdr:row>21</xdr:row>
      <xdr:rowOff>57150</xdr:rowOff>
    </xdr:to>
    <xdr:pic>
      <xdr:nvPicPr>
        <xdr:cNvPr id="4" name="Picture 1"/>
        <xdr:cNvPicPr>
          <a:picLocks noChangeAspect="1"/>
        </xdr:cNvPicPr>
      </xdr:nvPicPr>
      <xdr:blipFill>
        <a:blip xmlns:r="http://schemas.openxmlformats.org/officeDocument/2006/relationships" r:embed="rId2"/>
        <a:srcRect t="16450" r="17500" b="40664"/>
        <a:stretch>
          <a:fillRect/>
        </a:stretch>
      </xdr:blipFill>
      <xdr:spPr>
        <a:xfrm>
          <a:off x="609600" y="523875"/>
          <a:ext cx="7153275" cy="2971800"/>
        </a:xfrm>
        <a:prstGeom prst="rect">
          <a:avLst/>
        </a:prstGeom>
        <a:noFill/>
        <a:ln w="1" cmpd="sng">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138</xdr:row>
      <xdr:rowOff>66675</xdr:rowOff>
    </xdr:from>
    <xdr:to>
      <xdr:col>9</xdr:col>
      <xdr:colOff>495300</xdr:colOff>
      <xdr:row>142</xdr:row>
      <xdr:rowOff>47625</xdr:rowOff>
    </xdr:to>
    <xdr:sp macro="" textlink="">
      <xdr:nvSpPr>
        <xdr:cNvPr id="2" name="Text Box 8"/>
        <xdr:cNvSpPr txBox="1">
          <a:spLocks noChangeArrowheads="1"/>
        </xdr:cNvSpPr>
      </xdr:nvSpPr>
      <xdr:spPr>
        <a:xfrm>
          <a:off x="0" y="28965525"/>
          <a:ext cx="6372225" cy="742950"/>
        </a:xfrm>
        <a:prstGeom prst="rect">
          <a:avLst/>
        </a:prstGeom>
        <a:solidFill>
          <a:srgbClr val="FFFFFF"/>
        </a:solidFill>
        <a:ln w="9525" cmpd="sng">
          <a:noFill/>
        </a:ln>
      </xdr:spPr>
      <xdr:txBody>
        <a:bodyPr vertOverflow="clip" wrap="square" lIns="27432" tIns="22860" rIns="0" bIns="0"/>
        <a:lstStyle/>
        <a:p>
          <a:pPr>
            <a:defRPr/>
          </a:pPr>
          <a:r>
            <a:rPr lang="en-US" b="0" i="0" u="none" baseline="0">
              <a:solidFill>
                <a:srgbClr val="000000"/>
              </a:solidFill>
            </a:rPr>
            <a:t>Grading:
You will be graded on the Journal Entries and the three financial statement.  The case will be computer graded,  therefore make sure all numbers are in the appropriate cells.  The computer will evaluate your transactions when grading your financial statements.   
</a:t>
          </a:r>
        </a:p>
      </xdr:txBody>
    </xdr:sp>
    <xdr:clientData/>
  </xdr:twoCellAnchor>
  <xdr:twoCellAnchor>
    <xdr:from>
      <xdr:col>0</xdr:col>
      <xdr:colOff>0</xdr:colOff>
      <xdr:row>92</xdr:row>
      <xdr:rowOff>180975</xdr:rowOff>
    </xdr:from>
    <xdr:to>
      <xdr:col>9</xdr:col>
      <xdr:colOff>495300</xdr:colOff>
      <xdr:row>97</xdr:row>
      <xdr:rowOff>114300</xdr:rowOff>
    </xdr:to>
    <xdr:sp macro="" textlink="">
      <xdr:nvSpPr>
        <xdr:cNvPr id="3" name="Text Box 7"/>
        <xdr:cNvSpPr txBox="1">
          <a:spLocks noChangeArrowheads="1"/>
        </xdr:cNvSpPr>
      </xdr:nvSpPr>
      <xdr:spPr>
        <a:xfrm>
          <a:off x="0" y="20316825"/>
          <a:ext cx="6372225" cy="885825"/>
        </a:xfrm>
        <a:prstGeom prst="rect">
          <a:avLst/>
        </a:prstGeom>
        <a:solidFill>
          <a:srgbClr val="FFFFFF"/>
        </a:solidFill>
        <a:ln w="9525" cmpd="sng">
          <a:noFill/>
        </a:ln>
      </xdr:spPr>
      <xdr:txBody>
        <a:bodyPr vertOverflow="clip" wrap="square" lIns="27432" tIns="22860" rIns="0" bIns="0"/>
        <a:lstStyle/>
        <a:p>
          <a:pPr>
            <a:defRPr/>
          </a:pPr>
          <a:r>
            <a:rPr lang="en-US" b="0" i="0" u="none" baseline="0">
              <a:solidFill>
                <a:srgbClr val="000000"/>
              </a:solidFill>
            </a:rPr>
            <a:t>Step III – Worksheet
Although not graded, you need to complete the Worksheet.  If each of your journal entries are in balance then your Unadjusted Trial Balance and the Adjusting Entry columns will be in balance.  Your  Adjusted Trial Balance will balance when you place each of the account balances into the correct debit or credit position in the Adjusted Trial Balance section of the Worksheet.  .
</a:t>
          </a:r>
        </a:p>
      </xdr:txBody>
    </xdr:sp>
    <xdr:clientData/>
  </xdr:twoCellAnchor>
  <xdr:twoCellAnchor>
    <xdr:from>
      <xdr:col>0</xdr:col>
      <xdr:colOff>0</xdr:colOff>
      <xdr:row>135</xdr:row>
      <xdr:rowOff>0</xdr:rowOff>
    </xdr:from>
    <xdr:to>
      <xdr:col>9</xdr:col>
      <xdr:colOff>495300</xdr:colOff>
      <xdr:row>137</xdr:row>
      <xdr:rowOff>171450</xdr:rowOff>
    </xdr:to>
    <xdr:sp macro="" textlink="">
      <xdr:nvSpPr>
        <xdr:cNvPr id="4" name="Text Box 9"/>
        <xdr:cNvSpPr txBox="1">
          <a:spLocks noChangeArrowheads="1"/>
        </xdr:cNvSpPr>
      </xdr:nvSpPr>
      <xdr:spPr>
        <a:xfrm>
          <a:off x="0" y="28327350"/>
          <a:ext cx="6372225" cy="552450"/>
        </a:xfrm>
        <a:prstGeom prst="rect">
          <a:avLst/>
        </a:prstGeom>
        <a:solidFill>
          <a:srgbClr val="FFFFFF"/>
        </a:solidFill>
        <a:ln w="9525" cmpd="sng">
          <a:noFill/>
        </a:ln>
      </xdr:spPr>
      <xdr:txBody>
        <a:bodyPr vertOverflow="clip" wrap="square" lIns="27432" tIns="22860" rIns="0" bIns="0"/>
        <a:lstStyle/>
        <a:p>
          <a:pPr>
            <a:defRPr/>
          </a:pPr>
          <a:r>
            <a:rPr lang="en-US" b="0" i="0" u="none" baseline="0">
              <a:solidFill>
                <a:srgbClr val="000000"/>
              </a:solidFill>
            </a:rPr>
            <a:t>Step VI – Upload the File.
Whenever you want to have cybertext.com grade your work submit it to them on the bottom of the screen that you downloaded the file.  
</a:t>
          </a:r>
        </a:p>
      </xdr:txBody>
    </xdr:sp>
    <xdr:clientData/>
  </xdr:twoCellAnchor>
  <xdr:twoCellAnchor editAs="oneCell">
    <xdr:from>
      <xdr:col>0</xdr:col>
      <xdr:colOff>0</xdr:colOff>
      <xdr:row>106</xdr:row>
      <xdr:rowOff>0</xdr:rowOff>
    </xdr:from>
    <xdr:to>
      <xdr:col>8</xdr:col>
      <xdr:colOff>590550</xdr:colOff>
      <xdr:row>124</xdr:row>
      <xdr:rowOff>171450</xdr:rowOff>
    </xdr:to>
    <xdr:pic>
      <xdr:nvPicPr>
        <xdr:cNvPr id="5" name="Picture 12"/>
        <xdr:cNvPicPr>
          <a:picLocks noChangeAspect="1"/>
        </xdr:cNvPicPr>
      </xdr:nvPicPr>
      <xdr:blipFill>
        <a:blip xmlns:r="http://schemas.openxmlformats.org/officeDocument/2006/relationships" r:embed="rId1"/>
        <a:srcRect l="3045" t="27178" r="10577" b="13076"/>
        <a:stretch>
          <a:fillRect/>
        </a:stretch>
      </xdr:blipFill>
      <xdr:spPr>
        <a:xfrm>
          <a:off x="0" y="22802850"/>
          <a:ext cx="5857875" cy="3600450"/>
        </a:xfrm>
        <a:prstGeom prst="rect">
          <a:avLst/>
        </a:prstGeom>
        <a:noFill/>
        <a:ln w="9525" cmpd="sng">
          <a:noFill/>
        </a:ln>
      </xdr:spPr>
    </xdr:pic>
    <xdr:clientData/>
  </xdr:twoCellAnchor>
  <xdr:twoCellAnchor>
    <xdr:from>
      <xdr:col>0</xdr:col>
      <xdr:colOff>0</xdr:colOff>
      <xdr:row>131</xdr:row>
      <xdr:rowOff>114300</xdr:rowOff>
    </xdr:from>
    <xdr:to>
      <xdr:col>9</xdr:col>
      <xdr:colOff>495300</xdr:colOff>
      <xdr:row>134</xdr:row>
      <xdr:rowOff>66675</xdr:rowOff>
    </xdr:to>
    <xdr:sp macro="" textlink="">
      <xdr:nvSpPr>
        <xdr:cNvPr id="6" name="Text Box 10"/>
        <xdr:cNvSpPr txBox="1">
          <a:spLocks noChangeArrowheads="1"/>
        </xdr:cNvSpPr>
      </xdr:nvSpPr>
      <xdr:spPr>
        <a:xfrm>
          <a:off x="0" y="27679650"/>
          <a:ext cx="6372225" cy="523875"/>
        </a:xfrm>
        <a:prstGeom prst="rect">
          <a:avLst/>
        </a:prstGeom>
        <a:solidFill>
          <a:srgbClr val="FFFFFF"/>
        </a:solidFill>
        <a:ln w="9525" cmpd="sng">
          <a:noFill/>
        </a:ln>
      </xdr:spPr>
      <xdr:txBody>
        <a:bodyPr vertOverflow="clip" wrap="square" lIns="27432" tIns="22860" rIns="0" bIns="0"/>
        <a:lstStyle/>
        <a:p>
          <a:pPr>
            <a:defRPr/>
          </a:pPr>
          <a:r>
            <a:rPr lang="en-US" b="0" i="0" u="none" baseline="0">
              <a:solidFill>
                <a:srgbClr val="000000"/>
              </a:solidFill>
            </a:rPr>
            <a:t>Step V – Prepare the Cosing Entries.
Based upon the information from your Worksheet or from your Financial Statements, prepare the closing entries.  
</a:t>
          </a:r>
        </a:p>
      </xdr:txBody>
    </xdr:sp>
    <xdr:clientData/>
  </xdr:twoCellAnchor>
  <xdr:twoCellAnchor>
    <xdr:from>
      <xdr:col>0</xdr:col>
      <xdr:colOff>0</xdr:colOff>
      <xdr:row>128</xdr:row>
      <xdr:rowOff>9525</xdr:rowOff>
    </xdr:from>
    <xdr:to>
      <xdr:col>9</xdr:col>
      <xdr:colOff>495300</xdr:colOff>
      <xdr:row>130</xdr:row>
      <xdr:rowOff>152400</xdr:rowOff>
    </xdr:to>
    <xdr:sp macro="" textlink="">
      <xdr:nvSpPr>
        <xdr:cNvPr id="7" name="Text Box 6"/>
        <xdr:cNvSpPr txBox="1">
          <a:spLocks noChangeArrowheads="1"/>
        </xdr:cNvSpPr>
      </xdr:nvSpPr>
      <xdr:spPr>
        <a:xfrm>
          <a:off x="0" y="27003375"/>
          <a:ext cx="6372225" cy="523875"/>
        </a:xfrm>
        <a:prstGeom prst="rect">
          <a:avLst/>
        </a:prstGeom>
        <a:solidFill>
          <a:srgbClr val="FFFFFF"/>
        </a:solidFill>
        <a:ln w="9525" cmpd="sng">
          <a:noFill/>
        </a:ln>
      </xdr:spPr>
      <xdr:txBody>
        <a:bodyPr vertOverflow="clip" wrap="square" lIns="27432" tIns="22860" rIns="0" bIns="0"/>
        <a:lstStyle/>
        <a:p>
          <a:pPr>
            <a:defRPr/>
          </a:pPr>
          <a:r>
            <a:rPr lang="en-US" b="0" i="0" u="none" baseline="0">
              <a:solidFill>
                <a:srgbClr val="000000"/>
              </a:solidFill>
            </a:rPr>
            <a:t>Step IV – Prepare the Financial Statements.
After you have entered all of the transactions and prepared the Worksheet, you are to prepare the Income Statement, Shareholder's Equity Statement and Balance Sheet using the forms provided.  
</a:t>
          </a:r>
        </a:p>
      </xdr:txBody>
    </xdr:sp>
    <xdr:clientData/>
  </xdr:twoCellAnchor>
  <xdr:twoCellAnchor>
    <xdr:from>
      <xdr:col>0</xdr:col>
      <xdr:colOff>28575</xdr:colOff>
      <xdr:row>20</xdr:row>
      <xdr:rowOff>142875</xdr:rowOff>
    </xdr:from>
    <xdr:to>
      <xdr:col>9</xdr:col>
      <xdr:colOff>561975</xdr:colOff>
      <xdr:row>23</xdr:row>
      <xdr:rowOff>123825</xdr:rowOff>
    </xdr:to>
    <xdr:sp macro="" textlink="">
      <xdr:nvSpPr>
        <xdr:cNvPr id="8" name="Text Box 2"/>
        <xdr:cNvSpPr txBox="1">
          <a:spLocks noChangeArrowheads="1"/>
        </xdr:cNvSpPr>
      </xdr:nvSpPr>
      <xdr:spPr>
        <a:xfrm>
          <a:off x="28575" y="3476625"/>
          <a:ext cx="6410325" cy="552450"/>
        </a:xfrm>
        <a:prstGeom prst="rect">
          <a:avLst/>
        </a:prstGeom>
        <a:solidFill>
          <a:srgbClr val="FFFFFF"/>
        </a:solidFill>
        <a:ln w="9525" cmpd="sng">
          <a:noFill/>
        </a:ln>
      </xdr:spPr>
      <xdr:txBody>
        <a:bodyPr vertOverflow="clip" wrap="square" lIns="27432" tIns="22860" rIns="0" bIns="0"/>
        <a:lstStyle/>
        <a:p>
          <a:pPr>
            <a:defRPr/>
          </a:pPr>
          <a:r>
            <a:rPr lang="en-US" b="0" i="0" u="none" baseline="0">
              <a:solidFill>
                <a:srgbClr val="000000"/>
              </a:solidFill>
            </a:rPr>
            <a:t>Welcome to the worlds first ePractice case, an individualized, internet generated and graded case study that focuses on the analytically portion of the accounting cycle while automating the repetitive posting cycle.
</a:t>
          </a:r>
          <a:r>
            <a:rPr lang="en-US" b="0" i="0" u="none" baseline="0">
              <a:solidFill>
                <a:srgbClr val="FF0000"/>
              </a:solidFill>
            </a:rPr>
            <a:t>NOTE: If the program is not working e-mail markfriedman@miami.edu, 305.284.6296. </a:t>
          </a:r>
        </a:p>
      </xdr:txBody>
    </xdr:sp>
    <xdr:clientData/>
  </xdr:twoCellAnchor>
  <xdr:twoCellAnchor editAs="oneCell">
    <xdr:from>
      <xdr:col>0</xdr:col>
      <xdr:colOff>571500</xdr:colOff>
      <xdr:row>24</xdr:row>
      <xdr:rowOff>38100</xdr:rowOff>
    </xdr:from>
    <xdr:to>
      <xdr:col>1</xdr:col>
      <xdr:colOff>38100</xdr:colOff>
      <xdr:row>25</xdr:row>
      <xdr:rowOff>47625</xdr:rowOff>
    </xdr:to>
    <xdr:sp macro="" textlink="" fLocksText="0">
      <xdr:nvSpPr>
        <xdr:cNvPr id="9" name="Text Box 1"/>
        <xdr:cNvSpPr txBox="1">
          <a:spLocks noChangeArrowheads="1"/>
        </xdr:cNvSpPr>
      </xdr:nvSpPr>
      <xdr:spPr>
        <a:xfrm>
          <a:off x="571500" y="4133850"/>
          <a:ext cx="76200" cy="200025"/>
        </a:xfrm>
        <a:prstGeom prst="rect">
          <a:avLst/>
        </a:prstGeom>
        <a:noFill/>
        <a:ln w="9525" cmpd="sng">
          <a:noFill/>
        </a:ln>
      </xdr:spPr>
      <xdr:txBody>
        <a:bodyPr vertOverflow="clip" wrap="square"/>
        <a:lstStyle/>
        <a:p>
          <a:pPr>
            <a:defRPr/>
          </a:pPr>
          <a:endParaRPr/>
        </a:p>
      </xdr:txBody>
    </xdr:sp>
    <xdr:clientData/>
  </xdr:twoCellAnchor>
  <xdr:twoCellAnchor>
    <xdr:from>
      <xdr:col>0</xdr:col>
      <xdr:colOff>28575</xdr:colOff>
      <xdr:row>24</xdr:row>
      <xdr:rowOff>47625</xdr:rowOff>
    </xdr:from>
    <xdr:to>
      <xdr:col>9</xdr:col>
      <xdr:colOff>571500</xdr:colOff>
      <xdr:row>27</xdr:row>
      <xdr:rowOff>0</xdr:rowOff>
    </xdr:to>
    <xdr:sp macro="" textlink="">
      <xdr:nvSpPr>
        <xdr:cNvPr id="10" name="Text Box 3"/>
        <xdr:cNvSpPr txBox="1">
          <a:spLocks noChangeArrowheads="1"/>
        </xdr:cNvSpPr>
      </xdr:nvSpPr>
      <xdr:spPr>
        <a:xfrm>
          <a:off x="28575" y="4143375"/>
          <a:ext cx="6419850" cy="533400"/>
        </a:xfrm>
        <a:prstGeom prst="rect">
          <a:avLst/>
        </a:prstGeom>
        <a:solidFill>
          <a:srgbClr val="FFFFFF"/>
        </a:solidFill>
        <a:ln w="9525" cmpd="sng">
          <a:noFill/>
        </a:ln>
      </xdr:spPr>
      <xdr:txBody>
        <a:bodyPr vertOverflow="clip" wrap="square" lIns="27432" tIns="22860" rIns="0" bIns="0"/>
        <a:lstStyle/>
        <a:p>
          <a:pPr>
            <a:defRPr/>
          </a:pPr>
          <a:r>
            <a:rPr lang="en-US" b="0" i="0" u="none" baseline="0">
              <a:solidFill>
                <a:srgbClr val="000000"/>
              </a:solidFill>
            </a:rPr>
            <a:t>Step I - The Chart of Accounts
The chart of accounts includes all of the accounts that you can use to solve your case. </a:t>
          </a:r>
          <a:r>
            <a:rPr lang="en-US" b="1" i="0" u="none" baseline="0">
              <a:solidFill>
                <a:srgbClr val="000000"/>
              </a:solidFill>
            </a:rPr>
            <a:t>You may want to print the chart of accounts and use it as an easy reference guide.</a:t>
          </a:r>
          <a:r>
            <a:rPr lang="en-US" b="0" i="0" u="none" baseline="0">
              <a:solidFill>
                <a:srgbClr val="000000"/>
              </a:solidFill>
            </a:rPr>
            <a:t>
</a:t>
          </a:r>
        </a:p>
      </xdr:txBody>
    </xdr:sp>
    <xdr:clientData/>
  </xdr:twoCellAnchor>
  <xdr:twoCellAnchor>
    <xdr:from>
      <xdr:col>1</xdr:col>
      <xdr:colOff>142875</xdr:colOff>
      <xdr:row>30</xdr:row>
      <xdr:rowOff>85725</xdr:rowOff>
    </xdr:from>
    <xdr:to>
      <xdr:col>9</xdr:col>
      <xdr:colOff>552450</xdr:colOff>
      <xdr:row>31</xdr:row>
      <xdr:rowOff>190500</xdr:rowOff>
    </xdr:to>
    <xdr:sp macro="" textlink="">
      <xdr:nvSpPr>
        <xdr:cNvPr id="11" name="Text Box 5"/>
        <xdr:cNvSpPr txBox="1">
          <a:spLocks noChangeArrowheads="1"/>
        </xdr:cNvSpPr>
      </xdr:nvSpPr>
      <xdr:spPr>
        <a:xfrm>
          <a:off x="752475" y="5476875"/>
          <a:ext cx="5676900" cy="361950"/>
        </a:xfrm>
        <a:prstGeom prst="rect">
          <a:avLst/>
        </a:prstGeom>
        <a:solidFill>
          <a:srgbClr val="FFFFFF"/>
        </a:solidFill>
        <a:ln w="9525" cmpd="sng">
          <a:noFill/>
        </a:ln>
      </xdr:spPr>
      <xdr:txBody>
        <a:bodyPr vertOverflow="clip" wrap="square" lIns="27432" tIns="22860" rIns="0" bIns="0"/>
        <a:lstStyle/>
        <a:p>
          <a:pPr>
            <a:defRPr/>
          </a:pPr>
          <a:r>
            <a:rPr lang="en-US" b="0" i="0" u="none" baseline="0">
              <a:solidFill>
                <a:srgbClr val="000000"/>
              </a:solidFill>
            </a:rPr>
            <a:t>June 1:  Joseph made an investment in Byte of Accounting, Inc. by purchasing 2,000 shares of its common stock for $40,000 cash.  The par value of the common stock was $20 per share.
</a:t>
          </a:r>
        </a:p>
      </xdr:txBody>
    </xdr:sp>
    <xdr:clientData/>
  </xdr:twoCellAnchor>
  <xdr:twoCellAnchor>
    <xdr:from>
      <xdr:col>0</xdr:col>
      <xdr:colOff>28575</xdr:colOff>
      <xdr:row>27</xdr:row>
      <xdr:rowOff>95250</xdr:rowOff>
    </xdr:from>
    <xdr:to>
      <xdr:col>9</xdr:col>
      <xdr:colOff>571500</xdr:colOff>
      <xdr:row>29</xdr:row>
      <xdr:rowOff>0</xdr:rowOff>
    </xdr:to>
    <xdr:sp macro="" textlink="">
      <xdr:nvSpPr>
        <xdr:cNvPr id="12" name="Text Box 4"/>
        <xdr:cNvSpPr txBox="1">
          <a:spLocks noChangeArrowheads="1"/>
        </xdr:cNvSpPr>
      </xdr:nvSpPr>
      <xdr:spPr>
        <a:xfrm>
          <a:off x="28575" y="4772025"/>
          <a:ext cx="6419850" cy="361950"/>
        </a:xfrm>
        <a:prstGeom prst="rect">
          <a:avLst/>
        </a:prstGeom>
        <a:solidFill>
          <a:srgbClr val="FFFFFF"/>
        </a:solidFill>
        <a:ln w="9525" cmpd="sng">
          <a:noFill/>
        </a:ln>
      </xdr:spPr>
      <xdr:txBody>
        <a:bodyPr vertOverflow="clip" wrap="square" lIns="27432" tIns="22860" rIns="0" bIns="0"/>
        <a:lstStyle/>
        <a:p>
          <a:pPr>
            <a:defRPr/>
          </a:pPr>
          <a:r>
            <a:rPr lang="en-US" b="0" i="0" u="none" baseline="0">
              <a:solidFill>
                <a:srgbClr val="000000"/>
              </a:solidFill>
            </a:rPr>
            <a:t>Step II – Journalizing the Transactions.
Using your unique transactions record the corresponding general journal entry, rounding to</a:t>
          </a:r>
          <a:r>
            <a:rPr lang="en-US" b="1" i="0" u="none" baseline="0">
              <a:solidFill>
                <a:srgbClr val="000000"/>
              </a:solidFill>
            </a:rPr>
            <a:t> two</a:t>
          </a:r>
          <a:r>
            <a:rPr lang="en-US" b="0" i="0" u="none" baseline="0">
              <a:solidFill>
                <a:srgbClr val="000000"/>
              </a:solidFill>
            </a:rPr>
            <a:t> decimal places.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xdr:row>
      <xdr:rowOff>19050</xdr:rowOff>
    </xdr:from>
    <xdr:to>
      <xdr:col>6</xdr:col>
      <xdr:colOff>28575</xdr:colOff>
      <xdr:row>3</xdr:row>
      <xdr:rowOff>47625</xdr:rowOff>
    </xdr:to>
    <xdr:sp macro="" textlink="">
      <xdr:nvSpPr>
        <xdr:cNvPr id="2" name="Text Box 1"/>
        <xdr:cNvSpPr txBox="1">
          <a:spLocks noChangeArrowheads="1"/>
        </xdr:cNvSpPr>
      </xdr:nvSpPr>
      <xdr:spPr>
        <a:xfrm>
          <a:off x="38100" y="476250"/>
          <a:ext cx="5753100" cy="285750"/>
        </a:xfrm>
        <a:prstGeom prst="rect">
          <a:avLst/>
        </a:prstGeom>
        <a:solidFill>
          <a:srgbClr val="FFFF99"/>
        </a:solidFill>
        <a:ln w="9525" cmpd="sng">
          <a:noFill/>
        </a:ln>
      </xdr:spPr>
      <xdr:txBody>
        <a:bodyPr vertOverflow="clip" wrap="square" lIns="27432" tIns="22860" rIns="0" bIns="0"/>
        <a:lstStyle/>
        <a:p>
          <a:pPr>
            <a:defRPr/>
          </a:pPr>
          <a:r>
            <a:rPr lang="en-US" b="1" i="0" u="none" baseline="0">
              <a:solidFill>
                <a:srgbClr val="000000"/>
              </a:solidFill>
            </a:rPr>
            <a:t>Note: You can only enter data into the yellow filled cells.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pageSetUpPr fitToPage="1"/>
  </sheetPr>
  <dimension ref="A1:H28"/>
  <sheetViews>
    <sheetView showGridLines="0" zoomScale="75" zoomScaleNormal="75" zoomScalePageLayoutView="75" workbookViewId="0">
      <selection activeCell="D23" sqref="D23"/>
    </sheetView>
  </sheetViews>
  <sheetFormatPr baseColWidth="10" defaultColWidth="11.5" defaultRowHeight="15" x14ac:dyDescent="0"/>
  <cols>
    <col min="1" max="6" width="11.5" style="141" customWidth="1"/>
    <col min="7" max="7" width="12.33203125" style="141" customWidth="1"/>
    <col min="8" max="8" width="11.5" style="141" customWidth="1"/>
    <col min="9" max="16384" width="11.5" style="141"/>
  </cols>
  <sheetData>
    <row r="1" spans="1:8">
      <c r="A1" s="140"/>
    </row>
    <row r="5" spans="1:8" ht="44.5" customHeight="1">
      <c r="A5" s="142" t="s">
        <v>129</v>
      </c>
      <c r="B5" s="143"/>
      <c r="C5" s="143"/>
      <c r="D5" s="143"/>
      <c r="E5" s="143"/>
      <c r="F5" s="143"/>
      <c r="G5" s="143"/>
      <c r="H5" s="143"/>
    </row>
    <row r="6" spans="1:8" ht="21">
      <c r="A6" s="142"/>
      <c r="B6" s="143"/>
      <c r="C6" s="143"/>
      <c r="D6" s="143"/>
      <c r="E6" s="143"/>
      <c r="F6" s="143"/>
      <c r="G6" s="143"/>
      <c r="H6" s="143"/>
    </row>
    <row r="7" spans="1:8" ht="28.5" customHeight="1">
      <c r="A7" s="144" t="s">
        <v>134</v>
      </c>
      <c r="H7" s="146" t="str">
        <f>file&amp;".xls or "&amp;file&amp;".xlsx,"</f>
        <v>BK3634.xls or BK3634.xlsx,</v>
      </c>
    </row>
    <row r="8" spans="1:8">
      <c r="A8" s="144"/>
    </row>
    <row r="28" spans="1:2">
      <c r="A28" s="145" t="s">
        <v>97</v>
      </c>
      <c r="B28" s="149" t="s">
        <v>135</v>
      </c>
    </row>
  </sheetData>
  <sheetProtection password="CC42" sheet="1" objects="1" scenarios="1"/>
  <pageMargins left="0.75" right="0.75" top="1" bottom="1" header="0.5" footer="0.5"/>
  <pageSetup scale="88" orientation="portrait" horizontalDpi="300" verticalDpi="300"/>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pageSetUpPr fitToPage="1"/>
  </sheetPr>
  <dimension ref="A1:K62"/>
  <sheetViews>
    <sheetView showGridLines="0" topLeftCell="A25" workbookViewId="0">
      <selection activeCell="E62" sqref="E62"/>
    </sheetView>
  </sheetViews>
  <sheetFormatPr baseColWidth="10" defaultColWidth="9.1640625" defaultRowHeight="12" x14ac:dyDescent="0"/>
  <cols>
    <col min="1" max="1" width="10.5" style="23" customWidth="1"/>
    <col min="2" max="2" width="2.33203125" customWidth="1"/>
    <col min="3" max="3" width="27.5" customWidth="1"/>
    <col min="4" max="6" width="12.5" style="45" customWidth="1"/>
    <col min="9" max="9" width="11" style="23" customWidth="1"/>
    <col min="10" max="10" width="16.33203125" style="23" customWidth="1"/>
    <col min="11" max="11" width="11.83203125" style="23" customWidth="1"/>
  </cols>
  <sheetData>
    <row r="1" spans="1:8" ht="15">
      <c r="A1" s="43" t="s">
        <v>62</v>
      </c>
      <c r="B1" s="2" t="s">
        <v>160</v>
      </c>
      <c r="C1" s="26"/>
      <c r="D1" s="44"/>
      <c r="E1" s="44"/>
      <c r="F1" s="53"/>
    </row>
    <row r="2" spans="1:8" ht="15">
      <c r="A2" s="43" t="s">
        <v>37</v>
      </c>
      <c r="B2" s="2" t="s">
        <v>74</v>
      </c>
      <c r="C2" s="26"/>
      <c r="D2" s="44"/>
      <c r="E2" s="44"/>
      <c r="F2" s="44"/>
    </row>
    <row r="3" spans="1:8" ht="15">
      <c r="A3" s="43"/>
      <c r="B3" s="2" t="str">
        <f>"As of "&amp;TEXT(MAX(Date),"mmmm d, yyyy")</f>
        <v>As of June 30, 2012</v>
      </c>
      <c r="C3" s="26"/>
      <c r="D3" s="44"/>
      <c r="E3" s="44"/>
      <c r="F3" s="44"/>
    </row>
    <row r="4" spans="1:8" ht="15">
      <c r="D4" s="192" t="str">
        <f>IF((F28=F53),"","Not in Balance by "&amp;TEXT(F28-F53,"$###,###"))</f>
        <v/>
      </c>
      <c r="E4" s="192"/>
      <c r="F4" s="192"/>
    </row>
    <row r="6" spans="1:8">
      <c r="B6" s="46" t="s">
        <v>128</v>
      </c>
    </row>
    <row r="8" spans="1:8">
      <c r="A8" s="29"/>
      <c r="B8" s="31" t="s">
        <v>5</v>
      </c>
      <c r="D8" s="47"/>
      <c r="E8" s="42"/>
      <c r="F8" s="42"/>
      <c r="G8" s="23"/>
      <c r="H8" s="23"/>
    </row>
    <row r="9" spans="1:8">
      <c r="A9" s="23">
        <v>1110</v>
      </c>
      <c r="C9" t="s">
        <v>101</v>
      </c>
      <c r="D9" s="48"/>
      <c r="E9" s="48"/>
      <c r="F9" s="54"/>
      <c r="G9" s="55" t="str">
        <f t="shared" ref="G9:G14" si="0">IF(ROUNDDOWN(F9,2)&lt;&gt;ROUNDUP(F9,2),"Round to two decimal places","")</f>
        <v/>
      </c>
      <c r="H9" s="56"/>
    </row>
    <row r="10" spans="1:8">
      <c r="A10" s="23">
        <v>1120</v>
      </c>
      <c r="C10" t="s">
        <v>12</v>
      </c>
      <c r="D10" s="48"/>
      <c r="E10" s="48"/>
      <c r="F10" s="54"/>
      <c r="G10" s="55" t="str">
        <f t="shared" si="0"/>
        <v/>
      </c>
      <c r="H10" s="56"/>
    </row>
    <row r="11" spans="1:8">
      <c r="A11" s="23">
        <v>1130</v>
      </c>
      <c r="C11" t="s">
        <v>115</v>
      </c>
      <c r="D11" s="48"/>
      <c r="E11" s="48"/>
      <c r="F11" s="54"/>
      <c r="G11" s="55" t="str">
        <f t="shared" si="0"/>
        <v/>
      </c>
      <c r="H11" s="56"/>
    </row>
    <row r="12" spans="1:8">
      <c r="A12" s="23">
        <v>1140</v>
      </c>
      <c r="C12" t="s">
        <v>119</v>
      </c>
      <c r="D12" s="48"/>
      <c r="E12" s="48"/>
      <c r="F12" s="54"/>
      <c r="G12" s="55" t="str">
        <f t="shared" si="0"/>
        <v/>
      </c>
      <c r="H12" s="56"/>
    </row>
    <row r="13" spans="1:8">
      <c r="A13" s="23">
        <v>1150</v>
      </c>
      <c r="C13" t="s">
        <v>59</v>
      </c>
      <c r="D13" s="48"/>
      <c r="E13" s="48"/>
      <c r="F13" s="54"/>
      <c r="G13" s="55" t="str">
        <f t="shared" si="0"/>
        <v/>
      </c>
      <c r="H13" s="56"/>
    </row>
    <row r="14" spans="1:8">
      <c r="C14" t="s">
        <v>143</v>
      </c>
      <c r="D14" s="48"/>
      <c r="E14" s="48"/>
      <c r="F14" s="59"/>
      <c r="G14" s="55" t="str">
        <f t="shared" si="0"/>
        <v/>
      </c>
      <c r="H14" s="56"/>
    </row>
    <row r="15" spans="1:8">
      <c r="D15" s="48"/>
      <c r="E15" s="48"/>
      <c r="F15" s="48"/>
      <c r="G15" s="56"/>
      <c r="H15" s="56"/>
    </row>
    <row r="16" spans="1:8">
      <c r="B16" s="34" t="s">
        <v>184</v>
      </c>
      <c r="D16" s="48"/>
      <c r="E16" s="48"/>
      <c r="F16" s="48"/>
      <c r="G16" s="56"/>
      <c r="H16" s="56"/>
    </row>
    <row r="17" spans="1:11">
      <c r="A17" s="23">
        <v>1211</v>
      </c>
      <c r="C17" t="s">
        <v>187</v>
      </c>
      <c r="D17" s="54"/>
      <c r="F17" s="48"/>
      <c r="G17" s="60" t="str">
        <f>IF(ROUNDDOWN(D17,2)&lt;&gt;ROUNDUP(D17,2),"Round to two decimal places","")</f>
        <v/>
      </c>
      <c r="H17" s="56"/>
    </row>
    <row r="18" spans="1:11">
      <c r="A18" s="23">
        <v>1212</v>
      </c>
      <c r="C18" t="s">
        <v>166</v>
      </c>
      <c r="D18" s="58"/>
      <c r="E18" s="54"/>
      <c r="G18" s="60" t="str">
        <f>IF(ROUNDDOWN(D18,2)&lt;&gt;ROUNDUP(D18,2),"Round to two decimal places","")&amp;IF(ROUNDDOWN(E18,2)&lt;&gt;ROUNDUP(E18,2)," Round to two decimal places","")</f>
        <v/>
      </c>
      <c r="H18" s="56"/>
    </row>
    <row r="19" spans="1:11" s="61" customFormat="1" ht="6" customHeight="1">
      <c r="A19" s="18"/>
      <c r="D19" s="62"/>
      <c r="E19" s="63"/>
      <c r="F19" s="64"/>
      <c r="G19" s="65"/>
      <c r="H19" s="66"/>
      <c r="I19" s="18"/>
      <c r="J19" s="18"/>
      <c r="K19" s="18"/>
    </row>
    <row r="20" spans="1:11">
      <c r="A20" s="23">
        <v>1311</v>
      </c>
      <c r="C20" t="s">
        <v>177</v>
      </c>
      <c r="D20" s="54"/>
      <c r="E20" s="55"/>
      <c r="F20" s="48"/>
      <c r="G20" s="60" t="str">
        <f>IF(ROUNDDOWN(D20,2)&lt;&gt;ROUNDUP(D20,2),"Round to two decimal places","")</f>
        <v/>
      </c>
      <c r="H20" s="56"/>
    </row>
    <row r="21" spans="1:11">
      <c r="A21" s="23">
        <v>1312</v>
      </c>
      <c r="C21" t="s">
        <v>1</v>
      </c>
      <c r="D21" s="58"/>
      <c r="E21" s="54"/>
      <c r="F21" s="55"/>
      <c r="G21" s="60" t="str">
        <f>IF(ROUNDDOWN(D21,2)&lt;&gt;ROUNDUP(D21,2),"Round to two decimal places","")&amp;IF(ROUNDDOWN(E21,2)&lt;&gt;ROUNDUP(E21,2)," Round to two decimal places","")</f>
        <v/>
      </c>
      <c r="H21" s="56"/>
    </row>
    <row r="22" spans="1:11" s="61" customFormat="1" ht="6" customHeight="1">
      <c r="A22" s="18"/>
      <c r="D22" s="62"/>
      <c r="E22" s="67"/>
      <c r="F22" s="68"/>
      <c r="G22" s="65"/>
      <c r="H22" s="66"/>
      <c r="I22" s="18"/>
      <c r="J22" s="18"/>
      <c r="K22" s="18"/>
    </row>
    <row r="23" spans="1:11">
      <c r="A23" s="23">
        <v>1411</v>
      </c>
      <c r="C23" t="s">
        <v>112</v>
      </c>
      <c r="D23" s="54"/>
      <c r="E23" s="55"/>
      <c r="F23" s="48"/>
      <c r="G23" s="60" t="str">
        <f>IF(ROUNDDOWN(D23,2)&lt;&gt;ROUNDUP(D23,2),"Round to two decimal places","")</f>
        <v/>
      </c>
      <c r="H23" s="56"/>
    </row>
    <row r="24" spans="1:11">
      <c r="A24" s="23">
        <v>1412</v>
      </c>
      <c r="C24" t="s">
        <v>14</v>
      </c>
      <c r="D24" s="58"/>
      <c r="E24" s="54"/>
      <c r="F24" s="55"/>
      <c r="G24" s="60" t="str">
        <f>IF(ROUNDDOWN(D24,2)&lt;&gt;ROUNDUP(D24,2),"Round to two decimal places","")&amp;IF(ROUNDDOWN(E24,2)&lt;&gt;ROUNDUP(E24,2)," Round to two decimal places","")</f>
        <v/>
      </c>
      <c r="H24" s="56"/>
    </row>
    <row r="25" spans="1:11" s="61" customFormat="1" ht="6" customHeight="1">
      <c r="A25" s="18"/>
      <c r="D25" s="62"/>
      <c r="E25" s="67"/>
      <c r="F25" s="68"/>
      <c r="G25" s="65"/>
      <c r="H25" s="66"/>
      <c r="I25" s="18"/>
      <c r="J25" s="18"/>
      <c r="K25" s="18"/>
    </row>
    <row r="26" spans="1:11">
      <c r="A26" s="23">
        <v>1510</v>
      </c>
      <c r="C26" t="s">
        <v>84</v>
      </c>
      <c r="D26" s="48"/>
      <c r="E26" s="58"/>
      <c r="F26" s="55"/>
      <c r="G26" s="60" t="str">
        <f>IF(ROUNDDOWN(E26,2)&lt;&gt;ROUNDUP(E26,2),"Round to two decimal places","")</f>
        <v/>
      </c>
      <c r="H26" s="56"/>
    </row>
    <row r="27" spans="1:11">
      <c r="C27" t="s">
        <v>143</v>
      </c>
      <c r="D27" s="48"/>
      <c r="E27" s="48"/>
      <c r="F27" s="69"/>
      <c r="G27" s="55" t="str">
        <f>IF(ROUNDDOWN(F27,2)&lt;&gt;ROUNDUP(F27,2),"Round to two decimal places","")</f>
        <v/>
      </c>
      <c r="H27" s="56"/>
    </row>
    <row r="28" spans="1:11">
      <c r="B28" s="34" t="s">
        <v>104</v>
      </c>
      <c r="D28" s="48"/>
      <c r="E28" s="48"/>
      <c r="F28" s="70"/>
      <c r="G28" s="55" t="str">
        <f>IF(ROUNDDOWN(F28,2)&lt;&gt;ROUNDUP(F28,2),"Round to two decimal places","")</f>
        <v/>
      </c>
      <c r="H28" s="56"/>
    </row>
    <row r="29" spans="1:11">
      <c r="D29" s="48"/>
      <c r="E29" s="48"/>
      <c r="F29" s="48"/>
      <c r="G29" s="56"/>
      <c r="H29" s="56"/>
    </row>
    <row r="30" spans="1:11">
      <c r="D30" s="48"/>
      <c r="E30" s="48"/>
      <c r="F30" s="48"/>
      <c r="G30" s="56"/>
      <c r="H30" s="56"/>
    </row>
    <row r="31" spans="1:11">
      <c r="B31" s="46" t="s">
        <v>22</v>
      </c>
      <c r="D31" s="48"/>
      <c r="E31" s="48"/>
      <c r="F31" s="48"/>
      <c r="G31" s="56"/>
      <c r="H31" s="56"/>
    </row>
    <row r="32" spans="1:11">
      <c r="D32" s="48"/>
      <c r="E32" s="48"/>
      <c r="F32" s="48"/>
      <c r="G32" s="56"/>
      <c r="H32" s="56"/>
    </row>
    <row r="33" spans="1:9">
      <c r="B33" s="34" t="s">
        <v>109</v>
      </c>
      <c r="D33" s="48"/>
      <c r="E33" s="48"/>
      <c r="F33" s="48"/>
      <c r="G33" s="56"/>
      <c r="H33" s="56"/>
      <c r="I33" s="71"/>
    </row>
    <row r="34" spans="1:9">
      <c r="A34" s="23">
        <v>2101</v>
      </c>
      <c r="C34" t="s">
        <v>153</v>
      </c>
      <c r="D34" s="54"/>
      <c r="E34" s="55"/>
      <c r="F34" s="48"/>
      <c r="G34" s="60" t="str">
        <f>IF(ROUNDDOWN(D34,2)&lt;&gt;ROUNDUP(D34,2),"Round to two decimal places","")</f>
        <v/>
      </c>
      <c r="H34" s="56"/>
    </row>
    <row r="35" spans="1:9">
      <c r="A35" s="23">
        <v>2102</v>
      </c>
      <c r="C35" t="s">
        <v>172</v>
      </c>
      <c r="D35" s="54"/>
      <c r="E35" s="55"/>
      <c r="F35" s="48"/>
      <c r="G35" s="60"/>
      <c r="H35" s="56"/>
    </row>
    <row r="36" spans="1:9">
      <c r="A36" s="23">
        <v>2103</v>
      </c>
      <c r="C36" t="s">
        <v>11</v>
      </c>
      <c r="D36" s="54"/>
      <c r="E36" s="55"/>
      <c r="F36" s="48"/>
      <c r="G36" s="60" t="str">
        <f>IF(ROUNDDOWN(D36,2)&lt;&gt;ROUNDUP(D36,2),"Round to two decimal places","")</f>
        <v/>
      </c>
      <c r="H36" s="56"/>
    </row>
    <row r="37" spans="1:9">
      <c r="A37" s="23">
        <v>2105</v>
      </c>
      <c r="C37" t="s">
        <v>142</v>
      </c>
      <c r="D37" s="54"/>
      <c r="E37" s="55"/>
      <c r="F37" s="48"/>
      <c r="G37" s="60" t="str">
        <f>IF(ROUNDDOWN(D37,2)&lt;&gt;ROUNDUP(D37,2),"Round to two decimal places","")</f>
        <v/>
      </c>
      <c r="H37" s="56"/>
    </row>
    <row r="38" spans="1:9">
      <c r="A38" s="23">
        <v>2106</v>
      </c>
      <c r="C38" t="s">
        <v>82</v>
      </c>
      <c r="D38" s="54"/>
      <c r="E38" s="55"/>
      <c r="F38" s="48"/>
      <c r="G38" s="60" t="str">
        <f>IF(ROUNDDOWN(D38,2)&lt;&gt;ROUNDUP(D38,2),"Round to two decimal places","")</f>
        <v/>
      </c>
      <c r="H38" s="56"/>
    </row>
    <row r="39" spans="1:9">
      <c r="C39" t="s">
        <v>143</v>
      </c>
      <c r="E39" s="54"/>
      <c r="F39" s="55"/>
      <c r="G39" s="60" t="str">
        <f>IF(ROUNDDOWN(E39,2)&lt;&gt;ROUNDUP(E39,2),"Round to two decimal places","")</f>
        <v/>
      </c>
      <c r="H39" s="56"/>
    </row>
    <row r="40" spans="1:9">
      <c r="D40" s="48"/>
      <c r="E40" s="48"/>
      <c r="F40" s="48"/>
      <c r="G40" s="56"/>
      <c r="H40" s="56"/>
    </row>
    <row r="41" spans="1:9">
      <c r="B41" s="34" t="s">
        <v>148</v>
      </c>
      <c r="D41" s="48"/>
      <c r="E41" s="48"/>
      <c r="F41" s="48"/>
      <c r="G41" s="56"/>
      <c r="H41" s="56"/>
    </row>
    <row r="42" spans="1:9">
      <c r="A42" s="23">
        <v>2201</v>
      </c>
      <c r="C42" t="s">
        <v>63</v>
      </c>
      <c r="D42" s="54"/>
      <c r="E42" s="55"/>
      <c r="F42" s="48"/>
      <c r="G42" s="60" t="str">
        <f>IF(ROUNDDOWN(D42,2)&lt;&gt;ROUNDUP(D42,2),"Round to two decimal places","")</f>
        <v/>
      </c>
      <c r="H42" s="56"/>
    </row>
    <row r="43" spans="1:9">
      <c r="A43" s="23">
        <v>2202</v>
      </c>
      <c r="C43" t="s">
        <v>54</v>
      </c>
      <c r="D43" s="58"/>
      <c r="E43" s="55"/>
      <c r="F43" s="48"/>
      <c r="G43" s="60" t="str">
        <f>IF(ROUNDDOWN(D43,2)&lt;&gt;ROUNDUP(D43,2),"Round to two decimal places","")</f>
        <v/>
      </c>
      <c r="H43" s="56"/>
    </row>
    <row r="44" spans="1:9">
      <c r="C44" t="s">
        <v>143</v>
      </c>
      <c r="E44" s="58"/>
      <c r="F44" s="55"/>
      <c r="G44" s="60" t="str">
        <f>IF(ROUNDDOWN(E44,2)&lt;&gt;ROUNDUP(E44,2),"Round to two decimal places","")</f>
        <v/>
      </c>
      <c r="H44" s="56"/>
    </row>
    <row r="45" spans="1:9">
      <c r="C45" t="s">
        <v>70</v>
      </c>
      <c r="D45" s="48"/>
      <c r="E45" s="48"/>
      <c r="F45" s="54"/>
      <c r="G45" s="55" t="str">
        <f>IF(ROUNDDOWN(F45,2)&lt;&gt;ROUNDUP(F45,2),"Round to two decimal places","")</f>
        <v/>
      </c>
      <c r="H45" s="56"/>
    </row>
    <row r="46" spans="1:9">
      <c r="D46" s="48"/>
      <c r="E46" s="48"/>
      <c r="F46" s="48"/>
      <c r="G46" s="56"/>
      <c r="H46" s="56"/>
    </row>
    <row r="47" spans="1:9">
      <c r="D47" s="48"/>
      <c r="E47" s="48"/>
      <c r="F47" s="48"/>
      <c r="G47" s="56"/>
      <c r="H47" s="56"/>
    </row>
    <row r="48" spans="1:9">
      <c r="B48" s="46" t="s">
        <v>29</v>
      </c>
      <c r="D48" s="48"/>
      <c r="E48" s="48"/>
      <c r="F48" s="48"/>
      <c r="G48" s="56"/>
      <c r="H48" s="56"/>
    </row>
    <row r="49" spans="1:9">
      <c r="C49" s="49"/>
      <c r="D49" s="48"/>
      <c r="E49" s="48"/>
      <c r="F49" s="48"/>
      <c r="G49" s="56"/>
      <c r="H49" s="56"/>
    </row>
    <row r="50" spans="1:9">
      <c r="A50" s="23">
        <v>3100</v>
      </c>
      <c r="C50" t="s">
        <v>185</v>
      </c>
      <c r="D50" s="48"/>
      <c r="E50" s="54"/>
      <c r="F50" s="55" t="str">
        <f>IF(ROUNDDOWN(E50,2)&lt;&gt;ROUNDUP(E50,2),"Round to two decimal places","")</f>
        <v/>
      </c>
      <c r="G50" s="56"/>
      <c r="H50" s="56"/>
    </row>
    <row r="51" spans="1:9">
      <c r="A51" s="23">
        <v>3200</v>
      </c>
      <c r="C51" t="s">
        <v>81</v>
      </c>
      <c r="D51" s="48"/>
      <c r="E51" s="58"/>
      <c r="F51" s="55" t="str">
        <f>IF(ROUNDDOWN(E51,2)&lt;&gt;ROUNDUP(E51,2),"Round to two decimal places","")</f>
        <v/>
      </c>
      <c r="G51" s="56"/>
      <c r="H51" s="56"/>
    </row>
    <row r="52" spans="1:9">
      <c r="C52" t="s">
        <v>98</v>
      </c>
      <c r="D52" s="48"/>
      <c r="E52" s="48"/>
      <c r="F52" s="72"/>
      <c r="G52" s="55" t="str">
        <f>IF(ROUNDDOWN(F52,2)&lt;&gt;ROUNDUP(F52,2),"Round to two decimal places","")</f>
        <v/>
      </c>
      <c r="H52" s="30"/>
      <c r="I52" s="71"/>
    </row>
    <row r="53" spans="1:9">
      <c r="B53" s="34" t="s">
        <v>114</v>
      </c>
      <c r="E53" s="48"/>
      <c r="F53" s="70"/>
      <c r="G53" s="55" t="str">
        <f>IF(ROUNDDOWN(F53,2)&lt;&gt;ROUNDUP(F53,2),"Round to two decimal places","")</f>
        <v/>
      </c>
    </row>
    <row r="55" spans="1:9">
      <c r="A55" s="158">
        <f>'Income Statement'!A30</f>
        <v>0</v>
      </c>
      <c r="B55" s="51"/>
      <c r="C55" s="51"/>
    </row>
    <row r="56" spans="1:9">
      <c r="A56" s="159" t="s">
        <v>30</v>
      </c>
      <c r="B56" s="51"/>
      <c r="C56" s="51"/>
    </row>
    <row r="57" spans="1:9">
      <c r="A57" s="50"/>
      <c r="B57" s="51"/>
      <c r="C57" s="51"/>
    </row>
    <row r="58" spans="1:9">
      <c r="A58" s="50"/>
      <c r="B58" s="51"/>
      <c r="C58" s="51"/>
    </row>
    <row r="59" spans="1:9">
      <c r="A59" s="50"/>
      <c r="B59" s="51"/>
      <c r="C59" s="51"/>
    </row>
    <row r="60" spans="1:9">
      <c r="A60" s="50"/>
      <c r="B60" s="51"/>
      <c r="C60" s="51"/>
    </row>
    <row r="61" spans="1:9">
      <c r="A61" s="50"/>
      <c r="B61" s="51"/>
      <c r="C61" s="51"/>
    </row>
    <row r="62" spans="1:9">
      <c r="A62" s="50"/>
      <c r="B62" s="51"/>
      <c r="C62" s="51"/>
    </row>
  </sheetData>
  <sheetProtection password="CC42" sheet="1" objects="1" scenarios="1"/>
  <mergeCells count="1">
    <mergeCell ref="D4:F4"/>
  </mergeCells>
  <conditionalFormatting sqref="A1:H54">
    <cfRule type="expression" dxfId="1" priority="1" stopIfTrue="1">
      <formula>$A$55=0</formula>
    </cfRule>
  </conditionalFormatting>
  <conditionalFormatting sqref="A56">
    <cfRule type="expression" dxfId="0" priority="2" stopIfTrue="1">
      <formula>$A$55=0</formula>
    </cfRule>
  </conditionalFormatting>
  <dataValidations count="1">
    <dataValidation type="decimal" allowBlank="1" showInputMessage="1" showErrorMessage="1" errorTitle="Number" error="Please enter a positive number." sqref="F9:F14 E18:E19 E21:E22 D17:D25 E24:E26 F27:F28 D34:D38 E39 D42:D43 E44 F45 E50:E51 F52:F53">
      <formula1>0</formula1>
      <formula2>1000000</formula2>
    </dataValidation>
  </dataValidations>
  <pageMargins left="0.75" right="0.75" top="1" bottom="1" header="0.5" footer="0.5"/>
  <pageSetup scale="89"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2:I87"/>
  <sheetViews>
    <sheetView showGridLines="0" topLeftCell="A22" workbookViewId="0"/>
  </sheetViews>
  <sheetFormatPr baseColWidth="10" defaultColWidth="9.1640625" defaultRowHeight="12" x14ac:dyDescent="0"/>
  <sheetData>
    <row r="2" spans="1:2" ht="15">
      <c r="A2" s="160" t="s">
        <v>52</v>
      </c>
      <c r="B2" s="160" t="s">
        <v>150</v>
      </c>
    </row>
    <row r="23" spans="1:2">
      <c r="A23" s="161" t="s">
        <v>72</v>
      </c>
      <c r="B23" s="162" t="s">
        <v>88</v>
      </c>
    </row>
    <row r="24" spans="1:2">
      <c r="B24" s="162" t="s">
        <v>77</v>
      </c>
    </row>
    <row r="25" spans="1:2">
      <c r="B25" s="162" t="s">
        <v>162</v>
      </c>
    </row>
    <row r="26" spans="1:2">
      <c r="B26" s="162" t="s">
        <v>140</v>
      </c>
    </row>
    <row r="29" spans="1:2" ht="15">
      <c r="A29" s="160" t="s">
        <v>175</v>
      </c>
      <c r="B29" s="160" t="s">
        <v>3</v>
      </c>
    </row>
    <row r="30" spans="1:2" ht="15">
      <c r="B30" s="160" t="s">
        <v>55</v>
      </c>
    </row>
    <row r="32" spans="1:2">
      <c r="A32" s="161" t="s">
        <v>72</v>
      </c>
      <c r="B32" s="161"/>
    </row>
    <row r="33" spans="1:2">
      <c r="A33" s="161"/>
      <c r="B33" s="161"/>
    </row>
    <row r="34" spans="1:2">
      <c r="A34" s="161"/>
      <c r="B34" s="161"/>
    </row>
    <row r="35" spans="1:2">
      <c r="A35" s="161"/>
      <c r="B35" s="161"/>
    </row>
    <row r="36" spans="1:2">
      <c r="A36" s="161"/>
      <c r="B36" s="161"/>
    </row>
    <row r="37" spans="1:2">
      <c r="B37" s="161" t="s">
        <v>43</v>
      </c>
    </row>
    <row r="38" spans="1:2">
      <c r="B38" s="161" t="s">
        <v>10</v>
      </c>
    </row>
    <row r="39" spans="1:2">
      <c r="B39" s="161" t="s">
        <v>83</v>
      </c>
    </row>
    <row r="40" spans="1:2">
      <c r="B40" s="161" t="s">
        <v>60</v>
      </c>
    </row>
    <row r="41" spans="1:2">
      <c r="B41" s="161" t="s">
        <v>76</v>
      </c>
    </row>
    <row r="42" spans="1:2">
      <c r="B42" s="161" t="s">
        <v>66</v>
      </c>
    </row>
    <row r="43" spans="1:2">
      <c r="B43" s="161" t="s">
        <v>117</v>
      </c>
    </row>
    <row r="72" spans="1:9" ht="15">
      <c r="A72" s="160" t="s">
        <v>132</v>
      </c>
      <c r="B72" s="160" t="s">
        <v>165</v>
      </c>
    </row>
    <row r="74" spans="1:9">
      <c r="A74" s="161"/>
      <c r="B74" s="161" t="s">
        <v>67</v>
      </c>
      <c r="C74" s="161"/>
      <c r="D74" s="161"/>
      <c r="E74" s="161"/>
      <c r="F74" s="161"/>
      <c r="G74" s="161"/>
      <c r="H74" s="161"/>
      <c r="I74" s="161"/>
    </row>
    <row r="75" spans="1:9">
      <c r="A75" s="161"/>
      <c r="B75" s="161"/>
      <c r="C75" s="161"/>
      <c r="D75" s="161"/>
      <c r="E75" s="161"/>
      <c r="F75" s="161"/>
      <c r="G75" s="161"/>
      <c r="H75" s="161"/>
      <c r="I75" s="161"/>
    </row>
    <row r="76" spans="1:9">
      <c r="A76" s="161"/>
      <c r="B76" s="161" t="s">
        <v>15</v>
      </c>
      <c r="C76" s="161"/>
      <c r="D76" s="161"/>
      <c r="E76" s="161"/>
      <c r="F76" s="161"/>
      <c r="G76" s="161"/>
      <c r="H76" s="161">
        <v>100</v>
      </c>
      <c r="I76" s="161"/>
    </row>
    <row r="77" spans="1:9">
      <c r="A77" s="161"/>
      <c r="B77" s="161"/>
      <c r="C77" s="161" t="s">
        <v>2</v>
      </c>
      <c r="D77" s="161"/>
      <c r="E77" s="161"/>
      <c r="F77" s="161"/>
      <c r="G77" s="161"/>
      <c r="H77" s="161"/>
      <c r="I77" s="161">
        <v>100</v>
      </c>
    </row>
    <row r="78" spans="1:9">
      <c r="A78" s="161"/>
      <c r="B78" s="161"/>
      <c r="C78" s="161"/>
      <c r="D78" s="161"/>
      <c r="E78" s="161"/>
      <c r="F78" s="161"/>
      <c r="G78" s="161"/>
      <c r="H78" s="161"/>
      <c r="I78" s="161"/>
    </row>
    <row r="79" spans="1:9">
      <c r="A79" s="161"/>
      <c r="B79" s="161" t="s">
        <v>121</v>
      </c>
      <c r="C79" s="161"/>
      <c r="D79" s="161"/>
      <c r="E79" s="161"/>
      <c r="F79" s="161"/>
      <c r="G79" s="161"/>
      <c r="H79" s="161"/>
      <c r="I79" s="161"/>
    </row>
    <row r="80" spans="1:9">
      <c r="A80" s="161"/>
      <c r="B80" s="161"/>
      <c r="C80" s="161"/>
      <c r="D80" s="161"/>
      <c r="E80" s="161"/>
      <c r="F80" s="161"/>
      <c r="G80" s="161"/>
      <c r="H80" s="161"/>
      <c r="I80" s="161"/>
    </row>
    <row r="81" spans="1:9">
      <c r="A81" s="161"/>
      <c r="B81" s="161" t="s">
        <v>2</v>
      </c>
      <c r="C81" s="161"/>
      <c r="D81" s="161"/>
      <c r="E81" s="161"/>
      <c r="F81" s="161"/>
      <c r="G81" s="161"/>
      <c r="H81" s="161">
        <v>100</v>
      </c>
      <c r="I81" s="161"/>
    </row>
    <row r="82" spans="1:9">
      <c r="A82" s="161"/>
      <c r="B82" s="161"/>
      <c r="C82" s="161" t="s">
        <v>15</v>
      </c>
      <c r="D82" s="161"/>
      <c r="E82" s="161"/>
      <c r="F82" s="161"/>
      <c r="G82" s="161"/>
      <c r="H82" s="161"/>
      <c r="I82" s="161">
        <v>100</v>
      </c>
    </row>
    <row r="83" spans="1:9">
      <c r="A83" s="161"/>
      <c r="B83" s="161"/>
      <c r="C83" s="161"/>
      <c r="D83" s="161"/>
      <c r="E83" s="161"/>
      <c r="F83" s="161"/>
      <c r="G83" s="161"/>
      <c r="H83" s="161"/>
      <c r="I83" s="161"/>
    </row>
    <row r="84" spans="1:9">
      <c r="A84" s="161"/>
      <c r="B84" s="161" t="s">
        <v>105</v>
      </c>
      <c r="C84" s="161"/>
      <c r="D84" s="161"/>
      <c r="E84" s="161"/>
      <c r="F84" s="161"/>
      <c r="G84" s="161"/>
      <c r="H84" s="161"/>
      <c r="I84" s="161"/>
    </row>
    <row r="85" spans="1:9">
      <c r="A85" s="161"/>
      <c r="B85" s="161"/>
      <c r="C85" s="161"/>
      <c r="D85" s="161"/>
      <c r="E85" s="161"/>
      <c r="F85" s="161"/>
      <c r="G85" s="161"/>
      <c r="H85" s="161"/>
      <c r="I85" s="161"/>
    </row>
    <row r="86" spans="1:9">
      <c r="A86" s="161"/>
      <c r="B86" s="161" t="s">
        <v>2</v>
      </c>
      <c r="C86" s="161"/>
      <c r="D86" s="161"/>
      <c r="E86" s="161"/>
      <c r="F86" s="161"/>
      <c r="G86" s="161"/>
      <c r="H86" s="161">
        <v>100</v>
      </c>
      <c r="I86" s="161"/>
    </row>
    <row r="87" spans="1:9">
      <c r="A87" s="161"/>
      <c r="B87" s="161"/>
      <c r="C87" s="161" t="s">
        <v>141</v>
      </c>
      <c r="D87" s="161"/>
      <c r="E87" s="161"/>
      <c r="F87" s="161"/>
      <c r="G87" s="161"/>
      <c r="H87" s="161"/>
      <c r="I87" s="161">
        <v>100</v>
      </c>
    </row>
  </sheetData>
  <pageMargins left="0.7" right="0.7" top="0.75" bottom="0.75" header="0.3" footer="0.3"/>
  <pageSetup scale="77" fitToHeight="2" orientation="portrait" horizontalDpi="300" verticalDpi="30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M275"/>
  <sheetViews>
    <sheetView showGridLines="0" topLeftCell="A96" workbookViewId="0">
      <selection activeCell="D125" sqref="D125"/>
    </sheetView>
  </sheetViews>
  <sheetFormatPr baseColWidth="10" defaultColWidth="9.1640625" defaultRowHeight="12" x14ac:dyDescent="0"/>
  <cols>
    <col min="5" max="5" width="15" customWidth="1"/>
  </cols>
  <sheetData>
    <row r="1" spans="1:13" ht="18">
      <c r="A1" s="119" t="s">
        <v>127</v>
      </c>
      <c r="B1" s="120"/>
      <c r="C1" s="120"/>
      <c r="D1" s="120"/>
      <c r="E1" s="120"/>
      <c r="F1" s="120"/>
      <c r="G1" s="120"/>
      <c r="H1" s="121"/>
      <c r="I1" s="121"/>
      <c r="J1" s="122"/>
      <c r="K1" s="121"/>
      <c r="L1" s="114"/>
      <c r="M1" s="114"/>
    </row>
    <row r="2" spans="1:13">
      <c r="A2" s="114"/>
      <c r="B2" s="114"/>
      <c r="C2" s="114"/>
      <c r="D2" s="114"/>
      <c r="E2" s="114"/>
      <c r="F2" s="114"/>
      <c r="G2" s="114"/>
      <c r="H2" s="114"/>
      <c r="I2" s="114"/>
      <c r="J2" s="123"/>
      <c r="K2" s="114"/>
      <c r="L2" s="114"/>
      <c r="M2" s="114"/>
    </row>
    <row r="3" spans="1:13">
      <c r="A3" s="114"/>
      <c r="B3" s="114"/>
      <c r="C3" s="114"/>
      <c r="D3" s="114"/>
      <c r="E3" s="114"/>
      <c r="F3" s="114"/>
      <c r="G3" s="114"/>
      <c r="H3" s="114"/>
      <c r="I3" s="114"/>
      <c r="J3" s="114"/>
      <c r="K3" s="114"/>
      <c r="L3" s="114"/>
      <c r="M3" s="114"/>
    </row>
    <row r="4" spans="1:13">
      <c r="A4" s="114"/>
      <c r="B4" s="114"/>
      <c r="C4" s="114"/>
      <c r="D4" s="121" t="s">
        <v>170</v>
      </c>
      <c r="E4" s="121"/>
      <c r="F4" s="121"/>
      <c r="G4" s="121"/>
      <c r="H4" s="121"/>
      <c r="I4" s="114"/>
      <c r="J4" s="114"/>
      <c r="K4" s="114"/>
      <c r="L4" s="114"/>
      <c r="M4" s="114"/>
    </row>
    <row r="5" spans="1:13">
      <c r="A5" s="114"/>
      <c r="B5" s="114"/>
      <c r="C5" s="114"/>
      <c r="D5" s="114"/>
      <c r="E5" s="114"/>
      <c r="F5" s="114"/>
      <c r="G5" s="114"/>
      <c r="H5" s="114"/>
      <c r="I5" s="114"/>
      <c r="J5" s="123"/>
      <c r="K5" s="114"/>
      <c r="L5" s="114"/>
      <c r="M5" s="114"/>
    </row>
    <row r="6" spans="1:13">
      <c r="A6" s="114"/>
      <c r="B6" s="114"/>
      <c r="C6" s="114"/>
      <c r="D6" s="114"/>
      <c r="E6" s="114"/>
      <c r="F6" s="114"/>
      <c r="G6" s="114"/>
      <c r="H6" s="114"/>
      <c r="I6" s="114"/>
      <c r="J6" s="123"/>
      <c r="K6" s="114"/>
      <c r="L6" s="114"/>
      <c r="M6" s="114"/>
    </row>
    <row r="7" spans="1:13">
      <c r="A7" s="114"/>
      <c r="B7" s="114"/>
      <c r="C7" s="114"/>
      <c r="D7" s="114"/>
      <c r="E7" s="114"/>
      <c r="F7" s="114"/>
      <c r="G7" s="114"/>
      <c r="H7" s="114"/>
      <c r="I7" s="114"/>
      <c r="J7" s="123"/>
      <c r="K7" s="114"/>
      <c r="L7" s="114"/>
      <c r="M7" s="114"/>
    </row>
    <row r="8" spans="1:13">
      <c r="A8" s="114"/>
      <c r="B8" s="114"/>
      <c r="C8" s="114"/>
      <c r="D8" s="114"/>
      <c r="E8" s="114"/>
      <c r="F8" s="114"/>
      <c r="G8" s="114"/>
      <c r="H8" s="114"/>
      <c r="I8" s="114"/>
      <c r="J8" s="123"/>
      <c r="K8" s="114"/>
      <c r="L8" s="114"/>
      <c r="M8" s="114"/>
    </row>
    <row r="9" spans="1:13">
      <c r="A9" s="114"/>
      <c r="B9" s="114"/>
      <c r="C9" s="114"/>
      <c r="D9" s="114"/>
      <c r="E9" s="114"/>
      <c r="F9" s="114"/>
      <c r="G9" s="114"/>
      <c r="H9" s="114"/>
      <c r="I9" s="114"/>
      <c r="J9" s="123"/>
      <c r="K9" s="114"/>
      <c r="L9" s="114"/>
      <c r="M9" s="114"/>
    </row>
    <row r="10" spans="1:13">
      <c r="A10" s="114"/>
      <c r="B10" s="114"/>
      <c r="C10" s="114"/>
      <c r="D10" s="114"/>
      <c r="E10" s="114"/>
      <c r="F10" s="114"/>
      <c r="G10" s="114"/>
      <c r="H10" s="114"/>
      <c r="I10" s="114"/>
      <c r="J10" s="123"/>
      <c r="K10" s="114"/>
      <c r="L10" s="114"/>
      <c r="M10" s="114"/>
    </row>
    <row r="11" spans="1:13">
      <c r="A11" s="114"/>
      <c r="B11" s="114"/>
      <c r="C11" s="114"/>
      <c r="D11" s="114"/>
      <c r="E11" s="114"/>
      <c r="F11" s="114"/>
      <c r="G11" s="114"/>
      <c r="H11" s="114"/>
      <c r="I11" s="114"/>
      <c r="J11" s="123"/>
      <c r="K11" s="114"/>
      <c r="L11" s="114"/>
      <c r="M11" s="114"/>
    </row>
    <row r="12" spans="1:13">
      <c r="A12" s="114"/>
      <c r="B12" s="114"/>
      <c r="C12" s="114"/>
      <c r="D12" s="114"/>
      <c r="E12" s="114"/>
      <c r="F12" s="114"/>
      <c r="G12" s="114"/>
      <c r="H12" s="114"/>
      <c r="I12" s="114"/>
      <c r="J12" s="123"/>
      <c r="K12" s="114"/>
      <c r="L12" s="114"/>
      <c r="M12" s="114"/>
    </row>
    <row r="13" spans="1:13">
      <c r="A13" s="114"/>
      <c r="B13" s="114"/>
      <c r="C13" s="114"/>
      <c r="D13" s="114"/>
      <c r="E13" s="114"/>
      <c r="F13" s="114"/>
      <c r="G13" s="114"/>
      <c r="H13" s="114"/>
      <c r="I13" s="114"/>
      <c r="J13" s="123"/>
      <c r="K13" s="114"/>
      <c r="L13" s="114"/>
      <c r="M13" s="114"/>
    </row>
    <row r="14" spans="1:13">
      <c r="A14" s="114"/>
      <c r="B14" s="114"/>
      <c r="C14" s="114"/>
      <c r="D14" s="114"/>
      <c r="E14" s="114"/>
      <c r="F14" s="114"/>
      <c r="G14" s="114"/>
      <c r="H14" s="114"/>
      <c r="I14" s="114"/>
      <c r="J14" s="123"/>
      <c r="K14" s="114"/>
      <c r="L14" s="114"/>
      <c r="M14" s="114"/>
    </row>
    <row r="15" spans="1:13">
      <c r="A15" s="114"/>
      <c r="B15" s="114"/>
      <c r="C15" s="114"/>
      <c r="D15" s="114"/>
      <c r="E15" s="114"/>
      <c r="F15" s="114"/>
      <c r="G15" s="114"/>
      <c r="H15" s="114"/>
      <c r="I15" s="114"/>
      <c r="J15" s="123"/>
      <c r="K15" s="114"/>
      <c r="L15" s="114"/>
      <c r="M15" s="114"/>
    </row>
    <row r="16" spans="1:13">
      <c r="A16" s="114"/>
      <c r="B16" s="114"/>
      <c r="C16" s="114"/>
      <c r="D16" s="114"/>
      <c r="E16" s="114"/>
      <c r="F16" s="114"/>
      <c r="G16" s="114"/>
      <c r="H16" s="114"/>
      <c r="I16" s="114"/>
      <c r="J16" s="123"/>
      <c r="K16" s="114"/>
      <c r="L16" s="114"/>
      <c r="M16" s="114"/>
    </row>
    <row r="17" spans="1:13">
      <c r="A17" s="114"/>
      <c r="B17" s="114"/>
      <c r="C17" s="114"/>
      <c r="D17" s="114"/>
      <c r="E17" s="114"/>
      <c r="F17" s="114"/>
      <c r="G17" s="114"/>
      <c r="H17" s="114"/>
      <c r="I17" s="114"/>
      <c r="J17" s="123"/>
      <c r="K17" s="114"/>
      <c r="L17" s="114"/>
      <c r="M17" s="114"/>
    </row>
    <row r="18" spans="1:13">
      <c r="A18" s="114"/>
      <c r="B18" s="114"/>
      <c r="C18" s="114"/>
      <c r="D18" s="114"/>
      <c r="E18" s="114"/>
      <c r="F18" s="114"/>
      <c r="G18" s="114"/>
      <c r="H18" s="114"/>
      <c r="I18" s="114"/>
      <c r="J18" s="123"/>
      <c r="K18" s="114"/>
      <c r="L18" s="114"/>
      <c r="M18" s="114"/>
    </row>
    <row r="19" spans="1:13">
      <c r="A19" s="114"/>
      <c r="B19" s="114"/>
      <c r="C19" s="114"/>
      <c r="D19" s="124" t="s">
        <v>86</v>
      </c>
      <c r="E19" s="124" t="s">
        <v>100</v>
      </c>
      <c r="F19" s="124" t="s">
        <v>75</v>
      </c>
      <c r="G19" s="124" t="s">
        <v>9</v>
      </c>
      <c r="H19" s="114"/>
      <c r="I19" s="114"/>
      <c r="J19" s="123"/>
      <c r="K19" s="114"/>
      <c r="L19" s="114"/>
      <c r="M19" s="114"/>
    </row>
    <row r="20" spans="1:13">
      <c r="A20" s="114"/>
      <c r="B20" s="114"/>
      <c r="C20" s="114"/>
      <c r="D20" s="114" t="s">
        <v>188</v>
      </c>
      <c r="E20" s="114" t="s">
        <v>118</v>
      </c>
      <c r="F20" s="125">
        <v>3634</v>
      </c>
      <c r="G20" s="126" t="s">
        <v>25</v>
      </c>
      <c r="H20" s="114"/>
      <c r="I20" s="114"/>
      <c r="J20" s="123"/>
      <c r="K20" s="114"/>
      <c r="L20" s="114"/>
      <c r="M20" s="114"/>
    </row>
    <row r="21" spans="1:13" s="61" customFormat="1" ht="15">
      <c r="A21" s="127"/>
      <c r="B21" s="127"/>
      <c r="C21" s="127"/>
      <c r="D21" s="127"/>
      <c r="E21" s="127"/>
      <c r="F21" s="127"/>
      <c r="G21" s="127"/>
      <c r="H21" s="127"/>
      <c r="I21" s="127"/>
      <c r="J21" s="128"/>
      <c r="K21" s="127"/>
      <c r="L21" s="127"/>
      <c r="M21" s="127"/>
    </row>
    <row r="22" spans="1:13" s="61" customFormat="1" ht="15">
      <c r="A22" s="127"/>
      <c r="B22" s="127"/>
      <c r="C22" s="127"/>
      <c r="D22" s="127"/>
      <c r="E22" s="127"/>
      <c r="F22" s="127"/>
      <c r="G22" s="127"/>
      <c r="H22" s="127"/>
      <c r="I22" s="127"/>
      <c r="J22" s="128"/>
      <c r="K22" s="127"/>
      <c r="L22" s="127"/>
      <c r="M22" s="127"/>
    </row>
    <row r="23" spans="1:13" s="61" customFormat="1" ht="15">
      <c r="A23" s="127"/>
      <c r="B23" s="127"/>
      <c r="C23" s="127"/>
      <c r="D23" s="127"/>
      <c r="E23" s="127"/>
      <c r="F23" s="127"/>
      <c r="G23" s="127"/>
      <c r="H23" s="127"/>
      <c r="I23" s="127"/>
      <c r="J23" s="128"/>
      <c r="K23" s="127"/>
      <c r="L23" s="127"/>
      <c r="M23" s="127"/>
    </row>
    <row r="24" spans="1:13" s="61" customFormat="1" ht="15">
      <c r="A24" s="127"/>
      <c r="B24" s="127"/>
      <c r="C24" s="127"/>
      <c r="D24" s="127"/>
      <c r="E24" s="127"/>
      <c r="F24" s="127"/>
      <c r="G24" s="127"/>
      <c r="H24" s="127"/>
      <c r="I24" s="127"/>
      <c r="J24" s="128"/>
      <c r="K24" s="127"/>
      <c r="L24" s="127"/>
      <c r="M24" s="127"/>
    </row>
    <row r="25" spans="1:13" s="61" customFormat="1" ht="15">
      <c r="A25" s="127"/>
      <c r="B25" s="127"/>
      <c r="C25" s="127"/>
      <c r="D25" s="127"/>
      <c r="E25" s="127"/>
      <c r="F25" s="127"/>
      <c r="G25" s="127"/>
      <c r="H25" s="127"/>
      <c r="I25" s="127"/>
      <c r="J25" s="128"/>
      <c r="K25" s="127"/>
      <c r="L25" s="127"/>
      <c r="M25" s="127"/>
    </row>
    <row r="26" spans="1:13" s="61" customFormat="1" ht="15">
      <c r="A26" s="127"/>
      <c r="B26" s="127"/>
      <c r="C26" s="127"/>
      <c r="D26" s="127"/>
      <c r="E26" s="127"/>
      <c r="F26" s="127"/>
      <c r="G26" s="127"/>
      <c r="H26" s="127"/>
      <c r="I26" s="127"/>
      <c r="J26" s="128"/>
      <c r="K26" s="127"/>
      <c r="L26" s="127"/>
      <c r="M26" s="127"/>
    </row>
    <row r="27" spans="1:13" ht="15">
      <c r="A27" s="129"/>
      <c r="B27" s="130"/>
      <c r="C27" s="130"/>
      <c r="D27" s="130"/>
      <c r="E27" s="130"/>
      <c r="F27" s="130"/>
      <c r="G27" s="130"/>
      <c r="H27" s="130"/>
      <c r="I27" s="130"/>
      <c r="J27" s="131"/>
      <c r="K27" s="130"/>
      <c r="L27" s="130"/>
      <c r="M27" s="130"/>
    </row>
    <row r="28" spans="1:13" ht="15">
      <c r="A28" s="129"/>
      <c r="B28" s="130"/>
      <c r="C28" s="130"/>
      <c r="D28" s="130"/>
      <c r="E28" s="130"/>
      <c r="F28" s="130"/>
      <c r="G28" s="130"/>
      <c r="H28" s="130"/>
      <c r="I28" s="130"/>
      <c r="J28" s="131"/>
      <c r="K28" s="130"/>
      <c r="L28" s="130"/>
      <c r="M28" s="130"/>
    </row>
    <row r="29" spans="1:13" ht="20.25" customHeight="1">
      <c r="A29" s="129"/>
      <c r="B29" s="130"/>
      <c r="C29" s="130"/>
      <c r="D29" s="130"/>
      <c r="E29" s="130"/>
      <c r="F29" s="130"/>
      <c r="G29" s="130"/>
      <c r="H29" s="130"/>
      <c r="I29" s="130"/>
      <c r="J29" s="131"/>
      <c r="K29" s="130"/>
      <c r="L29" s="130"/>
      <c r="M29" s="130"/>
    </row>
    <row r="30" spans="1:13" ht="20.25" customHeight="1">
      <c r="A30" s="33" t="s">
        <v>6</v>
      </c>
      <c r="B30" s="130"/>
      <c r="C30" s="129"/>
      <c r="D30" s="130"/>
      <c r="E30" s="130"/>
      <c r="F30" s="130"/>
      <c r="G30" s="130"/>
      <c r="H30" s="130"/>
      <c r="I30" s="130"/>
      <c r="J30" s="131"/>
      <c r="K30" s="130"/>
      <c r="L30" s="130"/>
      <c r="M30" s="130"/>
    </row>
    <row r="31" spans="1:13" ht="20.25" customHeight="1">
      <c r="A31" s="132">
        <v>1</v>
      </c>
      <c r="B31" s="130"/>
      <c r="C31" s="130"/>
      <c r="D31" s="130"/>
      <c r="E31" s="130"/>
      <c r="F31" s="130"/>
      <c r="G31" s="130"/>
      <c r="H31" s="130"/>
      <c r="I31" s="130"/>
      <c r="J31" s="131"/>
      <c r="K31" s="130"/>
      <c r="L31" s="130"/>
      <c r="M31" s="130"/>
    </row>
    <row r="32" spans="1:13" ht="20.25" customHeight="1">
      <c r="A32" s="129"/>
      <c r="B32" s="130"/>
      <c r="C32" s="130"/>
      <c r="D32" s="130"/>
      <c r="E32" s="130"/>
      <c r="F32" s="130"/>
      <c r="G32" s="130"/>
      <c r="H32" s="130"/>
      <c r="I32" s="130"/>
      <c r="J32" s="131"/>
      <c r="K32" s="130"/>
      <c r="L32" s="130"/>
      <c r="M32" s="130"/>
    </row>
    <row r="33" spans="1:13" ht="15">
      <c r="A33" s="33" t="s">
        <v>181</v>
      </c>
      <c r="B33" s="130"/>
      <c r="C33" s="130"/>
      <c r="D33" s="130"/>
      <c r="E33" s="130"/>
      <c r="F33" s="130"/>
      <c r="G33" s="130"/>
      <c r="H33" s="130"/>
      <c r="I33" s="130"/>
      <c r="J33" s="131"/>
      <c r="K33" s="130"/>
      <c r="L33" s="130"/>
      <c r="M33" s="130"/>
    </row>
    <row r="34" spans="1:13" ht="15">
      <c r="A34" s="130"/>
      <c r="B34" s="130"/>
      <c r="C34" s="130"/>
      <c r="D34" s="130"/>
      <c r="E34" s="130"/>
      <c r="F34" s="130"/>
      <c r="G34" s="130"/>
      <c r="H34" s="130"/>
      <c r="I34" s="130"/>
      <c r="J34" s="131"/>
      <c r="K34" s="130"/>
      <c r="L34" s="130"/>
      <c r="M34" s="130"/>
    </row>
    <row r="35" spans="1:13" ht="52">
      <c r="A35" s="6" t="s">
        <v>33</v>
      </c>
      <c r="B35" s="6" t="s">
        <v>179</v>
      </c>
      <c r="C35" s="6" t="s">
        <v>64</v>
      </c>
      <c r="D35" s="7" t="s">
        <v>89</v>
      </c>
      <c r="E35" s="7" t="s">
        <v>130</v>
      </c>
      <c r="F35" s="8" t="s">
        <v>103</v>
      </c>
      <c r="G35" s="8" t="s">
        <v>28</v>
      </c>
      <c r="H35" s="130"/>
      <c r="I35" s="130"/>
      <c r="J35" s="131"/>
      <c r="K35" s="130"/>
      <c r="L35" s="130"/>
      <c r="M35" s="130"/>
    </row>
    <row r="36" spans="1:13" ht="15">
      <c r="A36" s="9"/>
      <c r="B36" s="9"/>
      <c r="C36" s="9"/>
      <c r="D36" s="10"/>
      <c r="E36" s="11" t="str">
        <f>IF(SUM(F37:F40)=SUM(G37:G40),"","Transaction # "&amp;A37&amp;" Not in Balance by "&amp;TEXT(SUM(F37:F40)-SUM(G37:G40),"$###,###.##"))</f>
        <v/>
      </c>
      <c r="F36" s="12"/>
      <c r="G36" s="12"/>
      <c r="H36" s="130"/>
      <c r="I36" s="130"/>
      <c r="J36" s="131"/>
      <c r="K36" s="130"/>
      <c r="L36" s="130"/>
      <c r="M36" s="130"/>
    </row>
    <row r="37" spans="1:13" ht="15">
      <c r="A37" s="13">
        <v>1</v>
      </c>
      <c r="B37" s="14">
        <v>36678</v>
      </c>
      <c r="C37" s="15"/>
      <c r="D37" s="16" t="str">
        <f>IF(Account&gt;0,VLOOKUP(Account,Chart_of_Accounts,2),"")</f>
        <v>Cash</v>
      </c>
      <c r="E37" s="15"/>
      <c r="F37" s="17"/>
      <c r="G37" s="17"/>
      <c r="H37" s="130"/>
      <c r="I37" s="130"/>
      <c r="J37" s="131"/>
      <c r="K37" s="130"/>
      <c r="L37" s="130"/>
      <c r="M37" s="130"/>
    </row>
    <row r="38" spans="1:13" ht="15">
      <c r="A38" s="13" t="str">
        <f t="shared" ref="A38:B40" si="0">IF(Account&gt;0,A37,"")</f>
        <v/>
      </c>
      <c r="B38" s="19" t="str">
        <f t="shared" si="0"/>
        <v/>
      </c>
      <c r="C38" s="15"/>
      <c r="D38" s="16" t="str">
        <f>IF(Account&gt;0,VLOOKUP(Account,Chart_of_Accounts,2),"")</f>
        <v/>
      </c>
      <c r="E38" s="16" t="str">
        <f>IF(Account&gt;0,E37,"")</f>
        <v/>
      </c>
      <c r="F38" s="17"/>
      <c r="G38" s="17"/>
      <c r="H38" s="130"/>
      <c r="I38" s="130"/>
      <c r="J38" s="131"/>
      <c r="K38" s="130"/>
      <c r="L38" s="130"/>
      <c r="M38" s="130"/>
    </row>
    <row r="39" spans="1:13" ht="15">
      <c r="A39" s="13" t="str">
        <f t="shared" si="0"/>
        <v/>
      </c>
      <c r="B39" s="19" t="str">
        <f t="shared" si="0"/>
        <v/>
      </c>
      <c r="C39" s="15"/>
      <c r="D39" s="16" t="str">
        <f>IF(Account&gt;0,VLOOKUP(Account,Chart_of_Accounts,2),"")</f>
        <v/>
      </c>
      <c r="E39" s="16" t="str">
        <f>IF(Account&gt;0,E38,"")</f>
        <v/>
      </c>
      <c r="F39" s="17"/>
      <c r="G39" s="17"/>
      <c r="H39" s="130"/>
      <c r="I39" s="130"/>
      <c r="J39" s="131"/>
      <c r="K39" s="130"/>
      <c r="L39" s="130"/>
      <c r="M39" s="130"/>
    </row>
    <row r="40" spans="1:13" ht="15">
      <c r="A40" s="13" t="str">
        <f t="shared" si="0"/>
        <v/>
      </c>
      <c r="B40" s="19" t="str">
        <f t="shared" si="0"/>
        <v/>
      </c>
      <c r="C40" s="15"/>
      <c r="D40" s="16" t="str">
        <f>IF(Account&gt;0,VLOOKUP(Account,Chart_of_Accounts,2),"")</f>
        <v/>
      </c>
      <c r="E40" s="16" t="str">
        <f>IF(Account&gt;0,E39,"")</f>
        <v/>
      </c>
      <c r="F40" s="17"/>
      <c r="G40" s="17"/>
      <c r="H40" s="130"/>
      <c r="I40" s="130"/>
      <c r="J40" s="131"/>
      <c r="K40" s="130"/>
      <c r="L40" s="130"/>
      <c r="M40" s="130"/>
    </row>
    <row r="41" spans="1:13" ht="15">
      <c r="A41" s="130"/>
      <c r="B41" s="130"/>
      <c r="C41" s="130"/>
      <c r="D41" s="130"/>
      <c r="E41" s="130"/>
      <c r="F41" s="130"/>
      <c r="G41" s="130"/>
      <c r="H41" s="130"/>
      <c r="I41" s="130"/>
      <c r="J41" s="131"/>
      <c r="K41" s="130"/>
      <c r="L41" s="130"/>
      <c r="M41" s="130"/>
    </row>
    <row r="42" spans="1:13" ht="15">
      <c r="A42" s="33" t="s">
        <v>152</v>
      </c>
      <c r="B42" s="130"/>
      <c r="C42" s="130"/>
      <c r="D42" s="130"/>
      <c r="E42" s="130"/>
      <c r="F42" s="130"/>
      <c r="G42" s="130"/>
      <c r="H42" s="130"/>
      <c r="I42" s="130"/>
      <c r="J42" s="131"/>
      <c r="K42" s="130"/>
      <c r="L42" s="130"/>
      <c r="M42" s="130"/>
    </row>
    <row r="43" spans="1:13" ht="15">
      <c r="A43" s="33" t="s">
        <v>90</v>
      </c>
      <c r="B43" s="130"/>
      <c r="C43" s="130"/>
      <c r="D43" s="130"/>
      <c r="E43" s="130"/>
      <c r="F43" s="130"/>
      <c r="G43" s="130"/>
      <c r="H43" s="130"/>
      <c r="I43" s="130"/>
      <c r="J43" s="131"/>
      <c r="K43" s="130"/>
      <c r="L43" s="130"/>
      <c r="M43" s="130"/>
    </row>
    <row r="44" spans="1:13" ht="15">
      <c r="A44" s="33" t="s">
        <v>58</v>
      </c>
      <c r="B44" s="130"/>
      <c r="C44" s="130"/>
      <c r="D44" s="130"/>
      <c r="E44" s="130"/>
      <c r="F44" s="130"/>
      <c r="G44" s="130"/>
      <c r="H44" s="130"/>
      <c r="I44" s="130"/>
      <c r="J44" s="131"/>
      <c r="K44" s="130"/>
      <c r="L44" s="130"/>
      <c r="M44" s="130"/>
    </row>
    <row r="45" spans="1:13" ht="15">
      <c r="A45" s="33"/>
      <c r="B45" s="130"/>
      <c r="C45" s="130"/>
      <c r="D45" s="130"/>
      <c r="E45" s="130"/>
      <c r="F45" s="130"/>
      <c r="G45" s="130"/>
      <c r="H45" s="130"/>
      <c r="I45" s="130"/>
      <c r="J45" s="131"/>
      <c r="K45" s="130"/>
      <c r="L45" s="130"/>
      <c r="M45" s="130"/>
    </row>
    <row r="46" spans="1:13" ht="52">
      <c r="A46" s="6" t="s">
        <v>33</v>
      </c>
      <c r="B46" s="6" t="s">
        <v>179</v>
      </c>
      <c r="C46" s="6" t="s">
        <v>64</v>
      </c>
      <c r="D46" s="7" t="s">
        <v>89</v>
      </c>
      <c r="E46" s="7" t="s">
        <v>130</v>
      </c>
      <c r="F46" s="8" t="s">
        <v>103</v>
      </c>
      <c r="G46" s="8" t="s">
        <v>28</v>
      </c>
      <c r="H46" s="130"/>
      <c r="I46" s="130"/>
      <c r="J46" s="131"/>
      <c r="K46" s="130"/>
      <c r="L46" s="130"/>
      <c r="M46" s="130"/>
    </row>
    <row r="47" spans="1:13" ht="15">
      <c r="A47" s="9"/>
      <c r="B47" s="9"/>
      <c r="C47" s="9"/>
      <c r="D47" s="10"/>
      <c r="E47" s="11" t="str">
        <f>IF(SUM(F48:F51)=SUM(G48:G51),"","Transaction # "&amp;A48&amp;" Not in Balance by "&amp;TEXT(SUM(F48:F51)-SUM(G48:G51),"$###,###.##"))</f>
        <v/>
      </c>
      <c r="F47" s="12"/>
      <c r="G47" s="12"/>
      <c r="H47" s="130"/>
      <c r="I47" s="130"/>
      <c r="J47" s="131"/>
      <c r="K47" s="130"/>
      <c r="L47" s="130"/>
      <c r="M47" s="130"/>
    </row>
    <row r="48" spans="1:13" ht="15">
      <c r="A48" s="13">
        <v>1</v>
      </c>
      <c r="B48" s="14">
        <v>36678</v>
      </c>
      <c r="C48" s="15">
        <v>1110</v>
      </c>
      <c r="D48" s="16" t="s">
        <v>101</v>
      </c>
      <c r="E48" s="15"/>
      <c r="F48" s="17"/>
      <c r="G48" s="17"/>
      <c r="H48" s="130"/>
      <c r="I48" s="130"/>
      <c r="J48" s="131"/>
      <c r="K48" s="130"/>
      <c r="L48" s="130"/>
      <c r="M48" s="130"/>
    </row>
    <row r="49" spans="1:13" ht="15">
      <c r="A49" s="13" t="str">
        <f t="shared" ref="A49:B51" si="1">IF(Account&gt;0,A48,"")</f>
        <v/>
      </c>
      <c r="B49" s="19" t="str">
        <f t="shared" si="1"/>
        <v/>
      </c>
      <c r="C49" s="15"/>
      <c r="D49" s="16" t="str">
        <f>IF(Account&gt;0,VLOOKUP(Account,Chart_of_Accounts,2),"")</f>
        <v/>
      </c>
      <c r="E49" s="16" t="str">
        <f>IF(Account&gt;0,E48,"")</f>
        <v/>
      </c>
      <c r="F49" s="17"/>
      <c r="G49" s="17"/>
      <c r="H49" s="130"/>
      <c r="I49" s="130"/>
      <c r="J49" s="131"/>
      <c r="K49" s="130"/>
      <c r="L49" s="130"/>
      <c r="M49" s="130"/>
    </row>
    <row r="50" spans="1:13" ht="15">
      <c r="A50" s="13" t="str">
        <f t="shared" si="1"/>
        <v/>
      </c>
      <c r="B50" s="19" t="str">
        <f t="shared" si="1"/>
        <v/>
      </c>
      <c r="C50" s="15"/>
      <c r="D50" s="16" t="str">
        <f>IF(Account&gt;0,VLOOKUP(Account,Chart_of_Accounts,2),"")</f>
        <v/>
      </c>
      <c r="E50" s="16" t="str">
        <f>IF(Account&gt;0,E49,"")</f>
        <v/>
      </c>
      <c r="F50" s="17"/>
      <c r="G50" s="17"/>
      <c r="H50" s="130"/>
      <c r="I50" s="130"/>
      <c r="J50" s="131"/>
      <c r="K50" s="130"/>
      <c r="L50" s="130"/>
      <c r="M50" s="130"/>
    </row>
    <row r="51" spans="1:13" ht="15">
      <c r="A51" s="13" t="str">
        <f t="shared" si="1"/>
        <v/>
      </c>
      <c r="B51" s="19" t="str">
        <f t="shared" si="1"/>
        <v/>
      </c>
      <c r="C51" s="15"/>
      <c r="D51" s="16" t="str">
        <f>IF(Account&gt;0,VLOOKUP(Account,Chart_of_Accounts,2),"")</f>
        <v>Building Cost</v>
      </c>
      <c r="E51" s="16" t="str">
        <f>IF(Account&gt;0,E50,"")</f>
        <v/>
      </c>
      <c r="F51" s="17"/>
      <c r="G51" s="17"/>
      <c r="H51" s="130"/>
      <c r="I51" s="130"/>
      <c r="J51" s="131"/>
      <c r="K51" s="130"/>
      <c r="L51" s="130"/>
      <c r="M51" s="130"/>
    </row>
    <row r="52" spans="1:13" ht="15">
      <c r="A52" s="130"/>
      <c r="B52" s="130"/>
      <c r="C52" s="130"/>
      <c r="D52" s="130"/>
      <c r="E52" s="130"/>
      <c r="F52" s="130"/>
      <c r="G52" s="130"/>
      <c r="H52" s="130"/>
      <c r="I52" s="130"/>
      <c r="J52" s="131"/>
      <c r="K52" s="130"/>
      <c r="L52" s="130"/>
      <c r="M52" s="130"/>
    </row>
    <row r="53" spans="1:13" ht="15">
      <c r="A53" s="33" t="s">
        <v>94</v>
      </c>
      <c r="B53" s="130"/>
      <c r="C53" s="130"/>
      <c r="D53" s="130"/>
      <c r="E53" s="130"/>
      <c r="F53" s="130"/>
      <c r="G53" s="130"/>
      <c r="H53" s="130"/>
      <c r="I53" s="130"/>
      <c r="J53" s="131"/>
      <c r="K53" s="130"/>
      <c r="L53" s="130"/>
      <c r="M53" s="130"/>
    </row>
    <row r="54" spans="1:13" ht="15">
      <c r="A54" s="33" t="s">
        <v>122</v>
      </c>
      <c r="B54" s="130"/>
      <c r="C54" s="130"/>
      <c r="D54" s="130"/>
      <c r="E54" s="130"/>
      <c r="F54" s="130"/>
      <c r="G54" s="130"/>
      <c r="H54" s="130"/>
      <c r="I54" s="130"/>
      <c r="J54" s="131"/>
      <c r="K54" s="130"/>
      <c r="L54" s="130"/>
      <c r="M54" s="130"/>
    </row>
    <row r="55" spans="1:13" ht="15">
      <c r="A55" s="130"/>
      <c r="B55" s="130"/>
      <c r="C55" s="130"/>
      <c r="D55" s="130"/>
      <c r="E55" s="130"/>
      <c r="F55" s="130"/>
      <c r="G55" s="130"/>
      <c r="H55" s="130"/>
      <c r="I55" s="130"/>
      <c r="J55" s="131"/>
      <c r="K55" s="130"/>
      <c r="L55" s="130"/>
      <c r="M55" s="130"/>
    </row>
    <row r="56" spans="1:13" ht="15">
      <c r="A56" s="33" t="s">
        <v>168</v>
      </c>
      <c r="B56" s="130"/>
      <c r="C56" s="130"/>
      <c r="D56" s="130"/>
      <c r="E56" s="130"/>
      <c r="F56" s="130"/>
      <c r="G56" s="130"/>
      <c r="H56" s="130"/>
      <c r="I56" s="130"/>
      <c r="J56" s="131"/>
      <c r="K56" s="130"/>
      <c r="L56" s="130"/>
      <c r="M56" s="130"/>
    </row>
    <row r="57" spans="1:13" ht="15">
      <c r="A57" s="130"/>
      <c r="B57" s="130"/>
      <c r="C57" s="130"/>
      <c r="D57" s="130"/>
      <c r="E57" s="130"/>
      <c r="F57" s="130"/>
      <c r="G57" s="130"/>
      <c r="H57" s="130"/>
      <c r="I57" s="130"/>
      <c r="J57" s="131"/>
      <c r="K57" s="130"/>
      <c r="L57" s="130"/>
      <c r="M57" s="130"/>
    </row>
    <row r="58" spans="1:13" ht="52">
      <c r="A58" s="6" t="s">
        <v>33</v>
      </c>
      <c r="B58" s="6" t="s">
        <v>179</v>
      </c>
      <c r="C58" s="6" t="s">
        <v>64</v>
      </c>
      <c r="D58" s="7" t="s">
        <v>89</v>
      </c>
      <c r="E58" s="7" t="s">
        <v>130</v>
      </c>
      <c r="F58" s="8" t="s">
        <v>103</v>
      </c>
      <c r="G58" s="8" t="s">
        <v>28</v>
      </c>
      <c r="H58" s="130"/>
      <c r="I58" s="130"/>
      <c r="J58" s="131"/>
      <c r="K58" s="130"/>
      <c r="L58" s="130"/>
      <c r="M58" s="130"/>
    </row>
    <row r="59" spans="1:13" ht="15">
      <c r="A59" s="9"/>
      <c r="B59" s="9"/>
      <c r="C59" s="9"/>
      <c r="D59" s="10"/>
      <c r="E59" s="11" t="str">
        <f>IF(SUM(F60:F63)=SUM(G60:G63),"","Transaction # "&amp;A60&amp;" Not in Balance by "&amp;TEXT(SUM(F60:F63)-SUM(G60:G63),"$###,###.##"))</f>
        <v/>
      </c>
      <c r="F59" s="12"/>
      <c r="G59" s="12"/>
      <c r="H59" s="130"/>
      <c r="I59" s="130"/>
      <c r="J59" s="131"/>
      <c r="K59" s="130"/>
      <c r="L59" s="130"/>
      <c r="M59" s="130"/>
    </row>
    <row r="60" spans="1:13" ht="15">
      <c r="A60" s="13">
        <v>1</v>
      </c>
      <c r="B60" s="14">
        <v>36678</v>
      </c>
      <c r="C60" s="15">
        <v>1110</v>
      </c>
      <c r="D60" s="16" t="s">
        <v>101</v>
      </c>
      <c r="E60" s="133" t="s">
        <v>190</v>
      </c>
      <c r="F60" s="17"/>
      <c r="G60" s="17"/>
      <c r="H60" s="130"/>
      <c r="I60" s="130"/>
      <c r="J60" s="131"/>
      <c r="K60" s="130"/>
      <c r="L60" s="130"/>
      <c r="M60" s="130"/>
    </row>
    <row r="61" spans="1:13" ht="15">
      <c r="A61" s="13">
        <f t="shared" ref="A61:B63" si="2">IF(Account&gt;0,A60,"")</f>
        <v>1</v>
      </c>
      <c r="B61" s="19">
        <f t="shared" si="2"/>
        <v>36678</v>
      </c>
      <c r="C61" s="15"/>
      <c r="D61" s="16" t="str">
        <f>IF(Account&gt;0,VLOOKUP(Account,Chart_of_Accounts,2),"")</f>
        <v>Advertising Expense</v>
      </c>
      <c r="E61" s="16" t="str">
        <f>IF(Account&gt;0,E60,"")</f>
        <v>Joseph's investment</v>
      </c>
      <c r="F61" s="17"/>
      <c r="G61" s="17"/>
      <c r="H61" s="130"/>
      <c r="I61" s="130"/>
      <c r="J61" s="131"/>
      <c r="K61" s="130"/>
      <c r="L61" s="130"/>
      <c r="M61" s="130"/>
    </row>
    <row r="62" spans="1:13" ht="15">
      <c r="A62" s="13">
        <f t="shared" si="2"/>
        <v>1</v>
      </c>
      <c r="B62" s="19">
        <f t="shared" si="2"/>
        <v>36678</v>
      </c>
      <c r="C62" s="15"/>
      <c r="D62" s="16" t="str">
        <f>IF(Account&gt;0,VLOOKUP(Account,Chart_of_Accounts,2),"")</f>
        <v>Accounts Payable</v>
      </c>
      <c r="E62" s="16" t="str">
        <f>IF(Account&gt;0,E61,"")</f>
        <v>Joseph's investment</v>
      </c>
      <c r="F62" s="17"/>
      <c r="G62" s="17"/>
      <c r="H62" s="130"/>
      <c r="I62" s="130"/>
      <c r="J62" s="131"/>
      <c r="K62" s="130"/>
      <c r="L62" s="130"/>
      <c r="M62" s="130"/>
    </row>
    <row r="63" spans="1:13" ht="15">
      <c r="A63" s="13" t="str">
        <f t="shared" si="2"/>
        <v/>
      </c>
      <c r="B63" s="19" t="str">
        <f t="shared" si="2"/>
        <v/>
      </c>
      <c r="C63" s="15"/>
      <c r="D63" s="16" t="str">
        <f>IF(Account&gt;0,VLOOKUP(Account,Chart_of_Accounts,2),"")</f>
        <v/>
      </c>
      <c r="E63" s="16" t="str">
        <f>IF(Account&gt;0,E62,"")</f>
        <v/>
      </c>
      <c r="F63" s="17"/>
      <c r="G63" s="17"/>
      <c r="H63" s="130"/>
      <c r="I63" s="130"/>
      <c r="J63" s="131"/>
      <c r="K63" s="130"/>
      <c r="L63" s="130"/>
      <c r="M63" s="130"/>
    </row>
    <row r="64" spans="1:13" ht="15">
      <c r="A64" s="134"/>
      <c r="B64" s="135"/>
      <c r="C64" s="136"/>
      <c r="D64" s="137"/>
      <c r="E64" s="137"/>
      <c r="F64" s="138"/>
      <c r="G64" s="138"/>
      <c r="H64" s="127"/>
      <c r="I64" s="130"/>
      <c r="J64" s="131"/>
      <c r="K64" s="130"/>
      <c r="L64" s="130"/>
      <c r="M64" s="130"/>
    </row>
    <row r="65" spans="1:13" ht="15">
      <c r="A65" s="134"/>
      <c r="B65" s="135"/>
      <c r="C65" s="136"/>
      <c r="D65" s="137"/>
      <c r="E65" s="137"/>
      <c r="F65" s="138"/>
      <c r="G65" s="138"/>
      <c r="H65" s="127"/>
      <c r="I65" s="130"/>
      <c r="J65" s="131"/>
      <c r="K65" s="130"/>
      <c r="L65" s="130"/>
      <c r="M65" s="130"/>
    </row>
    <row r="66" spans="1:13" ht="15">
      <c r="A66" s="130"/>
      <c r="B66" s="130"/>
      <c r="C66" s="130"/>
      <c r="D66" s="130"/>
      <c r="E66" s="130"/>
      <c r="F66" s="130"/>
      <c r="G66" s="130"/>
      <c r="H66" s="130"/>
      <c r="I66" s="130"/>
      <c r="J66" s="131"/>
      <c r="K66" s="130"/>
      <c r="L66" s="130"/>
      <c r="M66" s="130"/>
    </row>
    <row r="67" spans="1:13" ht="15">
      <c r="A67" s="33" t="s">
        <v>106</v>
      </c>
      <c r="B67" s="130"/>
      <c r="C67" s="130"/>
      <c r="D67" s="130"/>
      <c r="E67" s="130"/>
      <c r="F67" s="130"/>
      <c r="G67" s="130"/>
      <c r="H67" s="130"/>
      <c r="I67" s="130"/>
      <c r="J67" s="131"/>
      <c r="K67" s="130"/>
      <c r="L67" s="130"/>
      <c r="M67" s="130"/>
    </row>
    <row r="68" spans="1:13" ht="15">
      <c r="A68" s="130"/>
      <c r="B68" s="130"/>
      <c r="C68" s="130"/>
      <c r="D68" s="130"/>
      <c r="E68" s="130"/>
      <c r="F68" s="130"/>
      <c r="G68" s="130"/>
      <c r="H68" s="130"/>
      <c r="I68" s="130"/>
      <c r="J68" s="131"/>
      <c r="K68" s="130"/>
      <c r="L68" s="130"/>
      <c r="M68" s="130"/>
    </row>
    <row r="69" spans="1:13" ht="52">
      <c r="A69" s="6" t="s">
        <v>33</v>
      </c>
      <c r="B69" s="6" t="s">
        <v>179</v>
      </c>
      <c r="C69" s="6" t="s">
        <v>64</v>
      </c>
      <c r="D69" s="7" t="s">
        <v>89</v>
      </c>
      <c r="E69" s="7" t="s">
        <v>130</v>
      </c>
      <c r="F69" s="8" t="s">
        <v>103</v>
      </c>
      <c r="G69" s="8" t="s">
        <v>28</v>
      </c>
      <c r="H69" s="130"/>
      <c r="I69" s="130"/>
      <c r="J69" s="131"/>
      <c r="K69" s="130"/>
      <c r="L69" s="130"/>
      <c r="M69" s="130"/>
    </row>
    <row r="70" spans="1:13" ht="15">
      <c r="A70" s="9"/>
      <c r="B70" s="9"/>
      <c r="C70" s="9"/>
      <c r="D70" s="10"/>
      <c r="E70" s="11" t="str">
        <f>IF(SUM(F71:F74)=SUM(G71:G74),"","Transaction # "&amp;A71&amp;" Not in Balance by "&amp;TEXT(SUM(F71:F74)-SUM(G71:G74),"$###,###.##"))</f>
        <v>Transaction # 1 Not in Balance by $40,000.</v>
      </c>
      <c r="F70" s="12"/>
      <c r="G70" s="12"/>
      <c r="H70" s="130"/>
      <c r="I70" s="130"/>
      <c r="J70" s="131"/>
      <c r="K70" s="130"/>
      <c r="L70" s="130"/>
      <c r="M70" s="130"/>
    </row>
    <row r="71" spans="1:13" ht="15">
      <c r="A71" s="13">
        <v>1</v>
      </c>
      <c r="B71" s="14">
        <v>36678</v>
      </c>
      <c r="C71" s="15">
        <v>1110</v>
      </c>
      <c r="D71" s="16" t="s">
        <v>101</v>
      </c>
      <c r="E71" s="133" t="s">
        <v>190</v>
      </c>
      <c r="F71" s="17">
        <v>40000</v>
      </c>
      <c r="G71" s="17"/>
      <c r="H71" s="130"/>
      <c r="I71" s="130"/>
      <c r="J71" s="131"/>
      <c r="K71" s="130"/>
      <c r="L71" s="130"/>
      <c r="M71" s="130"/>
    </row>
    <row r="72" spans="1:13" ht="15">
      <c r="A72" s="13">
        <f t="shared" ref="A72:B74" si="3">IF(Account&gt;0,A71,"")</f>
        <v>1</v>
      </c>
      <c r="B72" s="19">
        <f t="shared" si="3"/>
        <v>36678</v>
      </c>
      <c r="C72" s="15"/>
      <c r="D72" s="16" t="str">
        <f>IF(Account&gt;0,VLOOKUP(Account,Chart_of_Accounts,2),"")</f>
        <v>Cash</v>
      </c>
      <c r="E72" s="16" t="str">
        <f>IF(Account&gt;0,E71,"")</f>
        <v>Joseph's investment</v>
      </c>
      <c r="F72" s="17"/>
      <c r="G72" s="17"/>
      <c r="H72" s="130"/>
      <c r="I72" s="130"/>
      <c r="J72" s="131"/>
      <c r="K72" s="130"/>
      <c r="L72" s="130"/>
      <c r="M72" s="130"/>
    </row>
    <row r="73" spans="1:13" ht="15">
      <c r="A73" s="13" t="str">
        <f t="shared" si="3"/>
        <v/>
      </c>
      <c r="B73" s="19" t="str">
        <f t="shared" si="3"/>
        <v/>
      </c>
      <c r="C73" s="15"/>
      <c r="D73" s="16" t="str">
        <f>IF(Account&gt;0,VLOOKUP(Account,Chart_of_Accounts,2),"")</f>
        <v/>
      </c>
      <c r="E73" s="16" t="str">
        <f>IF(Account&gt;0,E72,"")</f>
        <v/>
      </c>
      <c r="F73" s="17"/>
      <c r="G73" s="17"/>
      <c r="H73" s="130"/>
      <c r="I73" s="130"/>
      <c r="J73" s="131"/>
      <c r="K73" s="130"/>
      <c r="L73" s="130"/>
      <c r="M73" s="130"/>
    </row>
    <row r="74" spans="1:13" ht="15">
      <c r="A74" s="13" t="str">
        <f t="shared" si="3"/>
        <v/>
      </c>
      <c r="B74" s="19" t="str">
        <f t="shared" si="3"/>
        <v/>
      </c>
      <c r="C74" s="15"/>
      <c r="D74" s="16" t="str">
        <f>IF(Account&gt;0,VLOOKUP(Account,Chart_of_Accounts,2),"")</f>
        <v/>
      </c>
      <c r="E74" s="16" t="str">
        <f>IF(Account&gt;0,E73,"")</f>
        <v/>
      </c>
      <c r="F74" s="17"/>
      <c r="G74" s="17"/>
      <c r="H74" s="130"/>
      <c r="I74" s="130"/>
      <c r="J74" s="131"/>
      <c r="K74" s="130"/>
      <c r="L74" s="130"/>
      <c r="M74" s="130"/>
    </row>
    <row r="75" spans="1:13" ht="15">
      <c r="A75" s="130"/>
      <c r="B75" s="130"/>
      <c r="C75" s="130"/>
      <c r="D75" s="130"/>
      <c r="E75" s="130"/>
      <c r="F75" s="130"/>
      <c r="G75" s="130"/>
      <c r="H75" s="130"/>
      <c r="I75" s="130"/>
      <c r="J75" s="131"/>
      <c r="K75" s="130"/>
      <c r="L75" s="130"/>
      <c r="M75" s="130"/>
    </row>
    <row r="76" spans="1:13" ht="15">
      <c r="A76" s="33" t="s">
        <v>131</v>
      </c>
      <c r="B76" s="130"/>
      <c r="C76" s="130"/>
      <c r="D76" s="130"/>
      <c r="E76" s="130"/>
      <c r="F76" s="130"/>
      <c r="G76" s="130"/>
      <c r="H76" s="130"/>
      <c r="I76" s="130"/>
      <c r="J76" s="131"/>
      <c r="K76" s="130"/>
      <c r="L76" s="130"/>
      <c r="M76" s="130"/>
    </row>
    <row r="77" spans="1:13" ht="15">
      <c r="A77" s="130"/>
      <c r="B77" s="130"/>
      <c r="C77" s="130"/>
      <c r="D77" s="130"/>
      <c r="E77" s="130"/>
      <c r="F77" s="130"/>
      <c r="G77" s="130"/>
      <c r="H77" s="130"/>
      <c r="I77" s="130"/>
      <c r="J77" s="131"/>
      <c r="K77" s="130"/>
      <c r="L77" s="130"/>
      <c r="M77" s="130"/>
    </row>
    <row r="78" spans="1:13" ht="52">
      <c r="A78" s="6" t="s">
        <v>33</v>
      </c>
      <c r="B78" s="6" t="s">
        <v>179</v>
      </c>
      <c r="C78" s="6" t="s">
        <v>64</v>
      </c>
      <c r="D78" s="7" t="s">
        <v>89</v>
      </c>
      <c r="E78" s="7" t="s">
        <v>130</v>
      </c>
      <c r="F78" s="8" t="s">
        <v>103</v>
      </c>
      <c r="G78" s="8" t="s">
        <v>28</v>
      </c>
      <c r="H78" s="130"/>
      <c r="I78" s="130"/>
      <c r="J78" s="131"/>
      <c r="K78" s="130"/>
      <c r="L78" s="130"/>
      <c r="M78" s="130"/>
    </row>
    <row r="79" spans="1:13" ht="15">
      <c r="A79" s="9"/>
      <c r="B79" s="9"/>
      <c r="C79" s="9"/>
      <c r="D79" s="10"/>
      <c r="E79" s="11" t="str">
        <f>IF(SUM(F80:F83)=SUM(G80:G83),"","Transaction # "&amp;A80&amp;" Not in Balance by "&amp;TEXT(SUM(F80:F83)-SUM(G80:G83),"$###,###.##"))</f>
        <v>Transaction # 1 Not in Balance by $40,000.</v>
      </c>
      <c r="F79" s="12"/>
      <c r="G79" s="12"/>
      <c r="H79" s="130"/>
      <c r="I79" s="130"/>
      <c r="J79" s="131"/>
      <c r="K79" s="130"/>
      <c r="L79" s="130"/>
      <c r="M79" s="130"/>
    </row>
    <row r="80" spans="1:13" ht="15">
      <c r="A80" s="13">
        <v>1</v>
      </c>
      <c r="B80" s="14">
        <v>36678</v>
      </c>
      <c r="C80" s="15">
        <v>1110</v>
      </c>
      <c r="D80" s="139" t="s">
        <v>101</v>
      </c>
      <c r="E80" s="133" t="s">
        <v>190</v>
      </c>
      <c r="F80" s="17">
        <v>40000</v>
      </c>
      <c r="G80" s="17"/>
      <c r="H80" s="130"/>
      <c r="I80" s="130"/>
      <c r="J80" s="131"/>
      <c r="K80" s="130"/>
      <c r="L80" s="130"/>
      <c r="M80" s="130"/>
    </row>
    <row r="81" spans="1:13" ht="15">
      <c r="A81" s="13">
        <f t="shared" ref="A81:B83" si="4">IF(Account&gt;0,A80,"")</f>
        <v>1</v>
      </c>
      <c r="B81" s="19">
        <f t="shared" si="4"/>
        <v>36678</v>
      </c>
      <c r="C81" s="15">
        <v>3100</v>
      </c>
      <c r="D81" s="139" t="s">
        <v>185</v>
      </c>
      <c r="E81" s="139" t="s">
        <v>190</v>
      </c>
      <c r="F81" s="17"/>
      <c r="G81" s="17"/>
      <c r="H81" s="130"/>
      <c r="I81" s="130"/>
      <c r="J81" s="131"/>
      <c r="K81" s="130"/>
      <c r="L81" s="130"/>
      <c r="M81" s="130"/>
    </row>
    <row r="82" spans="1:13" ht="15">
      <c r="A82" s="13">
        <f t="shared" si="4"/>
        <v>1</v>
      </c>
      <c r="B82" s="19">
        <f t="shared" si="4"/>
        <v>36678</v>
      </c>
      <c r="C82" s="15"/>
      <c r="D82" s="16" t="str">
        <f>IF(Account&gt;0,VLOOKUP(Account,Chart_of_Accounts,2),"")</f>
        <v>Cash</v>
      </c>
      <c r="E82" s="16" t="str">
        <f>IF(Account&gt;0,E81,"")</f>
        <v>Joseph's investment</v>
      </c>
      <c r="F82" s="17"/>
      <c r="G82" s="17"/>
      <c r="H82" s="130"/>
      <c r="I82" s="130"/>
      <c r="J82" s="131"/>
      <c r="K82" s="130"/>
      <c r="L82" s="130"/>
      <c r="M82" s="130"/>
    </row>
    <row r="83" spans="1:13" ht="15">
      <c r="A83" s="13" t="str">
        <f t="shared" si="4"/>
        <v/>
      </c>
      <c r="B83" s="19" t="str">
        <f t="shared" si="4"/>
        <v/>
      </c>
      <c r="C83" s="15"/>
      <c r="D83" s="16" t="str">
        <f>IF(Account&gt;0,VLOOKUP(Account,Chart_of_Accounts,2),"")</f>
        <v/>
      </c>
      <c r="E83" s="16" t="str">
        <f>IF(Account&gt;0,E82,"")</f>
        <v/>
      </c>
      <c r="F83" s="17"/>
      <c r="G83" s="17"/>
      <c r="H83" s="130"/>
      <c r="I83" s="130"/>
      <c r="J83" s="131"/>
      <c r="K83" s="130"/>
      <c r="L83" s="130"/>
      <c r="M83" s="130"/>
    </row>
    <row r="84" spans="1:13" ht="15">
      <c r="A84" s="130"/>
      <c r="B84" s="130"/>
      <c r="C84" s="130"/>
      <c r="D84" s="130"/>
      <c r="E84" s="130"/>
      <c r="F84" s="130"/>
      <c r="G84" s="130"/>
      <c r="H84" s="130"/>
      <c r="I84" s="130"/>
      <c r="J84" s="131"/>
      <c r="K84" s="130"/>
      <c r="L84" s="130"/>
      <c r="M84" s="130"/>
    </row>
    <row r="85" spans="1:13" ht="15">
      <c r="A85" s="33" t="s">
        <v>85</v>
      </c>
      <c r="B85" s="130"/>
      <c r="C85" s="130"/>
      <c r="D85" s="130"/>
      <c r="E85" s="130"/>
      <c r="F85" s="130"/>
      <c r="G85" s="130"/>
      <c r="H85" s="130"/>
      <c r="I85" s="130"/>
      <c r="J85" s="131"/>
      <c r="K85" s="130"/>
      <c r="L85" s="130"/>
      <c r="M85" s="130"/>
    </row>
    <row r="86" spans="1:13" ht="15">
      <c r="A86" s="130"/>
      <c r="B86" s="130"/>
      <c r="C86" s="130"/>
      <c r="D86" s="130"/>
      <c r="E86" s="130"/>
      <c r="F86" s="130"/>
      <c r="G86" s="130"/>
      <c r="H86" s="130"/>
      <c r="I86" s="130"/>
      <c r="J86" s="131"/>
      <c r="K86" s="130"/>
      <c r="L86" s="130"/>
      <c r="M86" s="130"/>
    </row>
    <row r="87" spans="1:13" ht="52">
      <c r="A87" s="6" t="s">
        <v>33</v>
      </c>
      <c r="B87" s="6" t="s">
        <v>179</v>
      </c>
      <c r="C87" s="6" t="s">
        <v>64</v>
      </c>
      <c r="D87" s="7" t="s">
        <v>89</v>
      </c>
      <c r="E87" s="7" t="s">
        <v>130</v>
      </c>
      <c r="F87" s="8" t="s">
        <v>103</v>
      </c>
      <c r="G87" s="8" t="s">
        <v>28</v>
      </c>
      <c r="H87" s="130"/>
      <c r="I87" s="130"/>
      <c r="J87" s="131"/>
      <c r="K87" s="130"/>
      <c r="L87" s="130"/>
      <c r="M87" s="130"/>
    </row>
    <row r="88" spans="1:13" ht="15">
      <c r="A88" s="9"/>
      <c r="B88" s="9"/>
      <c r="C88" s="9"/>
      <c r="D88" s="10"/>
      <c r="E88" s="11" t="str">
        <f>IF(SUM(F89:F92)=SUM(G89:G92),"","Transaction # "&amp;A89&amp;" Not in Balance by "&amp;TEXT(SUM(F89:F92)-SUM(G89:G92),"$###,###.##"))</f>
        <v/>
      </c>
      <c r="F88" s="12"/>
      <c r="G88" s="12"/>
      <c r="H88" s="130"/>
      <c r="I88" s="130"/>
      <c r="J88" s="131"/>
      <c r="K88" s="130"/>
      <c r="L88" s="130"/>
      <c r="M88" s="130"/>
    </row>
    <row r="89" spans="1:13" ht="15">
      <c r="A89" s="13">
        <v>1</v>
      </c>
      <c r="B89" s="14">
        <v>36678</v>
      </c>
      <c r="C89" s="15">
        <v>1110</v>
      </c>
      <c r="D89" s="139" t="s">
        <v>101</v>
      </c>
      <c r="E89" s="133" t="s">
        <v>190</v>
      </c>
      <c r="F89" s="17">
        <v>40000</v>
      </c>
      <c r="G89" s="17"/>
      <c r="H89" s="130"/>
      <c r="I89" s="130"/>
      <c r="J89" s="131"/>
      <c r="K89" s="130"/>
      <c r="L89" s="130"/>
      <c r="M89" s="130"/>
    </row>
    <row r="90" spans="1:13" ht="15">
      <c r="A90" s="13" t="str">
        <f t="shared" ref="A90:B92" si="5">IF(Account&gt;0,A89,"")</f>
        <v/>
      </c>
      <c r="B90" s="19" t="str">
        <f t="shared" si="5"/>
        <v/>
      </c>
      <c r="C90" s="15">
        <v>3100</v>
      </c>
      <c r="D90" s="139" t="s">
        <v>185</v>
      </c>
      <c r="E90" s="139" t="s">
        <v>190</v>
      </c>
      <c r="F90" s="17"/>
      <c r="G90" s="17">
        <v>40000</v>
      </c>
      <c r="H90" s="130"/>
      <c r="I90" s="130"/>
      <c r="J90" s="131"/>
      <c r="K90" s="130"/>
      <c r="L90" s="130"/>
      <c r="M90" s="130"/>
    </row>
    <row r="91" spans="1:13" ht="15">
      <c r="A91" s="13" t="str">
        <f t="shared" si="5"/>
        <v/>
      </c>
      <c r="B91" s="19" t="str">
        <f t="shared" si="5"/>
        <v/>
      </c>
      <c r="C91" s="15"/>
      <c r="D91" s="16" t="str">
        <f>IF(Account&gt;0,VLOOKUP(Account,Chart_of_Accounts,2),"")</f>
        <v>Salary Expense</v>
      </c>
      <c r="E91" s="16" t="str">
        <f>IF(Account&gt;0,E90,"")</f>
        <v>Joseph's investment</v>
      </c>
      <c r="F91" s="17"/>
      <c r="G91" s="17"/>
      <c r="H91" s="130"/>
      <c r="I91" s="130"/>
      <c r="J91" s="131"/>
      <c r="K91" s="130"/>
      <c r="L91" s="130"/>
      <c r="M91" s="130"/>
    </row>
    <row r="92" spans="1:13" ht="15">
      <c r="A92" s="13" t="str">
        <f t="shared" si="5"/>
        <v/>
      </c>
      <c r="B92" s="19" t="str">
        <f t="shared" si="5"/>
        <v/>
      </c>
      <c r="C92" s="15"/>
      <c r="D92" s="16" t="str">
        <f>IF(Account&gt;0,VLOOKUP(Account,Chart_of_Accounts,2),"")</f>
        <v>Cash</v>
      </c>
      <c r="E92" s="16" t="str">
        <f>IF(Account&gt;0,E91,"")</f>
        <v>Joseph's investment</v>
      </c>
      <c r="F92" s="17"/>
      <c r="G92" s="17"/>
      <c r="H92" s="130"/>
      <c r="I92" s="130"/>
      <c r="J92" s="131"/>
      <c r="K92" s="130"/>
      <c r="L92" s="130"/>
      <c r="M92" s="130"/>
    </row>
    <row r="93" spans="1:13" ht="15">
      <c r="A93" s="130"/>
      <c r="B93" s="130"/>
      <c r="C93" s="130"/>
      <c r="D93" s="130"/>
      <c r="E93" s="130"/>
      <c r="F93" s="130"/>
      <c r="G93" s="130"/>
      <c r="H93" s="130"/>
      <c r="I93" s="130"/>
      <c r="J93" s="131"/>
      <c r="K93" s="130"/>
      <c r="L93" s="130"/>
      <c r="M93" s="130"/>
    </row>
    <row r="94" spans="1:13" ht="15">
      <c r="A94" s="130"/>
      <c r="B94" s="130"/>
      <c r="C94" s="130"/>
      <c r="D94" s="130"/>
      <c r="E94" s="130"/>
      <c r="F94" s="130"/>
      <c r="G94" s="130"/>
      <c r="H94" s="130"/>
      <c r="I94" s="130"/>
      <c r="J94" s="131"/>
      <c r="K94" s="130"/>
      <c r="L94" s="130"/>
      <c r="M94" s="130"/>
    </row>
    <row r="95" spans="1:13" ht="15">
      <c r="A95" s="130"/>
      <c r="B95" s="130"/>
      <c r="C95" s="130"/>
      <c r="D95" s="130"/>
      <c r="E95" s="130"/>
      <c r="F95" s="130"/>
      <c r="G95" s="130"/>
      <c r="H95" s="130"/>
      <c r="I95" s="130"/>
      <c r="J95" s="131"/>
      <c r="K95" s="130"/>
      <c r="L95" s="130"/>
      <c r="M95" s="130"/>
    </row>
    <row r="96" spans="1:13" ht="15">
      <c r="A96" s="130"/>
      <c r="B96" s="130"/>
      <c r="C96" s="130"/>
      <c r="D96" s="130"/>
      <c r="E96" s="130"/>
      <c r="F96" s="130"/>
      <c r="G96" s="130"/>
      <c r="H96" s="130"/>
      <c r="I96" s="130"/>
      <c r="J96" s="131"/>
      <c r="K96" s="130"/>
      <c r="L96" s="130"/>
      <c r="M96" s="130"/>
    </row>
    <row r="97" spans="1:13" ht="15">
      <c r="A97" s="130"/>
      <c r="B97" s="130"/>
      <c r="C97" s="130"/>
      <c r="D97" s="130"/>
      <c r="E97" s="130"/>
      <c r="F97" s="130"/>
      <c r="G97" s="130"/>
      <c r="H97" s="130"/>
      <c r="I97" s="130"/>
      <c r="J97" s="131"/>
      <c r="K97" s="130"/>
      <c r="L97" s="130"/>
      <c r="M97" s="130"/>
    </row>
    <row r="98" spans="1:13" ht="15">
      <c r="B98" s="130"/>
      <c r="C98" s="130"/>
      <c r="D98" s="130"/>
      <c r="E98" s="130"/>
      <c r="F98" s="130"/>
      <c r="G98" s="130"/>
      <c r="H98" s="130"/>
      <c r="I98" s="130"/>
      <c r="J98" s="131"/>
      <c r="K98" s="130"/>
      <c r="L98" s="130"/>
      <c r="M98" s="130"/>
    </row>
    <row r="99" spans="1:13" ht="15">
      <c r="A99" s="33" t="s">
        <v>43</v>
      </c>
      <c r="B99" s="130"/>
      <c r="C99" s="130"/>
      <c r="D99" s="130"/>
      <c r="E99" s="130"/>
      <c r="F99" s="130"/>
      <c r="G99" s="130"/>
      <c r="H99" s="130"/>
      <c r="I99" s="130"/>
      <c r="J99" s="131"/>
      <c r="K99" s="130"/>
      <c r="L99" s="130"/>
      <c r="M99" s="130"/>
    </row>
    <row r="100" spans="1:13" ht="15">
      <c r="A100" s="33" t="s">
        <v>10</v>
      </c>
      <c r="B100" s="130"/>
      <c r="C100" s="130"/>
      <c r="D100" s="130"/>
      <c r="E100" s="130"/>
      <c r="F100" s="130"/>
      <c r="G100" s="130"/>
      <c r="H100" s="130"/>
      <c r="I100" s="130"/>
      <c r="J100" s="131"/>
      <c r="K100" s="130"/>
      <c r="L100" s="130"/>
      <c r="M100" s="130"/>
    </row>
    <row r="101" spans="1:13" ht="15">
      <c r="A101" s="33" t="s">
        <v>83</v>
      </c>
      <c r="B101" s="130"/>
      <c r="C101" s="130"/>
      <c r="D101" s="130"/>
      <c r="E101" s="130"/>
      <c r="F101" s="130"/>
      <c r="G101" s="130"/>
      <c r="H101" s="130"/>
      <c r="I101" s="130"/>
      <c r="J101" s="131"/>
      <c r="K101" s="130"/>
      <c r="L101" s="130"/>
      <c r="M101" s="130"/>
    </row>
    <row r="102" spans="1:13" ht="15">
      <c r="A102" s="33" t="s">
        <v>60</v>
      </c>
      <c r="B102" s="130"/>
      <c r="C102" s="130"/>
      <c r="D102" s="130"/>
      <c r="E102" s="130"/>
      <c r="F102" s="130"/>
      <c r="G102" s="130"/>
      <c r="H102" s="130"/>
      <c r="I102" s="130"/>
      <c r="J102" s="131"/>
      <c r="K102" s="130"/>
      <c r="L102" s="130"/>
      <c r="M102" s="130"/>
    </row>
    <row r="103" spans="1:13" ht="15">
      <c r="A103" s="33" t="s">
        <v>76</v>
      </c>
      <c r="B103" s="130"/>
      <c r="C103" s="130"/>
      <c r="D103" s="130"/>
      <c r="E103" s="130"/>
      <c r="F103" s="130"/>
      <c r="G103" s="130"/>
      <c r="H103" s="130"/>
      <c r="I103" s="130"/>
      <c r="J103" s="131"/>
      <c r="K103" s="130"/>
      <c r="L103" s="130"/>
      <c r="M103" s="130"/>
    </row>
    <row r="104" spans="1:13" ht="15">
      <c r="A104" s="33" t="s">
        <v>66</v>
      </c>
      <c r="B104" s="130"/>
      <c r="C104" s="130"/>
      <c r="D104" s="130"/>
      <c r="E104" s="130"/>
      <c r="F104" s="130"/>
      <c r="G104" s="130"/>
      <c r="H104" s="130"/>
      <c r="I104" s="130"/>
      <c r="J104" s="131"/>
      <c r="K104" s="130"/>
      <c r="L104" s="130"/>
      <c r="M104" s="130"/>
    </row>
    <row r="105" spans="1:13" ht="15">
      <c r="A105" s="33" t="s">
        <v>117</v>
      </c>
      <c r="B105" s="130"/>
      <c r="C105" s="130"/>
      <c r="D105" s="130"/>
      <c r="E105" s="130"/>
      <c r="F105" s="130"/>
      <c r="G105" s="130"/>
      <c r="H105" s="130"/>
      <c r="I105" s="130"/>
      <c r="J105" s="131"/>
      <c r="K105" s="130"/>
      <c r="L105" s="130"/>
      <c r="M105" s="130"/>
    </row>
    <row r="106" spans="1:13" ht="15">
      <c r="A106" s="33"/>
      <c r="B106" s="130"/>
      <c r="C106" s="130"/>
      <c r="D106" s="130"/>
      <c r="E106" s="130"/>
      <c r="F106" s="130"/>
      <c r="G106" s="130"/>
      <c r="H106" s="130"/>
      <c r="I106" s="130"/>
      <c r="J106" s="131"/>
      <c r="K106" s="130"/>
      <c r="L106" s="130"/>
      <c r="M106" s="130"/>
    </row>
    <row r="107" spans="1:13" ht="15">
      <c r="A107" s="33"/>
      <c r="B107" s="130"/>
      <c r="C107" s="130"/>
      <c r="D107" s="130"/>
      <c r="E107" s="130"/>
      <c r="F107" s="130"/>
      <c r="G107" s="130"/>
      <c r="H107" s="130"/>
      <c r="I107" s="130"/>
      <c r="J107" s="131"/>
      <c r="K107" s="130"/>
      <c r="L107" s="130"/>
      <c r="M107" s="130"/>
    </row>
    <row r="108" spans="1:13" ht="15">
      <c r="A108" s="33"/>
      <c r="B108" s="130"/>
      <c r="C108" s="130"/>
      <c r="D108" s="130"/>
      <c r="E108" s="130"/>
      <c r="F108" s="130"/>
      <c r="G108" s="130"/>
      <c r="H108" s="130"/>
      <c r="I108" s="130"/>
      <c r="J108" s="131"/>
      <c r="K108" s="130"/>
      <c r="L108" s="130"/>
      <c r="M108" s="130"/>
    </row>
    <row r="109" spans="1:13" ht="15">
      <c r="A109" s="33"/>
      <c r="B109" s="130"/>
      <c r="C109" s="130"/>
      <c r="D109" s="130"/>
      <c r="E109" s="130"/>
      <c r="F109" s="130"/>
      <c r="G109" s="130"/>
      <c r="H109" s="130"/>
      <c r="I109" s="130"/>
      <c r="J109" s="131"/>
      <c r="K109" s="130"/>
      <c r="L109" s="130"/>
      <c r="M109" s="130"/>
    </row>
    <row r="110" spans="1:13" ht="15">
      <c r="A110" s="33"/>
      <c r="B110" s="130"/>
      <c r="C110" s="130"/>
      <c r="D110" s="130"/>
      <c r="E110" s="130"/>
      <c r="F110" s="130"/>
      <c r="G110" s="130"/>
      <c r="H110" s="130"/>
      <c r="I110" s="130"/>
      <c r="J110" s="131"/>
      <c r="K110" s="130"/>
      <c r="L110" s="130"/>
      <c r="M110" s="130"/>
    </row>
    <row r="111" spans="1:13" ht="15">
      <c r="A111" s="33"/>
      <c r="B111" s="130"/>
      <c r="C111" s="130"/>
      <c r="D111" s="130"/>
      <c r="E111" s="130"/>
      <c r="F111" s="130"/>
      <c r="G111" s="130"/>
      <c r="H111" s="130"/>
      <c r="I111" s="130"/>
      <c r="J111" s="131"/>
      <c r="K111" s="130"/>
      <c r="L111" s="130"/>
      <c r="M111" s="130"/>
    </row>
    <row r="112" spans="1:13" ht="15">
      <c r="A112" s="33"/>
      <c r="B112" s="130"/>
      <c r="C112" s="130"/>
      <c r="D112" s="130"/>
      <c r="E112" s="130"/>
      <c r="F112" s="130"/>
      <c r="G112" s="130"/>
      <c r="H112" s="130"/>
      <c r="I112" s="130"/>
      <c r="J112" s="131"/>
      <c r="K112" s="130"/>
      <c r="L112" s="130"/>
      <c r="M112" s="130"/>
    </row>
    <row r="113" spans="1:13" ht="15">
      <c r="A113" s="33"/>
      <c r="B113" s="130"/>
      <c r="C113" s="130"/>
      <c r="D113" s="130"/>
      <c r="E113" s="130"/>
      <c r="F113" s="130"/>
      <c r="G113" s="130"/>
      <c r="H113" s="130"/>
      <c r="I113" s="130"/>
      <c r="J113" s="131"/>
      <c r="K113" s="130"/>
      <c r="L113" s="130"/>
      <c r="M113" s="130"/>
    </row>
    <row r="114" spans="1:13" ht="15">
      <c r="A114" s="33"/>
      <c r="B114" s="130"/>
      <c r="C114" s="130"/>
      <c r="D114" s="130"/>
      <c r="E114" s="130"/>
      <c r="F114" s="130"/>
      <c r="G114" s="130"/>
      <c r="H114" s="130"/>
      <c r="I114" s="130"/>
      <c r="J114" s="131"/>
      <c r="K114" s="130"/>
      <c r="L114" s="130"/>
      <c r="M114" s="130"/>
    </row>
    <row r="115" spans="1:13" ht="15">
      <c r="A115" s="33"/>
      <c r="B115" s="130"/>
      <c r="C115" s="130"/>
      <c r="D115" s="130"/>
      <c r="E115" s="130"/>
      <c r="F115" s="130"/>
      <c r="G115" s="130"/>
      <c r="H115" s="130"/>
      <c r="I115" s="130"/>
      <c r="J115" s="131"/>
      <c r="K115" s="130"/>
      <c r="L115" s="130"/>
      <c r="M115" s="130"/>
    </row>
    <row r="116" spans="1:13" ht="15">
      <c r="A116" s="33"/>
      <c r="B116" s="130"/>
      <c r="C116" s="130"/>
      <c r="D116" s="130"/>
      <c r="E116" s="130"/>
      <c r="F116" s="130"/>
      <c r="G116" s="130"/>
      <c r="H116" s="130"/>
      <c r="I116" s="130"/>
      <c r="J116" s="131"/>
      <c r="K116" s="130"/>
      <c r="L116" s="130"/>
      <c r="M116" s="130"/>
    </row>
    <row r="117" spans="1:13" ht="15">
      <c r="A117" s="33"/>
      <c r="B117" s="130"/>
      <c r="C117" s="130"/>
      <c r="D117" s="130"/>
      <c r="E117" s="130"/>
      <c r="F117" s="130"/>
      <c r="G117" s="130"/>
      <c r="H117" s="130"/>
      <c r="I117" s="130"/>
      <c r="J117" s="131"/>
      <c r="K117" s="130"/>
      <c r="L117" s="130"/>
      <c r="M117" s="130"/>
    </row>
    <row r="118" spans="1:13" ht="15">
      <c r="A118" s="33"/>
      <c r="B118" s="130"/>
      <c r="C118" s="130"/>
      <c r="D118" s="130"/>
      <c r="E118" s="130"/>
      <c r="F118" s="130"/>
      <c r="G118" s="130"/>
      <c r="H118" s="130"/>
      <c r="I118" s="130"/>
      <c r="J118" s="131"/>
      <c r="K118" s="130"/>
      <c r="L118" s="130"/>
      <c r="M118" s="130"/>
    </row>
    <row r="119" spans="1:13" ht="15">
      <c r="A119" s="33"/>
      <c r="B119" s="130"/>
      <c r="C119" s="130"/>
      <c r="D119" s="130"/>
      <c r="E119" s="130"/>
      <c r="F119" s="130"/>
      <c r="G119" s="130"/>
      <c r="H119" s="130"/>
      <c r="I119" s="130"/>
      <c r="J119" s="131"/>
      <c r="K119" s="130"/>
      <c r="L119" s="130"/>
      <c r="M119" s="130"/>
    </row>
    <row r="120" spans="1:13" ht="15">
      <c r="A120" s="33"/>
      <c r="B120" s="130"/>
      <c r="C120" s="130"/>
      <c r="D120" s="130"/>
      <c r="E120" s="130"/>
      <c r="F120" s="130"/>
      <c r="G120" s="130"/>
      <c r="H120" s="130"/>
      <c r="I120" s="130"/>
      <c r="J120" s="131"/>
      <c r="K120" s="130"/>
      <c r="L120" s="130"/>
      <c r="M120" s="130"/>
    </row>
    <row r="121" spans="1:13" ht="15">
      <c r="A121" s="33"/>
      <c r="B121" s="130"/>
      <c r="C121" s="130"/>
      <c r="D121" s="130"/>
      <c r="E121" s="130"/>
      <c r="F121" s="130"/>
      <c r="G121" s="130"/>
      <c r="H121" s="130"/>
      <c r="I121" s="130"/>
      <c r="J121" s="131"/>
      <c r="K121" s="130"/>
      <c r="L121" s="130"/>
      <c r="M121" s="130"/>
    </row>
    <row r="122" spans="1:13" ht="15">
      <c r="A122" s="33"/>
      <c r="B122" s="130"/>
      <c r="C122" s="130"/>
      <c r="D122" s="130"/>
      <c r="E122" s="130"/>
      <c r="F122" s="130"/>
      <c r="G122" s="130"/>
      <c r="H122" s="130"/>
      <c r="I122" s="130"/>
      <c r="J122" s="131"/>
      <c r="K122" s="130"/>
      <c r="L122" s="130"/>
      <c r="M122" s="130"/>
    </row>
    <row r="123" spans="1:13" ht="15">
      <c r="A123" s="33"/>
      <c r="B123" s="130"/>
      <c r="C123" s="130"/>
      <c r="D123" s="130"/>
      <c r="E123" s="130"/>
      <c r="F123" s="130"/>
      <c r="G123" s="130"/>
      <c r="H123" s="130"/>
      <c r="I123" s="130"/>
      <c r="J123" s="131"/>
      <c r="K123" s="130"/>
      <c r="L123" s="130"/>
      <c r="M123" s="130"/>
    </row>
    <row r="124" spans="1:13" ht="15">
      <c r="A124" s="33"/>
      <c r="B124" s="130"/>
      <c r="C124" s="130"/>
      <c r="D124" s="130"/>
      <c r="E124" s="130"/>
      <c r="F124" s="130"/>
      <c r="G124" s="130"/>
      <c r="H124" s="130"/>
      <c r="I124" s="130"/>
      <c r="J124" s="131"/>
      <c r="K124" s="130"/>
      <c r="L124" s="130"/>
      <c r="M124" s="130"/>
    </row>
    <row r="125" spans="1:13" ht="15">
      <c r="A125" s="33"/>
      <c r="B125" s="130"/>
      <c r="C125" s="130"/>
      <c r="D125" s="130"/>
      <c r="E125" s="130"/>
      <c r="F125" s="130"/>
      <c r="G125" s="130"/>
      <c r="H125" s="130"/>
      <c r="I125" s="130"/>
      <c r="J125" s="131"/>
      <c r="K125" s="130"/>
      <c r="L125" s="130"/>
      <c r="M125" s="130"/>
    </row>
    <row r="126" spans="1:13" ht="15">
      <c r="A126" s="33"/>
      <c r="B126" s="130"/>
      <c r="C126" s="130"/>
      <c r="D126" s="130"/>
      <c r="E126" s="130"/>
      <c r="F126" s="130"/>
      <c r="G126" s="130"/>
      <c r="H126" s="130"/>
      <c r="I126" s="130"/>
      <c r="J126" s="131"/>
      <c r="K126" s="130"/>
      <c r="L126" s="130"/>
      <c r="M126" s="130"/>
    </row>
    <row r="127" spans="1:13" ht="15">
      <c r="A127" s="33"/>
      <c r="B127" s="130"/>
      <c r="C127" s="130"/>
      <c r="D127" s="130"/>
      <c r="E127" s="130"/>
      <c r="F127" s="130"/>
      <c r="G127" s="130"/>
      <c r="H127" s="130"/>
      <c r="I127" s="130"/>
      <c r="J127" s="131"/>
      <c r="K127" s="130"/>
      <c r="L127" s="130"/>
      <c r="M127" s="130"/>
    </row>
    <row r="128" spans="1:13" ht="15">
      <c r="B128" s="130"/>
      <c r="C128" s="130"/>
      <c r="D128" s="130"/>
      <c r="E128" s="130"/>
      <c r="F128" s="130"/>
      <c r="G128" s="130"/>
      <c r="H128" s="130"/>
      <c r="I128" s="130"/>
      <c r="J128" s="131"/>
      <c r="K128" s="130"/>
      <c r="L128" s="130"/>
      <c r="M128" s="130"/>
    </row>
    <row r="129" spans="1:13" ht="15">
      <c r="B129" s="130"/>
      <c r="C129" s="130"/>
      <c r="D129" s="130"/>
      <c r="E129" s="130"/>
      <c r="F129" s="130"/>
      <c r="G129" s="130"/>
      <c r="H129" s="130"/>
      <c r="I129" s="130"/>
      <c r="J129" s="131"/>
      <c r="K129" s="130"/>
      <c r="L129" s="130"/>
      <c r="M129" s="130"/>
    </row>
    <row r="130" spans="1:13" ht="15">
      <c r="B130" s="130"/>
      <c r="C130" s="130"/>
      <c r="D130" s="130"/>
      <c r="E130" s="130"/>
      <c r="F130" s="130"/>
      <c r="G130" s="130"/>
      <c r="H130" s="130"/>
      <c r="I130" s="130"/>
      <c r="J130" s="131"/>
      <c r="K130" s="130"/>
      <c r="L130" s="130"/>
      <c r="M130" s="130"/>
    </row>
    <row r="131" spans="1:13" ht="15">
      <c r="B131" s="130"/>
      <c r="C131" s="130"/>
      <c r="D131" s="130"/>
      <c r="E131" s="130"/>
      <c r="F131" s="130"/>
      <c r="G131" s="130"/>
      <c r="H131" s="130"/>
      <c r="I131" s="130"/>
      <c r="J131" s="131"/>
      <c r="K131" s="130"/>
      <c r="L131" s="130"/>
      <c r="M131" s="130"/>
    </row>
    <row r="132" spans="1:13" ht="15">
      <c r="B132" s="130"/>
      <c r="C132" s="130"/>
      <c r="D132" s="130"/>
      <c r="E132" s="130"/>
      <c r="F132" s="130"/>
      <c r="G132" s="130"/>
      <c r="H132" s="130"/>
      <c r="I132" s="130"/>
      <c r="J132" s="131"/>
      <c r="K132" s="130"/>
      <c r="L132" s="130"/>
      <c r="M132" s="130"/>
    </row>
    <row r="133" spans="1:13" ht="15">
      <c r="B133" s="130"/>
      <c r="C133" s="130"/>
      <c r="D133" s="130"/>
      <c r="E133" s="130"/>
      <c r="F133" s="130"/>
      <c r="G133" s="130"/>
      <c r="H133" s="130"/>
      <c r="I133" s="130"/>
      <c r="J133" s="131"/>
      <c r="K133" s="130"/>
      <c r="L133" s="130"/>
      <c r="M133" s="130"/>
    </row>
    <row r="134" spans="1:13" ht="15">
      <c r="B134" s="130"/>
      <c r="C134" s="130"/>
      <c r="D134" s="130"/>
      <c r="E134" s="130"/>
      <c r="F134" s="130"/>
      <c r="G134" s="130"/>
      <c r="H134" s="130"/>
      <c r="I134" s="130"/>
      <c r="J134" s="131"/>
      <c r="K134" s="130"/>
      <c r="L134" s="130"/>
      <c r="M134" s="130"/>
    </row>
    <row r="135" spans="1:13" ht="15">
      <c r="B135" s="130"/>
      <c r="C135" s="130"/>
      <c r="D135" s="130"/>
      <c r="E135" s="130"/>
      <c r="F135" s="130"/>
      <c r="G135" s="130"/>
      <c r="H135" s="130"/>
      <c r="I135" s="130"/>
      <c r="J135" s="131"/>
      <c r="K135" s="130"/>
      <c r="L135" s="130"/>
      <c r="M135" s="130"/>
    </row>
    <row r="136" spans="1:13" ht="15">
      <c r="B136" s="130"/>
      <c r="C136" s="130"/>
      <c r="D136" s="130"/>
      <c r="E136" s="130"/>
      <c r="F136" s="130"/>
      <c r="G136" s="130"/>
      <c r="H136" s="130"/>
      <c r="I136" s="130"/>
      <c r="J136" s="131"/>
      <c r="K136" s="130"/>
      <c r="L136" s="130"/>
      <c r="M136" s="130"/>
    </row>
    <row r="137" spans="1:13" ht="15">
      <c r="B137" s="130"/>
      <c r="C137" s="130"/>
      <c r="D137" s="130"/>
      <c r="E137" s="130"/>
      <c r="F137" s="130"/>
      <c r="G137" s="130"/>
      <c r="H137" s="130"/>
      <c r="I137" s="130"/>
      <c r="J137" s="131"/>
      <c r="K137" s="130"/>
      <c r="L137" s="130"/>
      <c r="M137" s="130"/>
    </row>
    <row r="138" spans="1:13" ht="15">
      <c r="A138" s="130"/>
      <c r="B138" s="130"/>
      <c r="C138" s="130"/>
      <c r="D138" s="130"/>
      <c r="E138" s="130"/>
      <c r="F138" s="130"/>
      <c r="G138" s="130"/>
      <c r="H138" s="130"/>
      <c r="I138" s="130"/>
      <c r="J138" s="130"/>
      <c r="K138" s="130"/>
      <c r="L138" s="130"/>
      <c r="M138" s="130"/>
    </row>
    <row r="139" spans="1:13" ht="15">
      <c r="A139" s="130"/>
      <c r="B139" s="130"/>
      <c r="C139" s="130"/>
      <c r="D139" s="130"/>
      <c r="E139" s="130"/>
      <c r="F139" s="130"/>
      <c r="G139" s="130"/>
      <c r="H139" s="130"/>
      <c r="I139" s="130"/>
      <c r="J139" s="130"/>
      <c r="K139" s="130"/>
      <c r="L139" s="130"/>
      <c r="M139" s="130"/>
    </row>
    <row r="140" spans="1:13" ht="15">
      <c r="A140" s="130"/>
      <c r="B140" s="130"/>
      <c r="C140" s="130"/>
      <c r="D140" s="130"/>
      <c r="E140" s="130"/>
      <c r="F140" s="130"/>
      <c r="G140" s="130"/>
      <c r="H140" s="130"/>
      <c r="I140" s="130"/>
      <c r="J140" s="130"/>
      <c r="K140" s="130"/>
      <c r="L140" s="130"/>
      <c r="M140" s="130"/>
    </row>
    <row r="141" spans="1:13" ht="15">
      <c r="A141" s="130"/>
      <c r="B141" s="130"/>
      <c r="C141" s="130"/>
      <c r="D141" s="130"/>
      <c r="E141" s="130"/>
      <c r="F141" s="130"/>
      <c r="G141" s="130"/>
      <c r="H141" s="130"/>
      <c r="I141" s="130"/>
      <c r="J141" s="130"/>
      <c r="K141" s="130"/>
      <c r="L141" s="130"/>
      <c r="M141" s="130"/>
    </row>
    <row r="142" spans="1:13" ht="15">
      <c r="A142" s="130"/>
      <c r="B142" s="130"/>
      <c r="C142" s="130"/>
      <c r="D142" s="130"/>
      <c r="E142" s="130"/>
      <c r="F142" s="130"/>
      <c r="G142" s="130"/>
      <c r="H142" s="130"/>
      <c r="I142" s="130"/>
      <c r="J142" s="130"/>
      <c r="K142" s="130"/>
      <c r="L142" s="130"/>
      <c r="M142" s="130"/>
    </row>
    <row r="143" spans="1:13" ht="15">
      <c r="A143" s="130"/>
      <c r="B143" s="130"/>
      <c r="C143" s="130"/>
      <c r="D143" s="130"/>
      <c r="E143" s="130"/>
      <c r="F143" s="130"/>
      <c r="G143" s="130"/>
      <c r="H143" s="130"/>
      <c r="I143" s="130"/>
      <c r="J143" s="130"/>
      <c r="K143" s="130"/>
      <c r="L143" s="130"/>
      <c r="M143" s="130"/>
    </row>
    <row r="144" spans="1:13" ht="17.25" customHeight="1">
      <c r="A144" s="130" t="s">
        <v>161</v>
      </c>
      <c r="B144" s="130"/>
      <c r="C144" s="130"/>
      <c r="D144" s="130"/>
      <c r="E144" s="130"/>
      <c r="F144" s="130"/>
      <c r="G144" s="130"/>
      <c r="H144" s="130"/>
      <c r="I144" s="130"/>
      <c r="J144" s="130"/>
      <c r="K144" s="130"/>
      <c r="L144" s="130"/>
      <c r="M144" s="130"/>
    </row>
    <row r="145" spans="1:13" ht="17.25" customHeight="1">
      <c r="A145" s="130"/>
      <c r="B145" s="130" t="s">
        <v>120</v>
      </c>
      <c r="C145" s="130"/>
      <c r="D145" s="130"/>
      <c r="E145" s="130"/>
      <c r="F145" s="130"/>
      <c r="G145" s="130"/>
      <c r="H145" s="130"/>
      <c r="I145" s="130"/>
      <c r="J145" s="130"/>
      <c r="K145" s="130"/>
      <c r="L145" s="130"/>
      <c r="M145" s="130"/>
    </row>
    <row r="146" spans="1:13" ht="15">
      <c r="A146" s="130"/>
      <c r="B146" s="130"/>
      <c r="C146" s="130"/>
      <c r="D146" s="130"/>
      <c r="E146" s="130"/>
      <c r="F146" s="130"/>
      <c r="G146" s="130"/>
      <c r="H146" s="130"/>
      <c r="I146" s="130"/>
      <c r="J146" s="130"/>
      <c r="K146" s="130"/>
      <c r="L146" s="130"/>
      <c r="M146" s="130"/>
    </row>
    <row r="147" spans="1:13" ht="15">
      <c r="A147" s="130"/>
      <c r="B147" s="130"/>
      <c r="C147" s="130"/>
      <c r="D147" s="130"/>
      <c r="E147" s="130"/>
      <c r="F147" s="130"/>
      <c r="G147" s="130"/>
      <c r="H147" s="130"/>
      <c r="I147" s="130"/>
      <c r="J147" s="130"/>
      <c r="K147" s="130"/>
      <c r="L147" s="130"/>
      <c r="M147" s="130"/>
    </row>
    <row r="148" spans="1:13" ht="15">
      <c r="A148" s="130"/>
      <c r="B148" s="130"/>
      <c r="C148" s="130"/>
      <c r="D148" s="130"/>
      <c r="E148" s="130"/>
      <c r="F148" s="130"/>
      <c r="G148" s="130"/>
      <c r="H148" s="130"/>
      <c r="I148" s="130"/>
      <c r="J148" s="130"/>
      <c r="K148" s="130"/>
      <c r="L148" s="130"/>
      <c r="M148" s="130"/>
    </row>
    <row r="149" spans="1:13" ht="15">
      <c r="A149" s="130"/>
      <c r="B149" s="130"/>
      <c r="C149" s="130"/>
      <c r="D149" s="130"/>
      <c r="E149" s="130"/>
      <c r="F149" s="130"/>
      <c r="G149" s="130"/>
      <c r="H149" s="130"/>
      <c r="I149" s="130"/>
      <c r="J149" s="130"/>
      <c r="K149" s="130"/>
      <c r="L149" s="130"/>
      <c r="M149" s="130"/>
    </row>
    <row r="150" spans="1:13" ht="15">
      <c r="A150" s="130"/>
      <c r="B150" s="130"/>
      <c r="C150" s="130"/>
      <c r="D150" s="130"/>
      <c r="E150" s="130"/>
      <c r="F150" s="130"/>
      <c r="G150" s="130"/>
      <c r="H150" s="130"/>
      <c r="I150" s="130"/>
      <c r="J150" s="130"/>
      <c r="K150" s="130"/>
      <c r="L150" s="130"/>
      <c r="M150" s="130"/>
    </row>
    <row r="151" spans="1:13" ht="15">
      <c r="A151" s="130"/>
      <c r="B151" s="130"/>
      <c r="C151" s="130"/>
      <c r="D151" s="130"/>
      <c r="E151" s="130"/>
      <c r="F151" s="130"/>
      <c r="G151" s="130"/>
      <c r="H151" s="130"/>
      <c r="I151" s="130"/>
      <c r="J151" s="130"/>
      <c r="K151" s="130"/>
      <c r="L151" s="130"/>
      <c r="M151" s="130"/>
    </row>
    <row r="152" spans="1:13" ht="15">
      <c r="A152" s="130"/>
      <c r="B152" s="130"/>
      <c r="C152" s="130"/>
      <c r="D152" s="130"/>
      <c r="E152" s="130"/>
      <c r="F152" s="130"/>
      <c r="G152" s="130"/>
      <c r="H152" s="130"/>
      <c r="I152" s="130"/>
      <c r="J152" s="130"/>
      <c r="K152" s="130"/>
      <c r="L152" s="130"/>
      <c r="M152" s="130"/>
    </row>
    <row r="153" spans="1:13" ht="15">
      <c r="A153" s="130"/>
      <c r="B153" s="130"/>
      <c r="C153" s="130"/>
      <c r="D153" s="130"/>
      <c r="E153" s="130"/>
      <c r="F153" s="130"/>
      <c r="G153" s="130"/>
      <c r="H153" s="130"/>
      <c r="I153" s="130"/>
      <c r="J153" s="130"/>
      <c r="K153" s="130"/>
      <c r="L153" s="130"/>
      <c r="M153" s="130"/>
    </row>
    <row r="154" spans="1:13" ht="15">
      <c r="A154" s="130"/>
      <c r="B154" s="130"/>
      <c r="C154" s="130"/>
      <c r="D154" s="130"/>
      <c r="E154" s="130"/>
      <c r="F154" s="130"/>
      <c r="G154" s="130"/>
      <c r="H154" s="130"/>
      <c r="I154" s="130"/>
      <c r="J154" s="130"/>
      <c r="K154" s="130"/>
      <c r="L154" s="130"/>
      <c r="M154" s="130"/>
    </row>
    <row r="155" spans="1:13" ht="15">
      <c r="A155" s="130"/>
      <c r="B155" s="130"/>
      <c r="C155" s="130"/>
      <c r="D155" s="130"/>
      <c r="E155" s="130"/>
      <c r="F155" s="130"/>
      <c r="G155" s="130"/>
      <c r="H155" s="130"/>
      <c r="I155" s="130"/>
      <c r="J155" s="130"/>
      <c r="K155" s="130"/>
      <c r="L155" s="130"/>
      <c r="M155" s="130"/>
    </row>
    <row r="156" spans="1:13" ht="15">
      <c r="A156" s="130"/>
      <c r="B156" s="130"/>
      <c r="C156" s="130"/>
      <c r="D156" s="130"/>
      <c r="E156" s="130"/>
      <c r="F156" s="130"/>
      <c r="G156" s="130"/>
      <c r="H156" s="130"/>
      <c r="I156" s="130"/>
      <c r="J156" s="130"/>
      <c r="K156" s="130"/>
      <c r="L156" s="130"/>
      <c r="M156" s="130"/>
    </row>
    <row r="157" spans="1:13" ht="15">
      <c r="A157" s="130"/>
      <c r="B157" s="130"/>
      <c r="C157" s="130"/>
      <c r="D157" s="130"/>
      <c r="E157" s="130"/>
      <c r="F157" s="130"/>
      <c r="G157" s="130"/>
      <c r="H157" s="130"/>
      <c r="I157" s="130"/>
      <c r="J157" s="130"/>
      <c r="K157" s="130"/>
      <c r="L157" s="130"/>
      <c r="M157" s="130"/>
    </row>
    <row r="158" spans="1:13" ht="15">
      <c r="A158" s="130"/>
      <c r="B158" s="130"/>
      <c r="C158" s="130"/>
      <c r="D158" s="130"/>
      <c r="E158" s="130"/>
      <c r="F158" s="130"/>
      <c r="G158" s="130"/>
      <c r="H158" s="130"/>
      <c r="I158" s="130"/>
      <c r="J158" s="130"/>
      <c r="K158" s="130"/>
      <c r="L158" s="130"/>
      <c r="M158" s="130"/>
    </row>
    <row r="159" spans="1:13" ht="15">
      <c r="A159" s="130"/>
      <c r="B159" s="130"/>
      <c r="C159" s="130"/>
      <c r="D159" s="130"/>
      <c r="E159" s="130"/>
      <c r="F159" s="130"/>
      <c r="G159" s="130"/>
      <c r="H159" s="130"/>
      <c r="I159" s="130"/>
      <c r="J159" s="130"/>
      <c r="K159" s="130"/>
      <c r="L159" s="130"/>
      <c r="M159" s="130"/>
    </row>
    <row r="160" spans="1:13" ht="15">
      <c r="A160" s="130"/>
      <c r="B160" s="130"/>
      <c r="C160" s="130"/>
      <c r="D160" s="130"/>
      <c r="E160" s="130"/>
      <c r="F160" s="130"/>
      <c r="G160" s="130"/>
      <c r="H160" s="130"/>
      <c r="I160" s="130"/>
      <c r="J160" s="130"/>
      <c r="K160" s="130"/>
      <c r="L160" s="130"/>
      <c r="M160" s="130"/>
    </row>
    <row r="161" spans="1:13" ht="15">
      <c r="A161" s="130"/>
      <c r="B161" s="130"/>
      <c r="C161" s="130"/>
      <c r="D161" s="130"/>
      <c r="E161" s="130"/>
      <c r="F161" s="130"/>
      <c r="G161" s="130"/>
      <c r="H161" s="130"/>
      <c r="I161" s="130"/>
      <c r="J161" s="130"/>
      <c r="K161" s="130"/>
      <c r="L161" s="130"/>
      <c r="M161" s="130"/>
    </row>
    <row r="162" spans="1:13" ht="15">
      <c r="A162" s="130"/>
      <c r="B162" s="130"/>
      <c r="C162" s="130"/>
      <c r="D162" s="130"/>
      <c r="E162" s="130"/>
      <c r="F162" s="130"/>
      <c r="G162" s="130"/>
      <c r="H162" s="130"/>
      <c r="I162" s="130"/>
      <c r="J162" s="130"/>
      <c r="K162" s="130"/>
      <c r="L162" s="130"/>
      <c r="M162" s="130"/>
    </row>
    <row r="163" spans="1:13" ht="15">
      <c r="A163" s="130"/>
      <c r="B163" s="130"/>
      <c r="C163" s="130"/>
      <c r="D163" s="130"/>
      <c r="E163" s="130"/>
      <c r="F163" s="130"/>
      <c r="G163" s="130"/>
      <c r="H163" s="130"/>
      <c r="I163" s="130"/>
      <c r="J163" s="130"/>
      <c r="K163" s="130"/>
      <c r="L163" s="130"/>
      <c r="M163" s="130"/>
    </row>
    <row r="164" spans="1:13" ht="15">
      <c r="A164" s="130"/>
      <c r="B164" s="130"/>
      <c r="C164" s="130"/>
      <c r="D164" s="130"/>
      <c r="E164" s="130"/>
      <c r="F164" s="130"/>
      <c r="G164" s="130"/>
      <c r="H164" s="130"/>
      <c r="I164" s="130"/>
      <c r="J164" s="130"/>
      <c r="K164" s="130"/>
      <c r="L164" s="130"/>
      <c r="M164" s="130"/>
    </row>
    <row r="165" spans="1:13" ht="15">
      <c r="A165" s="130"/>
      <c r="B165" s="130"/>
      <c r="C165" s="130"/>
      <c r="D165" s="130"/>
      <c r="E165" s="130"/>
      <c r="F165" s="130"/>
      <c r="G165" s="130"/>
      <c r="H165" s="130"/>
      <c r="I165" s="130"/>
      <c r="J165" s="130"/>
      <c r="K165" s="130"/>
      <c r="L165" s="130"/>
      <c r="M165" s="130"/>
    </row>
    <row r="166" spans="1:13" ht="15">
      <c r="A166" s="130"/>
      <c r="B166" s="130"/>
      <c r="C166" s="130"/>
      <c r="D166" s="130"/>
      <c r="E166" s="130"/>
      <c r="F166" s="130"/>
      <c r="G166" s="130"/>
      <c r="H166" s="130"/>
      <c r="I166" s="130"/>
      <c r="J166" s="130"/>
      <c r="K166" s="130"/>
      <c r="L166" s="130"/>
      <c r="M166" s="130"/>
    </row>
    <row r="167" spans="1:13" ht="15">
      <c r="A167" s="130"/>
      <c r="B167" s="130"/>
      <c r="C167" s="130"/>
      <c r="D167" s="130"/>
      <c r="E167" s="130"/>
      <c r="F167" s="130"/>
      <c r="G167" s="130"/>
      <c r="H167" s="130"/>
      <c r="I167" s="130"/>
      <c r="J167" s="130"/>
      <c r="K167" s="130"/>
      <c r="L167" s="130"/>
      <c r="M167" s="130"/>
    </row>
    <row r="168" spans="1:13" ht="15">
      <c r="A168" s="130"/>
      <c r="B168" s="130"/>
      <c r="C168" s="130"/>
      <c r="D168" s="130"/>
      <c r="E168" s="130"/>
      <c r="F168" s="130"/>
      <c r="G168" s="130"/>
      <c r="H168" s="130"/>
      <c r="I168" s="130"/>
      <c r="J168" s="130"/>
      <c r="K168" s="130"/>
      <c r="L168" s="130"/>
      <c r="M168" s="130"/>
    </row>
    <row r="169" spans="1:13" ht="15">
      <c r="A169" s="130"/>
      <c r="B169" s="130"/>
      <c r="C169" s="130"/>
      <c r="D169" s="130"/>
      <c r="E169" s="130"/>
      <c r="F169" s="130"/>
      <c r="G169" s="130"/>
      <c r="H169" s="130"/>
      <c r="I169" s="130"/>
      <c r="J169" s="130"/>
      <c r="K169" s="130"/>
      <c r="L169" s="130"/>
      <c r="M169" s="130"/>
    </row>
    <row r="170" spans="1:13" ht="15">
      <c r="A170" s="130"/>
      <c r="B170" s="130"/>
      <c r="C170" s="130"/>
      <c r="D170" s="130"/>
      <c r="E170" s="130"/>
      <c r="F170" s="130"/>
      <c r="G170" s="130"/>
      <c r="H170" s="130"/>
      <c r="I170" s="130"/>
      <c r="J170" s="130"/>
      <c r="K170" s="130"/>
      <c r="L170" s="130"/>
      <c r="M170" s="130"/>
    </row>
    <row r="171" spans="1:13" ht="15">
      <c r="A171" s="130"/>
      <c r="B171" s="130"/>
      <c r="C171" s="130"/>
      <c r="D171" s="130"/>
      <c r="E171" s="130"/>
      <c r="F171" s="130"/>
      <c r="G171" s="130"/>
      <c r="H171" s="130"/>
      <c r="I171" s="130"/>
      <c r="J171" s="130"/>
      <c r="K171" s="130"/>
      <c r="L171" s="130"/>
      <c r="M171" s="130"/>
    </row>
    <row r="172" spans="1:13" ht="15">
      <c r="A172" s="130"/>
      <c r="B172" s="130"/>
      <c r="C172" s="130"/>
      <c r="D172" s="130"/>
      <c r="E172" s="130"/>
      <c r="F172" s="130"/>
      <c r="G172" s="130"/>
      <c r="H172" s="130"/>
      <c r="I172" s="130"/>
      <c r="J172" s="130"/>
      <c r="K172" s="130"/>
      <c r="L172" s="130"/>
      <c r="M172" s="130"/>
    </row>
    <row r="173" spans="1:13" ht="15">
      <c r="A173" s="130"/>
      <c r="B173" s="130"/>
      <c r="C173" s="130"/>
      <c r="D173" s="130"/>
      <c r="E173" s="130"/>
      <c r="F173" s="130"/>
      <c r="G173" s="130"/>
      <c r="H173" s="130"/>
      <c r="I173" s="130"/>
      <c r="J173" s="130"/>
      <c r="K173" s="130"/>
      <c r="L173" s="130"/>
      <c r="M173" s="130"/>
    </row>
    <row r="174" spans="1:13" ht="15">
      <c r="A174" s="130"/>
      <c r="B174" s="130"/>
      <c r="C174" s="130"/>
      <c r="D174" s="130"/>
      <c r="E174" s="130"/>
      <c r="F174" s="130"/>
      <c r="G174" s="130"/>
      <c r="H174" s="130"/>
      <c r="I174" s="130"/>
      <c r="J174" s="130"/>
      <c r="K174" s="130"/>
      <c r="L174" s="130"/>
      <c r="M174" s="130"/>
    </row>
    <row r="175" spans="1:13" ht="15">
      <c r="A175" s="130"/>
      <c r="B175" s="130"/>
      <c r="C175" s="130"/>
      <c r="D175" s="130"/>
      <c r="E175" s="130"/>
      <c r="F175" s="130"/>
      <c r="G175" s="130"/>
      <c r="H175" s="130"/>
      <c r="I175" s="130"/>
      <c r="J175" s="130"/>
      <c r="K175" s="130"/>
      <c r="L175" s="130"/>
      <c r="M175" s="130"/>
    </row>
    <row r="176" spans="1:13" ht="15">
      <c r="A176" s="130"/>
      <c r="B176" s="130"/>
      <c r="C176" s="130"/>
      <c r="D176" s="130"/>
      <c r="E176" s="130"/>
      <c r="F176" s="130"/>
      <c r="G176" s="130"/>
      <c r="H176" s="130"/>
      <c r="I176" s="130"/>
      <c r="J176" s="130"/>
      <c r="K176" s="130"/>
      <c r="L176" s="130"/>
      <c r="M176" s="130"/>
    </row>
    <row r="177" spans="1:13" ht="15">
      <c r="A177" s="130"/>
      <c r="B177" s="130"/>
      <c r="C177" s="130"/>
      <c r="D177" s="130"/>
      <c r="E177" s="130"/>
      <c r="F177" s="130"/>
      <c r="G177" s="130"/>
      <c r="H177" s="130"/>
      <c r="I177" s="130"/>
      <c r="J177" s="130"/>
      <c r="K177" s="130"/>
      <c r="L177" s="130"/>
      <c r="M177" s="130"/>
    </row>
    <row r="178" spans="1:13" ht="15">
      <c r="A178" s="130"/>
      <c r="B178" s="130"/>
      <c r="C178" s="130"/>
      <c r="D178" s="130"/>
      <c r="E178" s="130"/>
      <c r="F178" s="130"/>
      <c r="G178" s="130"/>
      <c r="H178" s="130"/>
      <c r="I178" s="130"/>
      <c r="J178" s="130"/>
      <c r="K178" s="130"/>
      <c r="L178" s="130"/>
      <c r="M178" s="130"/>
    </row>
    <row r="179" spans="1:13" ht="15">
      <c r="A179" s="130"/>
      <c r="B179" s="130"/>
      <c r="C179" s="130"/>
      <c r="D179" s="130"/>
      <c r="E179" s="130"/>
      <c r="F179" s="130"/>
      <c r="G179" s="130"/>
      <c r="H179" s="130"/>
      <c r="I179" s="130"/>
      <c r="J179" s="130"/>
      <c r="K179" s="130"/>
      <c r="L179" s="130"/>
      <c r="M179" s="130"/>
    </row>
    <row r="180" spans="1:13" ht="15">
      <c r="A180" s="130"/>
      <c r="B180" s="130"/>
      <c r="C180" s="130"/>
      <c r="D180" s="130"/>
      <c r="E180" s="130"/>
      <c r="F180" s="130"/>
      <c r="G180" s="130"/>
      <c r="H180" s="130"/>
      <c r="I180" s="130"/>
      <c r="J180" s="130"/>
      <c r="K180" s="130"/>
      <c r="L180" s="130"/>
      <c r="M180" s="130"/>
    </row>
    <row r="181" spans="1:13" ht="15">
      <c r="A181" s="130"/>
      <c r="B181" s="130"/>
      <c r="C181" s="130"/>
      <c r="D181" s="130"/>
      <c r="E181" s="130"/>
      <c r="F181" s="130"/>
      <c r="G181" s="130"/>
      <c r="H181" s="130"/>
      <c r="I181" s="130"/>
      <c r="J181" s="130"/>
      <c r="K181" s="130"/>
      <c r="L181" s="130"/>
      <c r="M181" s="130"/>
    </row>
    <row r="182" spans="1:13" ht="15">
      <c r="A182" s="130"/>
      <c r="B182" s="130"/>
      <c r="C182" s="130"/>
      <c r="D182" s="130"/>
      <c r="E182" s="130"/>
      <c r="F182" s="130"/>
      <c r="G182" s="130"/>
      <c r="H182" s="130"/>
      <c r="I182" s="130"/>
      <c r="J182" s="130"/>
      <c r="K182" s="130"/>
      <c r="L182" s="130"/>
      <c r="M182" s="130"/>
    </row>
    <row r="183" spans="1:13" ht="15">
      <c r="A183" s="130"/>
      <c r="B183" s="130"/>
      <c r="C183" s="130"/>
      <c r="D183" s="130"/>
      <c r="E183" s="130"/>
      <c r="F183" s="130"/>
      <c r="G183" s="130"/>
      <c r="H183" s="130"/>
      <c r="I183" s="130"/>
      <c r="J183" s="130"/>
      <c r="K183" s="130"/>
      <c r="L183" s="130"/>
      <c r="M183" s="130"/>
    </row>
    <row r="184" spans="1:13" ht="15">
      <c r="A184" s="130"/>
      <c r="B184" s="130"/>
      <c r="C184" s="130"/>
      <c r="D184" s="130"/>
      <c r="E184" s="130"/>
      <c r="F184" s="130"/>
      <c r="G184" s="130"/>
      <c r="H184" s="130"/>
      <c r="I184" s="130"/>
      <c r="J184" s="130"/>
      <c r="K184" s="130"/>
      <c r="L184" s="130"/>
      <c r="M184" s="130"/>
    </row>
    <row r="185" spans="1:13" ht="15">
      <c r="A185" s="130"/>
      <c r="B185" s="130"/>
      <c r="C185" s="130"/>
      <c r="D185" s="130"/>
      <c r="E185" s="130"/>
      <c r="F185" s="130"/>
      <c r="G185" s="130"/>
      <c r="H185" s="130"/>
      <c r="I185" s="130"/>
      <c r="J185" s="130"/>
      <c r="K185" s="130"/>
      <c r="L185" s="130"/>
      <c r="M185" s="130"/>
    </row>
    <row r="186" spans="1:13" ht="15">
      <c r="A186" s="130"/>
      <c r="B186" s="130"/>
      <c r="C186" s="130"/>
      <c r="D186" s="130"/>
      <c r="E186" s="130"/>
      <c r="F186" s="130"/>
      <c r="G186" s="130"/>
      <c r="H186" s="130"/>
      <c r="I186" s="130"/>
      <c r="J186" s="130"/>
      <c r="K186" s="130"/>
      <c r="L186" s="130"/>
      <c r="M186" s="130"/>
    </row>
    <row r="187" spans="1:13" ht="15">
      <c r="A187" s="130"/>
      <c r="B187" s="130"/>
      <c r="C187" s="130"/>
      <c r="D187" s="130"/>
      <c r="E187" s="130"/>
      <c r="F187" s="130"/>
      <c r="G187" s="130"/>
      <c r="H187" s="130"/>
      <c r="I187" s="130"/>
      <c r="J187" s="130"/>
      <c r="K187" s="130"/>
      <c r="L187" s="130"/>
      <c r="M187" s="130"/>
    </row>
    <row r="188" spans="1:13" ht="15">
      <c r="A188" s="130"/>
      <c r="B188" s="130"/>
      <c r="C188" s="130"/>
      <c r="D188" s="130"/>
      <c r="E188" s="130"/>
      <c r="F188" s="130"/>
      <c r="G188" s="130"/>
      <c r="H188" s="130"/>
      <c r="I188" s="130"/>
      <c r="J188" s="130"/>
      <c r="K188" s="130"/>
      <c r="L188" s="130"/>
      <c r="M188" s="130"/>
    </row>
    <row r="189" spans="1:13" ht="15">
      <c r="A189" s="130"/>
      <c r="B189" s="130"/>
      <c r="C189" s="130"/>
      <c r="D189" s="130"/>
      <c r="E189" s="130"/>
      <c r="F189" s="130"/>
      <c r="G189" s="130"/>
      <c r="H189" s="130"/>
      <c r="I189" s="130"/>
      <c r="J189" s="130"/>
      <c r="K189" s="130"/>
      <c r="L189" s="130"/>
      <c r="M189" s="130"/>
    </row>
    <row r="190" spans="1:13" ht="15">
      <c r="A190" s="130"/>
      <c r="B190" s="130"/>
      <c r="C190" s="130"/>
      <c r="D190" s="130"/>
      <c r="E190" s="130"/>
      <c r="F190" s="130"/>
      <c r="G190" s="130"/>
      <c r="H190" s="130"/>
      <c r="I190" s="130"/>
      <c r="J190" s="130"/>
      <c r="K190" s="130"/>
      <c r="L190" s="130"/>
      <c r="M190" s="130"/>
    </row>
    <row r="191" spans="1:13" ht="15">
      <c r="A191" s="130"/>
      <c r="B191" s="130"/>
      <c r="C191" s="130"/>
      <c r="D191" s="130"/>
      <c r="E191" s="130"/>
      <c r="F191" s="130"/>
      <c r="G191" s="130"/>
      <c r="H191" s="130"/>
      <c r="I191" s="130"/>
      <c r="J191" s="130"/>
      <c r="K191" s="130"/>
      <c r="L191" s="130"/>
      <c r="M191" s="130"/>
    </row>
    <row r="192" spans="1:13" ht="15">
      <c r="A192" s="130"/>
      <c r="B192" s="130"/>
      <c r="C192" s="130"/>
      <c r="D192" s="130"/>
      <c r="E192" s="130"/>
      <c r="F192" s="130"/>
      <c r="G192" s="130"/>
      <c r="H192" s="130"/>
      <c r="I192" s="130"/>
      <c r="J192" s="130"/>
      <c r="K192" s="130"/>
      <c r="L192" s="130"/>
      <c r="M192" s="130"/>
    </row>
    <row r="193" spans="1:13" ht="15">
      <c r="A193" s="130"/>
      <c r="B193" s="130"/>
      <c r="C193" s="130"/>
      <c r="D193" s="130"/>
      <c r="E193" s="130"/>
      <c r="F193" s="130"/>
      <c r="G193" s="130"/>
      <c r="H193" s="130"/>
      <c r="I193" s="130"/>
      <c r="J193" s="130"/>
      <c r="K193" s="130"/>
      <c r="L193" s="130"/>
      <c r="M193" s="130"/>
    </row>
    <row r="194" spans="1:13" ht="15">
      <c r="A194" s="130"/>
      <c r="B194" s="130"/>
      <c r="C194" s="130"/>
      <c r="D194" s="130"/>
      <c r="E194" s="130"/>
      <c r="F194" s="130"/>
      <c r="G194" s="130"/>
      <c r="H194" s="130"/>
      <c r="I194" s="130"/>
      <c r="J194" s="130"/>
      <c r="K194" s="130"/>
      <c r="L194" s="130"/>
      <c r="M194" s="130"/>
    </row>
    <row r="195" spans="1:13" ht="15">
      <c r="A195" s="130"/>
      <c r="B195" s="130"/>
      <c r="C195" s="130"/>
      <c r="D195" s="130"/>
      <c r="E195" s="130"/>
      <c r="F195" s="130"/>
      <c r="G195" s="130"/>
      <c r="H195" s="130"/>
      <c r="I195" s="130"/>
      <c r="J195" s="130"/>
      <c r="K195" s="130"/>
      <c r="L195" s="130"/>
      <c r="M195" s="130"/>
    </row>
    <row r="196" spans="1:13" ht="15">
      <c r="A196" s="130"/>
      <c r="B196" s="130"/>
      <c r="C196" s="130"/>
      <c r="D196" s="130"/>
      <c r="E196" s="130"/>
      <c r="F196" s="130"/>
      <c r="G196" s="130"/>
      <c r="H196" s="130"/>
      <c r="I196" s="130"/>
      <c r="J196" s="130"/>
      <c r="K196" s="130"/>
      <c r="L196" s="130"/>
      <c r="M196" s="130"/>
    </row>
    <row r="197" spans="1:13" ht="15">
      <c r="A197" s="130"/>
      <c r="B197" s="130"/>
      <c r="C197" s="130"/>
      <c r="D197" s="130"/>
      <c r="E197" s="130"/>
      <c r="F197" s="130"/>
      <c r="G197" s="130"/>
      <c r="H197" s="130"/>
      <c r="I197" s="130"/>
      <c r="J197" s="130"/>
      <c r="K197" s="130"/>
      <c r="L197" s="130"/>
      <c r="M197" s="130"/>
    </row>
    <row r="198" spans="1:13" ht="15">
      <c r="A198" s="130"/>
      <c r="B198" s="130"/>
      <c r="C198" s="130"/>
      <c r="D198" s="130"/>
      <c r="E198" s="130"/>
      <c r="F198" s="130"/>
      <c r="G198" s="130"/>
      <c r="H198" s="130"/>
      <c r="I198" s="130"/>
      <c r="J198" s="130"/>
      <c r="K198" s="130"/>
      <c r="L198" s="130"/>
      <c r="M198" s="130"/>
    </row>
    <row r="199" spans="1:13" ht="15">
      <c r="A199" s="130"/>
      <c r="B199" s="130"/>
      <c r="C199" s="130"/>
      <c r="D199" s="130"/>
      <c r="E199" s="130"/>
      <c r="F199" s="130"/>
      <c r="G199" s="130"/>
      <c r="H199" s="130"/>
      <c r="I199" s="130"/>
      <c r="J199" s="130"/>
      <c r="K199" s="130"/>
      <c r="L199" s="130"/>
      <c r="M199" s="130"/>
    </row>
    <row r="200" spans="1:13" ht="15">
      <c r="A200" s="130"/>
      <c r="B200" s="130"/>
      <c r="C200" s="130"/>
      <c r="D200" s="130"/>
      <c r="E200" s="130"/>
      <c r="F200" s="130"/>
      <c r="G200" s="130"/>
      <c r="H200" s="130"/>
      <c r="I200" s="130"/>
      <c r="J200" s="130"/>
      <c r="K200" s="130"/>
      <c r="L200" s="130"/>
      <c r="M200" s="130"/>
    </row>
    <row r="201" spans="1:13" ht="15">
      <c r="A201" s="130"/>
      <c r="B201" s="130"/>
      <c r="C201" s="130"/>
      <c r="D201" s="130"/>
      <c r="E201" s="130"/>
      <c r="F201" s="130"/>
      <c r="G201" s="130"/>
      <c r="H201" s="130"/>
      <c r="I201" s="130"/>
      <c r="J201" s="130"/>
      <c r="K201" s="130"/>
      <c r="L201" s="130"/>
      <c r="M201" s="130"/>
    </row>
    <row r="202" spans="1:13" ht="15">
      <c r="A202" s="130"/>
      <c r="B202" s="130"/>
      <c r="C202" s="130"/>
      <c r="D202" s="130"/>
      <c r="E202" s="130"/>
      <c r="F202" s="130"/>
      <c r="G202" s="130"/>
      <c r="H202" s="130"/>
      <c r="I202" s="130"/>
      <c r="J202" s="130"/>
      <c r="K202" s="130"/>
      <c r="L202" s="130"/>
      <c r="M202" s="130"/>
    </row>
    <row r="203" spans="1:13" ht="15">
      <c r="A203" s="130"/>
      <c r="B203" s="130"/>
      <c r="C203" s="130"/>
      <c r="D203" s="130"/>
      <c r="E203" s="130"/>
      <c r="F203" s="130"/>
      <c r="G203" s="130"/>
      <c r="H203" s="130"/>
      <c r="I203" s="130"/>
      <c r="J203" s="130"/>
      <c r="K203" s="130"/>
      <c r="L203" s="130"/>
      <c r="M203" s="130"/>
    </row>
    <row r="204" spans="1:13" ht="15">
      <c r="A204" s="130"/>
      <c r="B204" s="130"/>
      <c r="C204" s="130"/>
      <c r="D204" s="130"/>
      <c r="E204" s="130"/>
      <c r="F204" s="130"/>
      <c r="G204" s="130"/>
      <c r="H204" s="130"/>
      <c r="I204" s="130"/>
      <c r="J204" s="130"/>
      <c r="K204" s="130"/>
      <c r="L204" s="130"/>
      <c r="M204" s="130"/>
    </row>
    <row r="205" spans="1:13" ht="15">
      <c r="A205" s="130"/>
      <c r="B205" s="130"/>
      <c r="C205" s="130"/>
      <c r="D205" s="130"/>
      <c r="E205" s="130"/>
      <c r="F205" s="130"/>
      <c r="G205" s="130"/>
      <c r="H205" s="130"/>
      <c r="I205" s="130"/>
      <c r="J205" s="130"/>
      <c r="K205" s="130"/>
      <c r="L205" s="130"/>
      <c r="M205" s="130"/>
    </row>
    <row r="206" spans="1:13" ht="15">
      <c r="A206" s="130"/>
      <c r="B206" s="130"/>
      <c r="C206" s="130"/>
      <c r="D206" s="130"/>
      <c r="E206" s="130"/>
      <c r="F206" s="130"/>
      <c r="G206" s="130"/>
      <c r="H206" s="130"/>
      <c r="I206" s="130"/>
      <c r="J206" s="130"/>
      <c r="K206" s="130"/>
      <c r="L206" s="130"/>
      <c r="M206" s="130"/>
    </row>
    <row r="207" spans="1:13" ht="15">
      <c r="A207" s="130"/>
      <c r="B207" s="130"/>
      <c r="C207" s="130"/>
      <c r="D207" s="130"/>
      <c r="E207" s="130"/>
      <c r="F207" s="130"/>
      <c r="G207" s="130"/>
      <c r="H207" s="130"/>
      <c r="I207" s="130"/>
      <c r="J207" s="130"/>
      <c r="K207" s="130"/>
      <c r="L207" s="130"/>
      <c r="M207" s="130"/>
    </row>
    <row r="208" spans="1:13" ht="15">
      <c r="A208" s="130"/>
      <c r="B208" s="130"/>
      <c r="C208" s="130"/>
      <c r="D208" s="130"/>
      <c r="E208" s="130"/>
      <c r="F208" s="130"/>
      <c r="G208" s="130"/>
      <c r="H208" s="130"/>
      <c r="I208" s="130"/>
      <c r="J208" s="130"/>
      <c r="K208" s="130"/>
      <c r="L208" s="130"/>
      <c r="M208" s="130"/>
    </row>
    <row r="209" spans="1:13" ht="15">
      <c r="A209" s="130"/>
      <c r="B209" s="130"/>
      <c r="C209" s="130"/>
      <c r="D209" s="130"/>
      <c r="E209" s="130"/>
      <c r="F209" s="130"/>
      <c r="G209" s="130"/>
      <c r="H209" s="130"/>
      <c r="I209" s="130"/>
      <c r="J209" s="130"/>
      <c r="K209" s="130"/>
      <c r="L209" s="130"/>
      <c r="M209" s="130"/>
    </row>
    <row r="210" spans="1:13" ht="15">
      <c r="A210" s="130"/>
      <c r="B210" s="130"/>
      <c r="C210" s="130"/>
      <c r="D210" s="130"/>
      <c r="E210" s="130"/>
      <c r="F210" s="130"/>
      <c r="G210" s="130"/>
      <c r="H210" s="130"/>
      <c r="I210" s="130"/>
      <c r="J210" s="130"/>
      <c r="K210" s="130"/>
      <c r="L210" s="130"/>
      <c r="M210" s="130"/>
    </row>
    <row r="211" spans="1:13" ht="15">
      <c r="A211" s="130"/>
      <c r="B211" s="130"/>
      <c r="C211" s="130"/>
      <c r="D211" s="130"/>
      <c r="E211" s="130"/>
      <c r="F211" s="130"/>
      <c r="G211" s="130"/>
      <c r="H211" s="130"/>
      <c r="I211" s="130"/>
      <c r="J211" s="130"/>
      <c r="K211" s="130"/>
      <c r="L211" s="130"/>
      <c r="M211" s="130"/>
    </row>
    <row r="212" spans="1:13" ht="15">
      <c r="A212" s="130"/>
      <c r="B212" s="130"/>
      <c r="C212" s="130"/>
      <c r="D212" s="130"/>
      <c r="E212" s="130"/>
      <c r="F212" s="130"/>
      <c r="G212" s="130"/>
      <c r="H212" s="130"/>
      <c r="I212" s="130"/>
      <c r="J212" s="130"/>
      <c r="K212" s="130"/>
      <c r="L212" s="130"/>
      <c r="M212" s="130"/>
    </row>
    <row r="213" spans="1:13" ht="15">
      <c r="A213" s="130"/>
      <c r="B213" s="130"/>
      <c r="C213" s="130"/>
      <c r="D213" s="130"/>
      <c r="E213" s="130"/>
      <c r="F213" s="130"/>
      <c r="G213" s="130"/>
      <c r="H213" s="130"/>
      <c r="I213" s="130"/>
      <c r="J213" s="130"/>
      <c r="K213" s="130"/>
      <c r="L213" s="130"/>
      <c r="M213" s="130"/>
    </row>
    <row r="214" spans="1:13" ht="15">
      <c r="A214" s="130"/>
      <c r="B214" s="130"/>
      <c r="C214" s="130"/>
      <c r="D214" s="130"/>
      <c r="E214" s="130"/>
      <c r="F214" s="130"/>
      <c r="G214" s="130"/>
      <c r="H214" s="130"/>
      <c r="I214" s="130"/>
      <c r="J214" s="130"/>
      <c r="K214" s="130"/>
      <c r="L214" s="130"/>
      <c r="M214" s="130"/>
    </row>
    <row r="215" spans="1:13" ht="15">
      <c r="A215" s="130"/>
      <c r="B215" s="130"/>
      <c r="C215" s="130"/>
      <c r="D215" s="130"/>
      <c r="E215" s="130"/>
      <c r="F215" s="130"/>
      <c r="G215" s="130"/>
      <c r="H215" s="130"/>
      <c r="I215" s="130"/>
      <c r="J215" s="130"/>
      <c r="K215" s="130"/>
      <c r="L215" s="130"/>
      <c r="M215" s="130"/>
    </row>
    <row r="216" spans="1:13" ht="15">
      <c r="A216" s="130"/>
      <c r="B216" s="130"/>
      <c r="C216" s="130"/>
      <c r="D216" s="130"/>
      <c r="E216" s="130"/>
      <c r="F216" s="130"/>
      <c r="G216" s="130"/>
      <c r="H216" s="130"/>
      <c r="I216" s="130"/>
      <c r="J216" s="130"/>
      <c r="K216" s="130"/>
      <c r="L216" s="130"/>
      <c r="M216" s="130"/>
    </row>
    <row r="217" spans="1:13" ht="15">
      <c r="A217" s="130"/>
      <c r="B217" s="130"/>
      <c r="C217" s="130"/>
      <c r="D217" s="130"/>
      <c r="E217" s="130"/>
      <c r="F217" s="130"/>
      <c r="G217" s="130"/>
      <c r="H217" s="130"/>
      <c r="I217" s="130"/>
      <c r="J217" s="130"/>
      <c r="K217" s="130"/>
      <c r="L217" s="130"/>
      <c r="M217" s="130"/>
    </row>
    <row r="218" spans="1:13" ht="15">
      <c r="A218" s="130"/>
      <c r="B218" s="130"/>
      <c r="C218" s="130"/>
      <c r="D218" s="130"/>
      <c r="E218" s="130"/>
      <c r="F218" s="130"/>
      <c r="G218" s="130"/>
      <c r="H218" s="130"/>
      <c r="I218" s="130"/>
      <c r="J218" s="130"/>
      <c r="K218" s="130"/>
      <c r="L218" s="130"/>
      <c r="M218" s="130"/>
    </row>
    <row r="219" spans="1:13" ht="15">
      <c r="A219" s="130"/>
      <c r="B219" s="130"/>
      <c r="C219" s="130"/>
      <c r="D219" s="130"/>
      <c r="E219" s="130"/>
      <c r="F219" s="130"/>
      <c r="G219" s="130"/>
      <c r="H219" s="130"/>
      <c r="I219" s="130"/>
      <c r="J219" s="130"/>
      <c r="K219" s="130"/>
      <c r="L219" s="130"/>
      <c r="M219" s="130"/>
    </row>
    <row r="220" spans="1:13" ht="15">
      <c r="A220" s="130"/>
      <c r="B220" s="130"/>
      <c r="C220" s="130"/>
      <c r="D220" s="130"/>
      <c r="E220" s="130"/>
      <c r="F220" s="130"/>
      <c r="G220" s="130"/>
      <c r="H220" s="130"/>
      <c r="I220" s="130"/>
      <c r="J220" s="130"/>
      <c r="K220" s="130"/>
      <c r="L220" s="130"/>
      <c r="M220" s="130"/>
    </row>
    <row r="221" spans="1:13" ht="15">
      <c r="A221" s="130"/>
      <c r="B221" s="130"/>
      <c r="C221" s="130"/>
      <c r="D221" s="130"/>
      <c r="E221" s="130"/>
      <c r="F221" s="130"/>
      <c r="G221" s="130"/>
      <c r="H221" s="130"/>
      <c r="I221" s="130"/>
      <c r="J221" s="130"/>
      <c r="K221" s="130"/>
      <c r="L221" s="130"/>
      <c r="M221" s="130"/>
    </row>
    <row r="222" spans="1:13" ht="15">
      <c r="A222" s="130"/>
      <c r="B222" s="130"/>
      <c r="C222" s="130"/>
      <c r="D222" s="130"/>
      <c r="E222" s="130"/>
      <c r="F222" s="130"/>
      <c r="G222" s="130"/>
      <c r="H222" s="130"/>
      <c r="I222" s="130"/>
      <c r="J222" s="130"/>
      <c r="K222" s="130"/>
      <c r="L222" s="130"/>
      <c r="M222" s="130"/>
    </row>
    <row r="223" spans="1:13" ht="15">
      <c r="A223" s="130"/>
      <c r="B223" s="130"/>
      <c r="C223" s="130"/>
      <c r="D223" s="130"/>
      <c r="E223" s="130"/>
      <c r="F223" s="130"/>
      <c r="G223" s="130"/>
      <c r="H223" s="130"/>
      <c r="I223" s="130"/>
      <c r="J223" s="130"/>
      <c r="K223" s="130"/>
      <c r="L223" s="130"/>
      <c r="M223" s="130"/>
    </row>
    <row r="224" spans="1:13" ht="15">
      <c r="A224" s="130"/>
      <c r="B224" s="130"/>
      <c r="C224" s="130"/>
      <c r="D224" s="130"/>
      <c r="E224" s="130"/>
      <c r="F224" s="130"/>
      <c r="G224" s="130"/>
      <c r="H224" s="130"/>
      <c r="I224" s="130"/>
      <c r="J224" s="130"/>
      <c r="K224" s="130"/>
      <c r="L224" s="130"/>
      <c r="M224" s="130"/>
    </row>
    <row r="225" spans="1:13" ht="15">
      <c r="A225" s="130"/>
      <c r="B225" s="130"/>
      <c r="C225" s="130"/>
      <c r="D225" s="130"/>
      <c r="E225" s="130"/>
      <c r="F225" s="130"/>
      <c r="G225" s="130"/>
      <c r="H225" s="130"/>
      <c r="I225" s="130"/>
      <c r="J225" s="130"/>
      <c r="K225" s="130"/>
      <c r="L225" s="130"/>
      <c r="M225" s="130"/>
    </row>
    <row r="226" spans="1:13" ht="15">
      <c r="A226" s="130"/>
      <c r="B226" s="130"/>
      <c r="C226" s="130"/>
      <c r="D226" s="130"/>
      <c r="E226" s="130"/>
      <c r="F226" s="130"/>
      <c r="G226" s="130"/>
      <c r="H226" s="130"/>
      <c r="I226" s="130"/>
      <c r="J226" s="130"/>
      <c r="K226" s="130"/>
      <c r="L226" s="130"/>
      <c r="M226" s="130"/>
    </row>
    <row r="227" spans="1:13" ht="15">
      <c r="A227" s="130"/>
      <c r="B227" s="130"/>
      <c r="C227" s="130"/>
      <c r="D227" s="130"/>
      <c r="E227" s="130"/>
      <c r="F227" s="130"/>
      <c r="G227" s="130"/>
      <c r="H227" s="130"/>
      <c r="I227" s="130"/>
      <c r="J227" s="130"/>
      <c r="K227" s="130"/>
      <c r="L227" s="130"/>
      <c r="M227" s="130"/>
    </row>
    <row r="228" spans="1:13" ht="15">
      <c r="A228" s="130"/>
      <c r="B228" s="130"/>
      <c r="C228" s="130"/>
      <c r="D228" s="130"/>
      <c r="E228" s="130"/>
      <c r="F228" s="130"/>
      <c r="G228" s="130"/>
      <c r="H228" s="130"/>
      <c r="I228" s="130"/>
      <c r="J228" s="130"/>
      <c r="K228" s="130"/>
      <c r="L228" s="130"/>
      <c r="M228" s="130"/>
    </row>
    <row r="229" spans="1:13" ht="15">
      <c r="A229" s="130"/>
      <c r="B229" s="130"/>
      <c r="C229" s="130"/>
      <c r="D229" s="130"/>
      <c r="E229" s="130"/>
      <c r="F229" s="130"/>
      <c r="G229" s="130"/>
      <c r="H229" s="130"/>
      <c r="I229" s="130"/>
      <c r="J229" s="130"/>
      <c r="K229" s="130"/>
      <c r="L229" s="130"/>
      <c r="M229" s="130"/>
    </row>
    <row r="230" spans="1:13" ht="15">
      <c r="A230" s="130"/>
      <c r="B230" s="130"/>
      <c r="C230" s="130"/>
      <c r="D230" s="130"/>
      <c r="E230" s="130"/>
      <c r="F230" s="130"/>
      <c r="G230" s="130"/>
      <c r="H230" s="130"/>
      <c r="I230" s="130"/>
      <c r="J230" s="130"/>
      <c r="K230" s="130"/>
      <c r="L230" s="130"/>
      <c r="M230" s="130"/>
    </row>
    <row r="231" spans="1:13" ht="15">
      <c r="A231" s="130"/>
      <c r="B231" s="130"/>
      <c r="C231" s="130"/>
      <c r="D231" s="130"/>
      <c r="E231" s="130"/>
      <c r="F231" s="130"/>
      <c r="G231" s="130"/>
      <c r="H231" s="130"/>
      <c r="I231" s="130"/>
      <c r="J231" s="130"/>
      <c r="K231" s="130"/>
      <c r="L231" s="130"/>
      <c r="M231" s="130"/>
    </row>
    <row r="232" spans="1:13" ht="15">
      <c r="A232" s="130"/>
      <c r="B232" s="130"/>
      <c r="C232" s="130"/>
      <c r="D232" s="130"/>
      <c r="E232" s="130"/>
      <c r="F232" s="130"/>
      <c r="G232" s="130"/>
      <c r="H232" s="130"/>
      <c r="I232" s="130"/>
      <c r="J232" s="130"/>
      <c r="K232" s="130"/>
      <c r="L232" s="130"/>
      <c r="M232" s="130"/>
    </row>
    <row r="233" spans="1:13" ht="15">
      <c r="A233" s="130"/>
      <c r="B233" s="130"/>
      <c r="C233" s="130"/>
      <c r="D233" s="130"/>
      <c r="E233" s="130"/>
      <c r="F233" s="130"/>
      <c r="G233" s="130"/>
      <c r="H233" s="130"/>
      <c r="I233" s="130"/>
      <c r="J233" s="130"/>
      <c r="K233" s="130"/>
      <c r="L233" s="130"/>
      <c r="M233" s="130"/>
    </row>
    <row r="234" spans="1:13" ht="15">
      <c r="A234" s="130"/>
      <c r="B234" s="130"/>
      <c r="C234" s="130"/>
      <c r="D234" s="130"/>
      <c r="E234" s="130"/>
      <c r="F234" s="130"/>
      <c r="G234" s="130"/>
      <c r="H234" s="130"/>
      <c r="I234" s="130"/>
      <c r="J234" s="130"/>
      <c r="K234" s="130"/>
      <c r="L234" s="130"/>
      <c r="M234" s="130"/>
    </row>
    <row r="235" spans="1:13" ht="15">
      <c r="A235" s="130"/>
      <c r="B235" s="130"/>
      <c r="C235" s="130"/>
      <c r="D235" s="130"/>
      <c r="E235" s="130"/>
      <c r="F235" s="130"/>
      <c r="G235" s="130"/>
      <c r="H235" s="130"/>
      <c r="I235" s="130"/>
      <c r="J235" s="130"/>
      <c r="K235" s="130"/>
      <c r="L235" s="130"/>
      <c r="M235" s="130"/>
    </row>
    <row r="236" spans="1:13" ht="15">
      <c r="A236" s="130"/>
      <c r="B236" s="130"/>
      <c r="C236" s="130"/>
      <c r="D236" s="130"/>
      <c r="E236" s="130"/>
      <c r="F236" s="130"/>
      <c r="G236" s="130"/>
      <c r="H236" s="130"/>
      <c r="I236" s="130"/>
      <c r="J236" s="130"/>
      <c r="K236" s="130"/>
      <c r="L236" s="130"/>
      <c r="M236" s="130"/>
    </row>
    <row r="237" spans="1:13" ht="15">
      <c r="A237" s="130"/>
      <c r="B237" s="130"/>
      <c r="C237" s="130"/>
      <c r="D237" s="130"/>
      <c r="E237" s="130"/>
      <c r="F237" s="130"/>
      <c r="G237" s="130"/>
      <c r="H237" s="130"/>
      <c r="I237" s="130"/>
      <c r="J237" s="130"/>
      <c r="K237" s="130"/>
      <c r="L237" s="130"/>
      <c r="M237" s="130"/>
    </row>
    <row r="238" spans="1:13" ht="15">
      <c r="A238" s="130"/>
      <c r="B238" s="130"/>
      <c r="C238" s="130"/>
      <c r="D238" s="130"/>
      <c r="E238" s="130"/>
      <c r="F238" s="130"/>
      <c r="G238" s="130"/>
      <c r="H238" s="130"/>
      <c r="I238" s="130"/>
      <c r="J238" s="130"/>
      <c r="K238" s="130"/>
      <c r="L238" s="130"/>
      <c r="M238" s="130"/>
    </row>
    <row r="239" spans="1:13" ht="15">
      <c r="A239" s="130"/>
      <c r="B239" s="130"/>
      <c r="C239" s="130"/>
      <c r="D239" s="130"/>
      <c r="E239" s="130"/>
      <c r="F239" s="130"/>
      <c r="G239" s="130"/>
      <c r="H239" s="130"/>
      <c r="I239" s="130"/>
      <c r="J239" s="130"/>
      <c r="K239" s="130"/>
      <c r="L239" s="130"/>
      <c r="M239" s="130"/>
    </row>
    <row r="240" spans="1:13" ht="15">
      <c r="A240" s="130"/>
      <c r="B240" s="130"/>
      <c r="C240" s="130"/>
      <c r="D240" s="130"/>
      <c r="E240" s="130"/>
      <c r="F240" s="130"/>
      <c r="G240" s="130"/>
      <c r="H240" s="130"/>
      <c r="I240" s="130"/>
      <c r="J240" s="130"/>
      <c r="K240" s="130"/>
      <c r="L240" s="130"/>
      <c r="M240" s="130"/>
    </row>
    <row r="241" spans="1:13" ht="15">
      <c r="A241" s="130"/>
      <c r="B241" s="130"/>
      <c r="C241" s="130"/>
      <c r="D241" s="130"/>
      <c r="E241" s="130"/>
      <c r="F241" s="130"/>
      <c r="G241" s="130"/>
      <c r="H241" s="130"/>
      <c r="I241" s="130"/>
      <c r="J241" s="130"/>
      <c r="K241" s="130"/>
      <c r="L241" s="130"/>
      <c r="M241" s="130"/>
    </row>
    <row r="242" spans="1:13" ht="15">
      <c r="A242" s="130"/>
      <c r="B242" s="130"/>
      <c r="C242" s="130"/>
      <c r="D242" s="130"/>
      <c r="E242" s="130"/>
      <c r="F242" s="130"/>
      <c r="G242" s="130"/>
      <c r="H242" s="130"/>
      <c r="I242" s="130"/>
      <c r="J242" s="130"/>
      <c r="K242" s="130"/>
      <c r="L242" s="130"/>
      <c r="M242" s="130"/>
    </row>
    <row r="243" spans="1:13" ht="15">
      <c r="A243" s="130"/>
      <c r="B243" s="130"/>
      <c r="C243" s="130"/>
      <c r="D243" s="130"/>
      <c r="E243" s="130"/>
      <c r="F243" s="130"/>
      <c r="G243" s="130"/>
      <c r="H243" s="130"/>
      <c r="I243" s="130"/>
      <c r="J243" s="130"/>
      <c r="K243" s="130"/>
      <c r="L243" s="130"/>
      <c r="M243" s="130"/>
    </row>
    <row r="244" spans="1:13" ht="15">
      <c r="A244" s="130"/>
      <c r="B244" s="130"/>
      <c r="C244" s="130"/>
      <c r="D244" s="130"/>
      <c r="E244" s="130"/>
      <c r="F244" s="130"/>
      <c r="G244" s="130"/>
      <c r="H244" s="130"/>
      <c r="I244" s="130"/>
      <c r="J244" s="130"/>
      <c r="K244" s="130"/>
      <c r="L244" s="130"/>
      <c r="M244" s="130"/>
    </row>
    <row r="245" spans="1:13" ht="15">
      <c r="A245" s="130"/>
      <c r="B245" s="130"/>
      <c r="C245" s="130"/>
      <c r="D245" s="130"/>
      <c r="E245" s="130"/>
      <c r="F245" s="130"/>
      <c r="G245" s="130"/>
      <c r="H245" s="130"/>
      <c r="I245" s="130"/>
      <c r="J245" s="130"/>
      <c r="K245" s="130"/>
      <c r="L245" s="130"/>
      <c r="M245" s="130"/>
    </row>
    <row r="246" spans="1:13" ht="15">
      <c r="A246" s="130"/>
      <c r="B246" s="130"/>
      <c r="C246" s="130"/>
      <c r="D246" s="130"/>
      <c r="E246" s="130"/>
      <c r="F246" s="130"/>
      <c r="G246" s="130"/>
      <c r="H246" s="130"/>
      <c r="I246" s="130"/>
      <c r="J246" s="130"/>
      <c r="K246" s="130"/>
      <c r="L246" s="130"/>
      <c r="M246" s="130"/>
    </row>
    <row r="247" spans="1:13" ht="15">
      <c r="A247" s="130"/>
      <c r="B247" s="130"/>
      <c r="C247" s="130"/>
      <c r="D247" s="130"/>
      <c r="E247" s="130"/>
      <c r="F247" s="130"/>
      <c r="G247" s="130"/>
      <c r="H247" s="130"/>
      <c r="I247" s="130"/>
      <c r="J247" s="130"/>
      <c r="K247" s="130"/>
      <c r="L247" s="130"/>
      <c r="M247" s="130"/>
    </row>
    <row r="248" spans="1:13" ht="15">
      <c r="A248" s="130"/>
      <c r="B248" s="130"/>
      <c r="C248" s="130"/>
      <c r="D248" s="130"/>
      <c r="E248" s="130"/>
      <c r="F248" s="130"/>
      <c r="G248" s="130"/>
      <c r="H248" s="130"/>
      <c r="I248" s="130"/>
      <c r="J248" s="130"/>
      <c r="K248" s="130"/>
      <c r="L248" s="130"/>
      <c r="M248" s="130"/>
    </row>
    <row r="249" spans="1:13" ht="15">
      <c r="A249" s="130"/>
      <c r="B249" s="130"/>
      <c r="C249" s="130"/>
      <c r="D249" s="130"/>
      <c r="E249" s="130"/>
      <c r="F249" s="130"/>
      <c r="G249" s="130"/>
      <c r="H249" s="130"/>
      <c r="I249" s="130"/>
      <c r="J249" s="130"/>
      <c r="K249" s="130"/>
      <c r="L249" s="130"/>
      <c r="M249" s="130"/>
    </row>
    <row r="250" spans="1:13" ht="15">
      <c r="A250" s="130"/>
      <c r="B250" s="130"/>
      <c r="C250" s="130"/>
      <c r="D250" s="130"/>
      <c r="E250" s="130"/>
      <c r="F250" s="130"/>
      <c r="G250" s="130"/>
      <c r="H250" s="130"/>
      <c r="I250" s="130"/>
      <c r="J250" s="130"/>
      <c r="K250" s="130"/>
      <c r="L250" s="130"/>
      <c r="M250" s="130"/>
    </row>
    <row r="251" spans="1:13" ht="15">
      <c r="A251" s="130"/>
      <c r="B251" s="130"/>
      <c r="C251" s="130"/>
      <c r="D251" s="130"/>
      <c r="E251" s="130"/>
      <c r="F251" s="130"/>
      <c r="G251" s="130"/>
      <c r="H251" s="130"/>
      <c r="I251" s="130"/>
      <c r="J251" s="130"/>
      <c r="K251" s="130"/>
      <c r="L251" s="130"/>
      <c r="M251" s="130"/>
    </row>
    <row r="252" spans="1:13" ht="15">
      <c r="A252" s="130"/>
      <c r="B252" s="130"/>
      <c r="C252" s="130"/>
      <c r="D252" s="130"/>
      <c r="E252" s="130"/>
      <c r="F252" s="130"/>
      <c r="G252" s="130"/>
      <c r="H252" s="130"/>
      <c r="I252" s="130"/>
      <c r="J252" s="130"/>
      <c r="K252" s="130"/>
      <c r="L252" s="130"/>
      <c r="M252" s="130"/>
    </row>
    <row r="253" spans="1:13" ht="15">
      <c r="A253" s="130"/>
      <c r="B253" s="130"/>
      <c r="C253" s="130"/>
      <c r="D253" s="130"/>
      <c r="E253" s="130"/>
      <c r="F253" s="130"/>
      <c r="G253" s="130"/>
      <c r="H253" s="130"/>
      <c r="I253" s="130"/>
      <c r="J253" s="130"/>
      <c r="K253" s="130"/>
      <c r="L253" s="130"/>
      <c r="M253" s="130"/>
    </row>
    <row r="254" spans="1:13" ht="15">
      <c r="A254" s="130"/>
      <c r="B254" s="130"/>
      <c r="C254" s="130"/>
      <c r="D254" s="130"/>
      <c r="E254" s="130"/>
      <c r="F254" s="130"/>
      <c r="G254" s="130"/>
      <c r="H254" s="130"/>
      <c r="I254" s="130"/>
      <c r="J254" s="130"/>
      <c r="K254" s="130"/>
      <c r="L254" s="130"/>
      <c r="M254" s="130"/>
    </row>
    <row r="255" spans="1:13" ht="15">
      <c r="A255" s="130"/>
      <c r="B255" s="130"/>
      <c r="C255" s="130"/>
      <c r="D255" s="130"/>
      <c r="E255" s="130"/>
      <c r="F255" s="130"/>
      <c r="G255" s="130"/>
      <c r="H255" s="130"/>
      <c r="I255" s="130"/>
      <c r="J255" s="130"/>
      <c r="K255" s="130"/>
      <c r="L255" s="130"/>
      <c r="M255" s="130"/>
    </row>
    <row r="256" spans="1:13" ht="15">
      <c r="A256" s="130"/>
      <c r="B256" s="130"/>
      <c r="C256" s="130"/>
      <c r="D256" s="130"/>
      <c r="E256" s="130"/>
      <c r="F256" s="130"/>
      <c r="G256" s="130"/>
      <c r="H256" s="130"/>
      <c r="I256" s="130"/>
      <c r="J256" s="130"/>
      <c r="K256" s="130"/>
      <c r="L256" s="130"/>
      <c r="M256" s="130"/>
    </row>
    <row r="257" spans="1:13" ht="15">
      <c r="A257" s="130"/>
      <c r="B257" s="130"/>
      <c r="C257" s="130"/>
      <c r="D257" s="130"/>
      <c r="E257" s="130"/>
      <c r="F257" s="130"/>
      <c r="G257" s="130"/>
      <c r="H257" s="130"/>
      <c r="I257" s="130"/>
      <c r="J257" s="130"/>
      <c r="K257" s="130"/>
      <c r="L257" s="130"/>
      <c r="M257" s="130"/>
    </row>
    <row r="258" spans="1:13" ht="15">
      <c r="A258" s="130"/>
      <c r="B258" s="130"/>
      <c r="C258" s="130"/>
      <c r="D258" s="130"/>
      <c r="E258" s="130"/>
      <c r="F258" s="130"/>
      <c r="G258" s="130"/>
      <c r="H258" s="130"/>
      <c r="I258" s="130"/>
      <c r="J258" s="130"/>
      <c r="K258" s="130"/>
      <c r="L258" s="130"/>
      <c r="M258" s="130"/>
    </row>
    <row r="259" spans="1:13" ht="15">
      <c r="A259" s="130"/>
      <c r="B259" s="130"/>
      <c r="C259" s="130"/>
      <c r="D259" s="130"/>
      <c r="E259" s="130"/>
      <c r="F259" s="130"/>
      <c r="G259" s="130"/>
      <c r="H259" s="130"/>
      <c r="I259" s="130"/>
      <c r="J259" s="130"/>
      <c r="K259" s="130"/>
      <c r="L259" s="130"/>
      <c r="M259" s="130"/>
    </row>
    <row r="260" spans="1:13" ht="15">
      <c r="A260" s="130"/>
      <c r="B260" s="130"/>
      <c r="C260" s="130"/>
      <c r="D260" s="130"/>
      <c r="E260" s="130"/>
      <c r="F260" s="130"/>
      <c r="G260" s="130"/>
      <c r="H260" s="130"/>
      <c r="I260" s="130"/>
      <c r="J260" s="130"/>
      <c r="K260" s="130"/>
      <c r="L260" s="130"/>
      <c r="M260" s="130"/>
    </row>
    <row r="261" spans="1:13" ht="15">
      <c r="A261" s="130"/>
      <c r="B261" s="130"/>
      <c r="C261" s="130"/>
      <c r="D261" s="130"/>
      <c r="E261" s="130"/>
      <c r="F261" s="130"/>
      <c r="G261" s="130"/>
      <c r="H261" s="130"/>
      <c r="I261" s="130"/>
      <c r="J261" s="130"/>
      <c r="K261" s="130"/>
      <c r="L261" s="130"/>
      <c r="M261" s="130"/>
    </row>
    <row r="262" spans="1:13" ht="15">
      <c r="A262" s="130"/>
      <c r="B262" s="130"/>
      <c r="C262" s="130"/>
      <c r="D262" s="130"/>
      <c r="E262" s="130"/>
      <c r="F262" s="130"/>
      <c r="G262" s="130"/>
      <c r="H262" s="130"/>
      <c r="I262" s="130"/>
      <c r="J262" s="130"/>
      <c r="K262" s="130"/>
      <c r="L262" s="130"/>
      <c r="M262" s="130"/>
    </row>
    <row r="263" spans="1:13" ht="15">
      <c r="A263" s="130"/>
      <c r="B263" s="130"/>
      <c r="C263" s="130"/>
      <c r="D263" s="130"/>
      <c r="E263" s="130"/>
      <c r="F263" s="130"/>
      <c r="G263" s="130"/>
      <c r="H263" s="130"/>
      <c r="I263" s="130"/>
      <c r="J263" s="130"/>
      <c r="K263" s="130"/>
      <c r="L263" s="130"/>
      <c r="M263" s="130"/>
    </row>
    <row r="264" spans="1:13" ht="15">
      <c r="A264" s="130"/>
      <c r="B264" s="130"/>
      <c r="C264" s="130"/>
      <c r="D264" s="130"/>
      <c r="E264" s="130"/>
      <c r="F264" s="130"/>
      <c r="G264" s="130"/>
      <c r="H264" s="130"/>
      <c r="I264" s="130"/>
      <c r="J264" s="130"/>
      <c r="K264" s="130"/>
      <c r="L264" s="130"/>
      <c r="M264" s="130"/>
    </row>
    <row r="265" spans="1:13" ht="15">
      <c r="A265" s="130"/>
      <c r="B265" s="130"/>
      <c r="C265" s="130"/>
      <c r="D265" s="130"/>
      <c r="E265" s="130"/>
      <c r="F265" s="130"/>
      <c r="G265" s="130"/>
      <c r="H265" s="130"/>
      <c r="I265" s="130"/>
      <c r="J265" s="130"/>
      <c r="K265" s="130"/>
      <c r="L265" s="130"/>
      <c r="M265" s="130"/>
    </row>
    <row r="266" spans="1:13" ht="15">
      <c r="A266" s="130"/>
      <c r="B266" s="130"/>
      <c r="C266" s="130"/>
      <c r="D266" s="130"/>
      <c r="E266" s="130"/>
      <c r="F266" s="130"/>
      <c r="G266" s="130"/>
      <c r="H266" s="130"/>
      <c r="I266" s="130"/>
      <c r="J266" s="130"/>
      <c r="K266" s="130"/>
      <c r="L266" s="130"/>
      <c r="M266" s="130"/>
    </row>
    <row r="267" spans="1:13" ht="15">
      <c r="A267" s="130"/>
      <c r="B267" s="130"/>
      <c r="C267" s="130"/>
      <c r="D267" s="130"/>
      <c r="E267" s="130"/>
      <c r="F267" s="130"/>
      <c r="G267" s="130"/>
      <c r="H267" s="130"/>
      <c r="I267" s="130"/>
      <c r="J267" s="130"/>
      <c r="K267" s="130"/>
      <c r="L267" s="130"/>
      <c r="M267" s="130"/>
    </row>
    <row r="268" spans="1:13" ht="15">
      <c r="A268" s="130"/>
      <c r="B268" s="130"/>
      <c r="C268" s="130"/>
      <c r="D268" s="130"/>
      <c r="E268" s="130"/>
      <c r="F268" s="130"/>
      <c r="G268" s="130"/>
      <c r="H268" s="130"/>
      <c r="I268" s="130"/>
      <c r="J268" s="130"/>
      <c r="K268" s="130"/>
      <c r="L268" s="130"/>
      <c r="M268" s="130"/>
    </row>
    <row r="269" spans="1:13" ht="15">
      <c r="A269" s="130"/>
      <c r="B269" s="130"/>
      <c r="C269" s="130"/>
      <c r="D269" s="130"/>
      <c r="E269" s="130"/>
      <c r="F269" s="130"/>
      <c r="G269" s="130"/>
      <c r="H269" s="130"/>
      <c r="I269" s="130"/>
      <c r="J269" s="130"/>
      <c r="K269" s="130"/>
      <c r="L269" s="130"/>
      <c r="M269" s="130"/>
    </row>
    <row r="270" spans="1:13" ht="15">
      <c r="A270" s="130"/>
      <c r="B270" s="130"/>
      <c r="C270" s="130"/>
      <c r="D270" s="130"/>
      <c r="E270" s="130"/>
      <c r="F270" s="130"/>
      <c r="G270" s="130"/>
      <c r="H270" s="130"/>
      <c r="I270" s="130"/>
      <c r="J270" s="130"/>
      <c r="K270" s="130"/>
      <c r="L270" s="130"/>
      <c r="M270" s="130"/>
    </row>
    <row r="271" spans="1:13" ht="15">
      <c r="A271" s="130"/>
      <c r="B271" s="130"/>
      <c r="C271" s="130"/>
      <c r="D271" s="130"/>
      <c r="E271" s="130"/>
      <c r="F271" s="130"/>
      <c r="G271" s="130"/>
      <c r="H271" s="130"/>
      <c r="I271" s="130"/>
      <c r="J271" s="130"/>
      <c r="K271" s="130"/>
      <c r="L271" s="130"/>
      <c r="M271" s="130"/>
    </row>
    <row r="272" spans="1:13" ht="15">
      <c r="A272" s="130"/>
      <c r="B272" s="130"/>
      <c r="C272" s="130"/>
      <c r="D272" s="130"/>
      <c r="E272" s="130"/>
      <c r="F272" s="130"/>
      <c r="G272" s="130"/>
      <c r="H272" s="130"/>
      <c r="I272" s="130"/>
      <c r="J272" s="130"/>
      <c r="K272" s="130"/>
      <c r="L272" s="130"/>
      <c r="M272" s="130"/>
    </row>
    <row r="273" spans="1:13" ht="15">
      <c r="A273" s="130"/>
      <c r="B273" s="130"/>
      <c r="C273" s="130"/>
      <c r="D273" s="130"/>
      <c r="E273" s="130"/>
      <c r="F273" s="130"/>
      <c r="G273" s="130"/>
      <c r="H273" s="130"/>
      <c r="I273" s="130"/>
      <c r="J273" s="130"/>
      <c r="K273" s="130"/>
      <c r="L273" s="130"/>
      <c r="M273" s="130"/>
    </row>
    <row r="274" spans="1:13" ht="15">
      <c r="A274" s="130"/>
      <c r="B274" s="130"/>
      <c r="C274" s="130"/>
      <c r="D274" s="130"/>
      <c r="E274" s="130"/>
      <c r="F274" s="130"/>
      <c r="G274" s="130"/>
      <c r="H274" s="130"/>
      <c r="I274" s="130"/>
      <c r="J274" s="130"/>
      <c r="K274" s="130"/>
      <c r="L274" s="130"/>
      <c r="M274" s="130"/>
    </row>
    <row r="275" spans="1:13" ht="15">
      <c r="A275" s="130"/>
      <c r="B275" s="130"/>
      <c r="C275" s="130"/>
      <c r="D275" s="130"/>
      <c r="E275" s="130"/>
      <c r="F275" s="130"/>
      <c r="G275" s="130"/>
      <c r="H275" s="130"/>
      <c r="I275" s="130"/>
      <c r="J275" s="130"/>
      <c r="K275" s="130"/>
      <c r="L275" s="130"/>
      <c r="M275" s="130"/>
    </row>
  </sheetData>
  <sheetProtection password="CC42" sheet="1" objects="1" scenarios="1"/>
  <dataValidations count="5">
    <dataValidation type="whole" allowBlank="1" showInputMessage="1" showErrorMessage="1" sqref="F20">
      <formula1>0</formula1>
      <formula2>9999</formula2>
    </dataValidation>
    <dataValidation type="list" allowBlank="1" showInputMessage="1" showErrorMessage="1" errorTitle="Account Number Incorrect" error="Please select an account number from the list, or press the [Del] key to clear the cell." sqref="C37:C40 C72:C74 C61:C65 C49:C51">
      <formula1>$K$6:$K$40</formula1>
    </dataValidation>
    <dataValidation type="date" allowBlank="1" showInputMessage="1" showErrorMessage="1" errorTitle="Date Field" error="Please enter the date of the transaction." sqref="B37 B89 B80 B71 B60 B48">
      <formula1>36526</formula1>
      <formula2>44196</formula2>
    </dataValidation>
    <dataValidation type="decimal" allowBlank="1" showInputMessage="1" showErrorMessage="1" errorTitle="Dollar Amounts" error="Please enter the amount or press [Cancel] to clear the cell." sqref="F37:G40 F89:G92 F80:G83 F71:G74 F60:G65 F48:G51">
      <formula1>0</formula1>
      <formula2>1000000</formula2>
    </dataValidation>
    <dataValidation allowBlank="1" showInputMessage="1" showErrorMessage="1" errorTitle="Account Number Incorrect" error="Please select an account number from the list, or press the [Del] key to clear the cell." sqref="C48 C89:C92 C80:C83 C71 C60"/>
  </dataValidations>
  <pageMargins left="0.67" right="0.76" top="0.52" bottom="0.93" header="0.5" footer="0.5"/>
  <pageSetup scale="86" fitToHeight="3" orientation="portrait" horizontalDpi="300" verticalDpi="300"/>
  <rowBreaks count="3" manualBreakCount="3">
    <brk id="55" max="16383" man="1"/>
    <brk id="66" max="16383" man="1"/>
    <brk id="84" max="16383" man="1"/>
  </rowBreaks>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G35"/>
  <sheetViews>
    <sheetView workbookViewId="0"/>
  </sheetViews>
  <sheetFormatPr baseColWidth="10" defaultColWidth="9.1640625" defaultRowHeight="12" x14ac:dyDescent="0"/>
  <cols>
    <col min="2" max="2" width="27.5" customWidth="1"/>
    <col min="3" max="3" width="14.33203125" customWidth="1"/>
  </cols>
  <sheetData>
    <row r="1" spans="1:7">
      <c r="A1" s="117" t="s">
        <v>4</v>
      </c>
      <c r="B1" s="52" t="s">
        <v>89</v>
      </c>
      <c r="C1" t="s">
        <v>91</v>
      </c>
      <c r="F1" s="23" t="s">
        <v>156</v>
      </c>
      <c r="G1" s="23" t="s">
        <v>123</v>
      </c>
    </row>
    <row r="2" spans="1:7">
      <c r="A2">
        <v>1110</v>
      </c>
      <c r="B2" t="s">
        <v>101</v>
      </c>
      <c r="C2" t="s">
        <v>103</v>
      </c>
      <c r="F2" s="23">
        <v>1</v>
      </c>
      <c r="G2" s="118" t="s">
        <v>191</v>
      </c>
    </row>
    <row r="3" spans="1:7">
      <c r="A3">
        <v>1120</v>
      </c>
      <c r="B3" t="s">
        <v>12</v>
      </c>
      <c r="C3" t="s">
        <v>103</v>
      </c>
      <c r="F3" s="23">
        <v>2</v>
      </c>
      <c r="G3" s="118" t="s">
        <v>183</v>
      </c>
    </row>
    <row r="4" spans="1:7">
      <c r="A4">
        <v>1130</v>
      </c>
      <c r="B4" t="s">
        <v>115</v>
      </c>
      <c r="C4" t="s">
        <v>103</v>
      </c>
      <c r="F4" s="23">
        <v>4</v>
      </c>
      <c r="G4" s="118" t="s">
        <v>102</v>
      </c>
    </row>
    <row r="5" spans="1:7">
      <c r="A5">
        <v>1140</v>
      </c>
      <c r="B5" t="s">
        <v>119</v>
      </c>
      <c r="C5" t="s">
        <v>103</v>
      </c>
      <c r="F5" s="23">
        <v>8</v>
      </c>
      <c r="G5" s="118" t="s">
        <v>56</v>
      </c>
    </row>
    <row r="6" spans="1:7">
      <c r="A6">
        <v>1150</v>
      </c>
      <c r="B6" t="s">
        <v>59</v>
      </c>
      <c r="C6" t="s">
        <v>103</v>
      </c>
      <c r="F6" s="23">
        <v>16</v>
      </c>
      <c r="G6" s="118" t="s">
        <v>23</v>
      </c>
    </row>
    <row r="7" spans="1:7">
      <c r="A7">
        <v>1211</v>
      </c>
      <c r="B7" t="s">
        <v>187</v>
      </c>
      <c r="C7" t="s">
        <v>103</v>
      </c>
      <c r="F7" s="23">
        <v>32</v>
      </c>
      <c r="G7" s="118" t="s">
        <v>80</v>
      </c>
    </row>
    <row r="8" spans="1:7">
      <c r="A8">
        <v>1212</v>
      </c>
      <c r="B8" t="s">
        <v>166</v>
      </c>
      <c r="C8" t="s">
        <v>28</v>
      </c>
      <c r="F8" s="23">
        <v>64</v>
      </c>
      <c r="G8" s="23"/>
    </row>
    <row r="9" spans="1:7">
      <c r="A9">
        <v>1311</v>
      </c>
      <c r="B9" t="s">
        <v>177</v>
      </c>
      <c r="C9" t="s">
        <v>103</v>
      </c>
      <c r="F9" s="23">
        <v>128</v>
      </c>
      <c r="G9" s="23"/>
    </row>
    <row r="10" spans="1:7">
      <c r="A10">
        <v>1312</v>
      </c>
      <c r="B10" t="s">
        <v>1</v>
      </c>
      <c r="C10" t="s">
        <v>28</v>
      </c>
      <c r="F10" s="23">
        <v>256</v>
      </c>
      <c r="G10" s="23"/>
    </row>
    <row r="11" spans="1:7">
      <c r="A11">
        <v>1411</v>
      </c>
      <c r="B11" t="s">
        <v>112</v>
      </c>
      <c r="C11" t="s">
        <v>103</v>
      </c>
      <c r="F11" s="23">
        <v>512</v>
      </c>
      <c r="G11" s="23"/>
    </row>
    <row r="12" spans="1:7">
      <c r="A12">
        <v>1412</v>
      </c>
      <c r="B12" t="s">
        <v>14</v>
      </c>
      <c r="C12" t="s">
        <v>28</v>
      </c>
      <c r="F12" s="23">
        <v>1024</v>
      </c>
      <c r="G12" s="23"/>
    </row>
    <row r="13" spans="1:7">
      <c r="A13">
        <v>1510</v>
      </c>
      <c r="B13" t="s">
        <v>84</v>
      </c>
      <c r="C13" t="s">
        <v>103</v>
      </c>
    </row>
    <row r="14" spans="1:7">
      <c r="A14">
        <v>2101</v>
      </c>
      <c r="B14" t="s">
        <v>153</v>
      </c>
      <c r="C14" t="s">
        <v>28</v>
      </c>
    </row>
    <row r="15" spans="1:7">
      <c r="A15">
        <v>2102</v>
      </c>
      <c r="B15" t="s">
        <v>159</v>
      </c>
      <c r="C15" t="s">
        <v>28</v>
      </c>
    </row>
    <row r="16" spans="1:7">
      <c r="A16">
        <v>2103</v>
      </c>
      <c r="B16" t="s">
        <v>11</v>
      </c>
      <c r="C16" t="s">
        <v>28</v>
      </c>
    </row>
    <row r="17" spans="1:3">
      <c r="A17">
        <v>2105</v>
      </c>
      <c r="B17" t="s">
        <v>142</v>
      </c>
      <c r="C17" t="s">
        <v>28</v>
      </c>
    </row>
    <row r="18" spans="1:3">
      <c r="A18">
        <v>2106</v>
      </c>
      <c r="B18" t="s">
        <v>82</v>
      </c>
      <c r="C18" t="s">
        <v>28</v>
      </c>
    </row>
    <row r="19" spans="1:3">
      <c r="A19">
        <v>2201</v>
      </c>
      <c r="B19" t="s">
        <v>63</v>
      </c>
      <c r="C19" t="s">
        <v>28</v>
      </c>
    </row>
    <row r="20" spans="1:3">
      <c r="A20">
        <v>2202</v>
      </c>
      <c r="B20" t="s">
        <v>54</v>
      </c>
      <c r="C20" t="s">
        <v>28</v>
      </c>
    </row>
    <row r="21" spans="1:3">
      <c r="A21">
        <v>3100</v>
      </c>
      <c r="B21" t="s">
        <v>185</v>
      </c>
      <c r="C21" t="s">
        <v>28</v>
      </c>
    </row>
    <row r="22" spans="1:3">
      <c r="A22">
        <v>3200</v>
      </c>
      <c r="B22" t="s">
        <v>81</v>
      </c>
      <c r="C22" t="s">
        <v>28</v>
      </c>
    </row>
    <row r="23" spans="1:3">
      <c r="A23">
        <v>3300</v>
      </c>
      <c r="B23" t="s">
        <v>138</v>
      </c>
      <c r="C23" t="s">
        <v>103</v>
      </c>
    </row>
    <row r="24" spans="1:3">
      <c r="A24">
        <v>3400</v>
      </c>
      <c r="B24" t="s">
        <v>145</v>
      </c>
      <c r="C24" t="s">
        <v>28</v>
      </c>
    </row>
    <row r="25" spans="1:3">
      <c r="A25">
        <v>4100</v>
      </c>
      <c r="B25" t="s">
        <v>79</v>
      </c>
      <c r="C25" t="s">
        <v>28</v>
      </c>
    </row>
    <row r="26" spans="1:3">
      <c r="A26">
        <v>5010</v>
      </c>
      <c r="B26" t="s">
        <v>141</v>
      </c>
      <c r="C26" t="s">
        <v>103</v>
      </c>
    </row>
    <row r="27" spans="1:3">
      <c r="A27">
        <v>5020</v>
      </c>
      <c r="B27" t="s">
        <v>38</v>
      </c>
      <c r="C27" t="s">
        <v>103</v>
      </c>
    </row>
    <row r="28" spans="1:3">
      <c r="A28">
        <v>5030</v>
      </c>
      <c r="B28" t="s">
        <v>18</v>
      </c>
      <c r="C28" t="s">
        <v>103</v>
      </c>
    </row>
    <row r="29" spans="1:3">
      <c r="A29">
        <v>5040</v>
      </c>
      <c r="B29" t="s">
        <v>111</v>
      </c>
      <c r="C29" t="s">
        <v>103</v>
      </c>
    </row>
    <row r="30" spans="1:3">
      <c r="A30">
        <v>5050</v>
      </c>
      <c r="B30" t="s">
        <v>136</v>
      </c>
      <c r="C30" t="s">
        <v>103</v>
      </c>
    </row>
    <row r="31" spans="1:3">
      <c r="A31">
        <v>5080</v>
      </c>
      <c r="B31" t="s">
        <v>93</v>
      </c>
      <c r="C31" t="s">
        <v>103</v>
      </c>
    </row>
    <row r="32" spans="1:3">
      <c r="A32">
        <v>5090</v>
      </c>
      <c r="B32" t="s">
        <v>164</v>
      </c>
      <c r="C32" t="s">
        <v>103</v>
      </c>
    </row>
    <row r="33" spans="1:3">
      <c r="A33">
        <v>5100</v>
      </c>
      <c r="B33" t="s">
        <v>32</v>
      </c>
      <c r="C33" t="s">
        <v>103</v>
      </c>
    </row>
    <row r="34" spans="1:3">
      <c r="A34">
        <v>5110</v>
      </c>
      <c r="B34" t="s">
        <v>65</v>
      </c>
      <c r="C34" t="s">
        <v>103</v>
      </c>
    </row>
    <row r="35" spans="1:3">
      <c r="A35">
        <v>5120</v>
      </c>
      <c r="B35" t="s">
        <v>154</v>
      </c>
      <c r="C35" t="s">
        <v>103</v>
      </c>
    </row>
  </sheetData>
  <sheetProtection password="CC42" sheet="1" objects="1" scenarios="1"/>
  <phoneticPr fontId="10" type="noConversion"/>
  <pageMargins left="0.75" right="0.75" top="1" bottom="1" header="0.5" footer="0.5"/>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B114"/>
  <sheetViews>
    <sheetView showGridLines="0" topLeftCell="A51" workbookViewId="0">
      <selection activeCell="B4" sqref="B4"/>
    </sheetView>
  </sheetViews>
  <sheetFormatPr baseColWidth="10" defaultColWidth="9.1640625" defaultRowHeight="12" x14ac:dyDescent="0"/>
  <cols>
    <col min="1" max="1" width="13.83203125" style="113" customWidth="1"/>
    <col min="2" max="2" width="85.83203125" style="167" customWidth="1"/>
  </cols>
  <sheetData>
    <row r="1" spans="1:2" ht="16">
      <c r="A1" s="147"/>
      <c r="B1" s="184" t="s">
        <v>40</v>
      </c>
    </row>
    <row r="2" spans="1:2" ht="15">
      <c r="A2" s="148"/>
      <c r="B2" s="168" t="s">
        <v>110</v>
      </c>
    </row>
    <row r="3" spans="1:2" ht="15">
      <c r="A3" s="115" t="s">
        <v>33</v>
      </c>
      <c r="B3" s="166" t="s">
        <v>173</v>
      </c>
    </row>
    <row r="4" spans="1:2" ht="30">
      <c r="A4" s="172">
        <v>1</v>
      </c>
      <c r="B4" s="165" t="s">
        <v>8</v>
      </c>
    </row>
    <row r="5" spans="1:2" ht="15">
      <c r="A5" s="116"/>
      <c r="B5" s="164"/>
    </row>
    <row r="6" spans="1:2" ht="45">
      <c r="A6" s="172">
        <v>2</v>
      </c>
      <c r="B6" s="163" t="s">
        <v>133</v>
      </c>
    </row>
    <row r="7" spans="1:2" ht="15">
      <c r="A7" s="116"/>
      <c r="B7" s="164"/>
    </row>
    <row r="8" spans="1:2" ht="30">
      <c r="A8" s="172">
        <v>3</v>
      </c>
      <c r="B8" s="163" t="s">
        <v>17</v>
      </c>
    </row>
    <row r="9" spans="1:2" ht="15">
      <c r="A9" s="116"/>
      <c r="B9" s="173"/>
    </row>
    <row r="10" spans="1:2" ht="30">
      <c r="A10" s="172">
        <v>4</v>
      </c>
      <c r="B10" s="115" t="s">
        <v>31</v>
      </c>
    </row>
    <row r="11" spans="1:2" ht="15">
      <c r="A11" s="116"/>
      <c r="B11" s="173"/>
    </row>
    <row r="12" spans="1:2" ht="30">
      <c r="A12" s="172">
        <v>5</v>
      </c>
      <c r="B12" s="115" t="s">
        <v>50</v>
      </c>
    </row>
    <row r="13" spans="1:2" ht="15">
      <c r="A13" s="116"/>
      <c r="B13" s="173"/>
    </row>
    <row r="14" spans="1:2" ht="30">
      <c r="A14" s="172">
        <v>6</v>
      </c>
      <c r="B14" s="115" t="s">
        <v>113</v>
      </c>
    </row>
    <row r="15" spans="1:2" ht="15">
      <c r="A15" s="116"/>
      <c r="B15" s="173"/>
    </row>
    <row r="16" spans="1:2" ht="15">
      <c r="A16" s="172">
        <v>7</v>
      </c>
      <c r="B16" s="115" t="s">
        <v>87</v>
      </c>
    </row>
    <row r="17" spans="1:2" ht="15">
      <c r="A17" s="116"/>
      <c r="B17" s="173"/>
    </row>
    <row r="18" spans="1:2" ht="30">
      <c r="A18" s="172">
        <v>8</v>
      </c>
      <c r="B18" s="180" t="s">
        <v>137</v>
      </c>
    </row>
    <row r="19" spans="1:2" ht="15">
      <c r="A19" s="116"/>
      <c r="B19" s="173"/>
    </row>
    <row r="20" spans="1:2" ht="15">
      <c r="A20" s="172">
        <v>9</v>
      </c>
      <c r="B20" s="174" t="s">
        <v>126</v>
      </c>
    </row>
    <row r="21" spans="1:2" ht="15">
      <c r="A21" s="116"/>
      <c r="B21" s="173"/>
    </row>
    <row r="22" spans="1:2" ht="84.75" customHeight="1">
      <c r="A22" s="172">
        <v>10</v>
      </c>
      <c r="B22" s="115" t="s">
        <v>147</v>
      </c>
    </row>
    <row r="23" spans="1:2" ht="15">
      <c r="A23" s="116"/>
      <c r="B23" s="173"/>
    </row>
    <row r="24" spans="1:2" ht="30">
      <c r="A24" s="172">
        <v>11</v>
      </c>
      <c r="B24" s="115" t="s">
        <v>174</v>
      </c>
    </row>
    <row r="25" spans="1:2" ht="15">
      <c r="A25" s="116"/>
      <c r="B25" s="173"/>
    </row>
    <row r="26" spans="1:2" ht="15">
      <c r="A26" s="172">
        <v>12</v>
      </c>
      <c r="B26" s="115" t="s">
        <v>41</v>
      </c>
    </row>
    <row r="27" spans="1:2" ht="15">
      <c r="A27" s="116"/>
      <c r="B27" s="173"/>
    </row>
    <row r="28" spans="1:2" ht="15">
      <c r="A28" s="172">
        <v>13</v>
      </c>
      <c r="B28" s="115" t="s">
        <v>49</v>
      </c>
    </row>
    <row r="29" spans="1:2" ht="15">
      <c r="A29" s="116"/>
      <c r="B29" s="173"/>
    </row>
    <row r="30" spans="1:2" ht="15">
      <c r="A30" s="172">
        <v>14</v>
      </c>
      <c r="B30" s="115" t="s">
        <v>42</v>
      </c>
    </row>
    <row r="31" spans="1:2" ht="15">
      <c r="A31" s="116"/>
      <c r="B31" s="173"/>
    </row>
    <row r="32" spans="1:2" ht="15">
      <c r="A32" s="172">
        <v>15</v>
      </c>
      <c r="B32" s="115" t="s">
        <v>178</v>
      </c>
    </row>
    <row r="33" spans="1:2" ht="15">
      <c r="A33" s="116"/>
      <c r="B33" s="173"/>
    </row>
    <row r="34" spans="1:2" ht="15">
      <c r="A34" s="172">
        <v>16</v>
      </c>
      <c r="B34" s="115" t="s">
        <v>182</v>
      </c>
    </row>
    <row r="35" spans="1:2" ht="15">
      <c r="A35" s="116"/>
      <c r="B35" s="173"/>
    </row>
    <row r="36" spans="1:2" ht="30">
      <c r="A36" s="172">
        <v>17</v>
      </c>
      <c r="B36" s="115" t="s">
        <v>192</v>
      </c>
    </row>
    <row r="37" spans="1:2" ht="15">
      <c r="A37" s="116"/>
      <c r="B37" s="173"/>
    </row>
    <row r="38" spans="1:2" ht="15">
      <c r="A38" s="172">
        <v>18</v>
      </c>
      <c r="B38" s="115" t="s">
        <v>51</v>
      </c>
    </row>
    <row r="39" spans="1:2" ht="15">
      <c r="A39" s="116"/>
      <c r="B39" s="173"/>
    </row>
    <row r="40" spans="1:2" ht="15">
      <c r="A40" s="172">
        <v>19</v>
      </c>
      <c r="B40" s="174" t="s">
        <v>144</v>
      </c>
    </row>
    <row r="41" spans="1:2" ht="15">
      <c r="A41" s="116"/>
      <c r="B41" s="173"/>
    </row>
    <row r="42" spans="1:2" ht="15">
      <c r="A42" s="172">
        <v>20</v>
      </c>
      <c r="B42" s="174" t="s">
        <v>99</v>
      </c>
    </row>
    <row r="43" spans="1:2" ht="15">
      <c r="A43" s="116"/>
      <c r="B43" s="173"/>
    </row>
    <row r="44" spans="1:2" ht="15">
      <c r="A44" s="172">
        <v>21</v>
      </c>
      <c r="B44" s="174" t="s">
        <v>35</v>
      </c>
    </row>
    <row r="45" spans="1:2" ht="15">
      <c r="A45" s="116"/>
      <c r="B45" s="173"/>
    </row>
    <row r="46" spans="1:2" ht="15">
      <c r="A46" s="172">
        <v>22</v>
      </c>
      <c r="B46" s="174" t="s">
        <v>151</v>
      </c>
    </row>
    <row r="47" spans="1:2" ht="15">
      <c r="A47" s="116"/>
      <c r="B47" s="173"/>
    </row>
    <row r="48" spans="1:2" ht="15">
      <c r="A48" s="172">
        <v>23</v>
      </c>
      <c r="B48" s="174" t="s">
        <v>45</v>
      </c>
    </row>
    <row r="49" spans="1:2" ht="15">
      <c r="A49" s="116"/>
      <c r="B49" s="173"/>
    </row>
    <row r="50" spans="1:2" ht="15">
      <c r="A50" s="172">
        <v>24</v>
      </c>
      <c r="B50" s="115" t="s">
        <v>96</v>
      </c>
    </row>
    <row r="51" spans="1:2" ht="15">
      <c r="A51" s="116"/>
      <c r="B51" s="173"/>
    </row>
    <row r="52" spans="1:2" ht="15">
      <c r="A52" s="172">
        <v>25</v>
      </c>
      <c r="B52" s="174" t="s">
        <v>26</v>
      </c>
    </row>
    <row r="53" spans="1:2" ht="15">
      <c r="A53" s="116"/>
      <c r="B53" s="173"/>
    </row>
    <row r="54" spans="1:2" ht="45">
      <c r="A54" s="172">
        <v>26</v>
      </c>
      <c r="B54" s="174" t="s">
        <v>92</v>
      </c>
    </row>
    <row r="55" spans="1:2" ht="15">
      <c r="A55" s="116"/>
      <c r="B55" s="173"/>
    </row>
    <row r="56" spans="1:2" ht="15">
      <c r="A56" s="172"/>
      <c r="B56" s="183" t="s">
        <v>149</v>
      </c>
    </row>
    <row r="57" spans="1:2" ht="15">
      <c r="A57" s="116"/>
      <c r="B57" s="173"/>
    </row>
    <row r="58" spans="1:2" ht="33.75" customHeight="1">
      <c r="A58" s="172">
        <v>27</v>
      </c>
      <c r="B58" s="115" t="s">
        <v>180</v>
      </c>
    </row>
    <row r="59" spans="1:2" ht="15">
      <c r="A59" s="116"/>
      <c r="B59" s="173"/>
    </row>
    <row r="60" spans="1:2" ht="15">
      <c r="A60" s="172">
        <v>28</v>
      </c>
      <c r="B60" s="115" t="s">
        <v>48</v>
      </c>
    </row>
    <row r="61" spans="1:2" ht="15">
      <c r="A61" s="116"/>
      <c r="B61" s="173"/>
    </row>
    <row r="62" spans="1:2" ht="30">
      <c r="A62" s="172">
        <v>29</v>
      </c>
      <c r="B62" s="115" t="s">
        <v>107</v>
      </c>
    </row>
    <row r="63" spans="1:2" ht="15">
      <c r="A63" s="116"/>
      <c r="B63" s="173"/>
    </row>
    <row r="64" spans="1:2" ht="30">
      <c r="A64" s="172">
        <v>30</v>
      </c>
      <c r="B64" s="115" t="s">
        <v>57</v>
      </c>
    </row>
    <row r="65" spans="1:2" ht="15">
      <c r="A65" s="116"/>
      <c r="B65" s="173"/>
    </row>
    <row r="66" spans="1:2" ht="30">
      <c r="A66" s="172">
        <v>31</v>
      </c>
      <c r="B66" s="115" t="s">
        <v>21</v>
      </c>
    </row>
    <row r="67" spans="1:2" ht="15">
      <c r="A67" s="116"/>
      <c r="B67" s="173"/>
    </row>
    <row r="68" spans="1:2" ht="15">
      <c r="A68" s="175">
        <v>32</v>
      </c>
      <c r="B68" s="185" t="s">
        <v>125</v>
      </c>
    </row>
    <row r="69" spans="1:2" ht="15">
      <c r="A69" s="176"/>
      <c r="B69" s="186" t="s">
        <v>71</v>
      </c>
    </row>
    <row r="70" spans="1:2" ht="15">
      <c r="A70" s="176"/>
      <c r="B70" s="186" t="s">
        <v>108</v>
      </c>
    </row>
    <row r="71" spans="1:2" ht="15">
      <c r="A71" s="176"/>
      <c r="B71" s="186" t="s">
        <v>116</v>
      </c>
    </row>
    <row r="72" spans="1:2" ht="71.25" customHeight="1">
      <c r="A72" s="177"/>
      <c r="B72" s="163" t="s">
        <v>78</v>
      </c>
    </row>
    <row r="73" spans="1:2" ht="15">
      <c r="A73" s="116"/>
      <c r="B73" s="173"/>
    </row>
    <row r="74" spans="1:2" ht="36" customHeight="1">
      <c r="A74" s="172">
        <v>33</v>
      </c>
      <c r="B74" s="115" t="s">
        <v>16</v>
      </c>
    </row>
    <row r="75" spans="1:2" ht="15">
      <c r="A75" s="116"/>
      <c r="B75" s="173"/>
    </row>
    <row r="76" spans="1:2" ht="30">
      <c r="A76" s="175">
        <v>34</v>
      </c>
      <c r="B76" s="186" t="s">
        <v>7</v>
      </c>
    </row>
    <row r="77" spans="1:2" s="30" customFormat="1" ht="33" customHeight="1">
      <c r="A77" s="176"/>
      <c r="B77" s="186" t="s">
        <v>24</v>
      </c>
    </row>
    <row r="78" spans="1:2" s="30" customFormat="1" ht="48" customHeight="1">
      <c r="A78" s="177"/>
      <c r="B78" s="163" t="s">
        <v>189</v>
      </c>
    </row>
    <row r="79" spans="1:2" ht="15">
      <c r="A79" s="116"/>
      <c r="B79" s="173"/>
    </row>
    <row r="80" spans="1:2" ht="15">
      <c r="A80" s="175">
        <v>35</v>
      </c>
      <c r="B80" s="178" t="s">
        <v>155</v>
      </c>
    </row>
    <row r="81" spans="1:2" ht="45">
      <c r="A81" s="177"/>
      <c r="B81" s="115" t="s">
        <v>73</v>
      </c>
    </row>
    <row r="82" spans="1:2" ht="15">
      <c r="A82" s="116"/>
      <c r="B82" s="173"/>
    </row>
    <row r="83" spans="1:2" ht="15">
      <c r="A83" s="172"/>
      <c r="B83" s="179" t="s">
        <v>0</v>
      </c>
    </row>
    <row r="84" spans="1:2" ht="15">
      <c r="A84" s="116"/>
      <c r="B84" s="173"/>
    </row>
    <row r="85" spans="1:2" ht="15">
      <c r="A85" s="172">
        <v>36</v>
      </c>
      <c r="B85" s="115" t="s">
        <v>95</v>
      </c>
    </row>
    <row r="86" spans="1:2" ht="15">
      <c r="A86" s="116"/>
      <c r="B86" s="173"/>
    </row>
    <row r="87" spans="1:2" ht="15">
      <c r="A87" s="172">
        <v>37</v>
      </c>
      <c r="B87" s="115" t="s">
        <v>186</v>
      </c>
    </row>
    <row r="88" spans="1:2" ht="15">
      <c r="A88" s="116"/>
      <c r="B88" s="173"/>
    </row>
    <row r="89" spans="1:2" ht="15">
      <c r="A89" s="172">
        <v>38</v>
      </c>
      <c r="B89" s="115" t="s">
        <v>13</v>
      </c>
    </row>
    <row r="90" spans="1:2" ht="15">
      <c r="A90" s="116"/>
      <c r="B90" s="173"/>
    </row>
    <row r="91" spans="1:2" ht="15">
      <c r="A91" s="172">
        <v>39</v>
      </c>
      <c r="B91" s="115" t="s">
        <v>19</v>
      </c>
    </row>
    <row r="92" spans="1:2" ht="15">
      <c r="A92" s="181"/>
      <c r="B92" s="182"/>
    </row>
    <row r="93" spans="1:2">
      <c r="B93"/>
    </row>
    <row r="94" spans="1:2">
      <c r="A94" s="169"/>
    </row>
    <row r="95" spans="1:2">
      <c r="A95" s="169"/>
    </row>
    <row r="96" spans="1:2">
      <c r="A96" s="169"/>
    </row>
    <row r="97" spans="1:1">
      <c r="A97" s="169"/>
    </row>
    <row r="98" spans="1:1">
      <c r="A98" s="169"/>
    </row>
    <row r="99" spans="1:1">
      <c r="A99" s="169"/>
    </row>
    <row r="100" spans="1:1">
      <c r="A100" s="169"/>
    </row>
    <row r="101" spans="1:1">
      <c r="A101" s="169"/>
    </row>
    <row r="102" spans="1:1">
      <c r="A102" s="169"/>
    </row>
    <row r="103" spans="1:1">
      <c r="A103" s="169"/>
    </row>
    <row r="104" spans="1:1">
      <c r="A104" s="169"/>
    </row>
    <row r="105" spans="1:1">
      <c r="A105" s="169"/>
    </row>
    <row r="106" spans="1:1">
      <c r="A106" s="169"/>
    </row>
    <row r="107" spans="1:1">
      <c r="A107" s="169"/>
    </row>
    <row r="108" spans="1:1">
      <c r="A108" s="169"/>
    </row>
    <row r="109" spans="1:1">
      <c r="A109" s="169"/>
    </row>
    <row r="110" spans="1:1">
      <c r="A110" s="169"/>
    </row>
    <row r="111" spans="1:1">
      <c r="A111" s="169"/>
    </row>
    <row r="112" spans="1:1">
      <c r="A112" s="169"/>
    </row>
    <row r="113" spans="1:1">
      <c r="A113" s="169"/>
    </row>
    <row r="114" spans="1:1">
      <c r="A114" s="169"/>
    </row>
  </sheetData>
  <sheetProtection password="CC42" sheet="1" objects="1" scenarios="1"/>
  <pageMargins left="0.75" right="0.75" top="1" bottom="1" header="0.5" footer="0.5"/>
  <pageSetup scale="90" fitToHeight="3"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U207"/>
  <sheetViews>
    <sheetView showGridLines="0" workbookViewId="0">
      <pane ySplit="4" topLeftCell="A149" activePane="bottomLeft" state="frozen"/>
      <selection sqref="A1:D41"/>
      <selection pane="bottomLeft" activeCell="G164" sqref="G164"/>
    </sheetView>
  </sheetViews>
  <sheetFormatPr baseColWidth="10" defaultColWidth="9.1640625" defaultRowHeight="13" x14ac:dyDescent="0"/>
  <cols>
    <col min="1" max="1" width="7.33203125" style="74" customWidth="1"/>
    <col min="2" max="3" width="9.1640625" style="74" customWidth="1"/>
    <col min="4" max="4" width="18.6640625" style="74" customWidth="1"/>
    <col min="5" max="5" width="30" style="74" customWidth="1"/>
    <col min="6" max="6" width="12.1640625" style="100" customWidth="1"/>
    <col min="7" max="7" width="12.33203125" style="100" customWidth="1"/>
    <col min="8" max="8" width="7" style="95" customWidth="1"/>
    <col min="9" max="9" width="4.33203125" style="96" customWidth="1"/>
    <col min="10" max="10" width="9.1640625" style="97" customWidth="1"/>
    <col min="11" max="11" width="9.1640625" style="98" customWidth="1"/>
    <col min="12" max="21" width="9.1640625" style="97" customWidth="1"/>
    <col min="22" max="22" width="9.1640625" style="74" customWidth="1"/>
    <col min="23" max="16384" width="9.1640625" style="74"/>
  </cols>
  <sheetData>
    <row r="1" spans="1:15" ht="17">
      <c r="A1" s="93" t="s">
        <v>160</v>
      </c>
      <c r="B1" s="94"/>
      <c r="C1" s="94"/>
      <c r="D1" s="94"/>
      <c r="E1" s="94"/>
      <c r="F1" s="94"/>
      <c r="G1" s="94"/>
    </row>
    <row r="2" spans="1:15" ht="17">
      <c r="A2" s="93" t="s">
        <v>44</v>
      </c>
      <c r="B2" s="94"/>
      <c r="C2" s="94"/>
      <c r="D2" s="94"/>
      <c r="E2" s="94"/>
      <c r="F2" s="94"/>
      <c r="G2" s="94"/>
    </row>
    <row r="3" spans="1:15" ht="18">
      <c r="B3" s="99" t="str">
        <f>IF(SUM(F$1:F$65536)=SUM(G$1:G$65536),"","Not in Balance by "&amp;TEXT(SUM(F$1:F$65536)-SUM(G$1:G$65536),"$###,###.00#"))</f>
        <v>Not in Balance by -$807.40</v>
      </c>
    </row>
    <row r="4" spans="1:15" ht="49.5" customHeight="1">
      <c r="A4" s="101" t="s">
        <v>33</v>
      </c>
      <c r="B4" s="101" t="s">
        <v>179</v>
      </c>
      <c r="C4" s="101" t="s">
        <v>64</v>
      </c>
      <c r="D4" s="102" t="s">
        <v>89</v>
      </c>
      <c r="E4" s="102" t="s">
        <v>130</v>
      </c>
      <c r="F4" s="103" t="s">
        <v>103</v>
      </c>
      <c r="G4" s="103" t="s">
        <v>28</v>
      </c>
      <c r="H4" s="104" t="s">
        <v>157</v>
      </c>
    </row>
    <row r="5" spans="1:15" ht="12" customHeight="1">
      <c r="A5" s="105" t="str">
        <f>IF(SUM(F6:F9,G6:G9)*100&lt;&gt;INT(SUM(F6:F9,G6:G9)*100),"Round to two decimal places.","")</f>
        <v/>
      </c>
      <c r="B5" s="106"/>
      <c r="C5" s="106"/>
      <c r="D5" s="107"/>
      <c r="E5" s="108" t="str">
        <f>IF(SUM(F6:F9)=SUM(G6:G9),""," # "&amp;A6&amp;" Not in Balance by "&amp;TEXT(SUM(F6:F9)-SUM(G6:G9),"$###,###.00#"))</f>
        <v/>
      </c>
      <c r="F5" s="109"/>
      <c r="G5" s="109"/>
      <c r="H5" s="104"/>
    </row>
    <row r="6" spans="1:15" ht="12">
      <c r="A6" s="110">
        <v>1</v>
      </c>
      <c r="B6" s="14">
        <v>41061</v>
      </c>
      <c r="C6" s="15">
        <v>1110</v>
      </c>
      <c r="D6" s="111" t="str">
        <f>IF(I6&gt;0,VLOOKUP(I6,ErrorTable,2),IF(Account&gt;0,VLOOKUP(Account,Chart_of_Accounts,2),""))</f>
        <v>Cash</v>
      </c>
      <c r="E6" s="15" t="s">
        <v>194</v>
      </c>
      <c r="F6" s="17">
        <v>25300</v>
      </c>
      <c r="G6" s="17"/>
      <c r="H6" s="95">
        <f>Debit-Credit</f>
        <v>25300</v>
      </c>
      <c r="I6" s="97">
        <f>SUM(J6:T6)</f>
        <v>0</v>
      </c>
      <c r="K6" s="97"/>
      <c r="L6" s="97" t="str">
        <f>IF(C6=0,IF(OR(F6&lt;&gt;0,G6&lt;&gt;0),4,""),"")</f>
        <v/>
      </c>
      <c r="M6" s="97" t="str">
        <f>IF(OR(ROUNDDOWN(F6,2)&lt;&gt;F6,ROUNDDOWN(G6,2)&lt;&gt;G6),8,"")</f>
        <v/>
      </c>
      <c r="N6" s="97" t="str">
        <f>IF(AND(C6&gt;0,B6=""),32,"")</f>
        <v/>
      </c>
    </row>
    <row r="7" spans="1:15" ht="12">
      <c r="A7" s="110">
        <f t="shared" ref="A7:B9" si="0">IF(Account&gt;0,A6,"")</f>
        <v>1</v>
      </c>
      <c r="B7" s="112">
        <f>IF(AND(B6&lt;&gt;"",Account&gt;0),B6,"")</f>
        <v>41061</v>
      </c>
      <c r="C7" s="15">
        <v>1311</v>
      </c>
      <c r="D7" s="111" t="str">
        <f>IF(Account&gt;0,VLOOKUP(Account,Chart_of_Accounts,2),"")</f>
        <v>Computer Equip.</v>
      </c>
      <c r="E7" s="111" t="str">
        <f>IF(I7&gt;0,VLOOKUP(I7,ErrorTable,2),IF(C7&gt;0,E6,""))</f>
        <v>Issued Stock fo cash</v>
      </c>
      <c r="F7" s="17">
        <v>35880</v>
      </c>
      <c r="G7" s="17"/>
      <c r="H7" s="95">
        <f>Debit-Credit</f>
        <v>35880</v>
      </c>
      <c r="I7" s="97">
        <f>SUM(J7:T7)</f>
        <v>0</v>
      </c>
      <c r="J7" s="97" t="str">
        <f>IF(AND(F7&lt;&gt;0,G7&lt;&gt;0),1,"")</f>
        <v/>
      </c>
      <c r="K7" s="97" t="str">
        <f>IF(AND(F7&gt;0,G6&gt;0),2,"")</f>
        <v/>
      </c>
      <c r="L7" s="97" t="str">
        <f>IF(C7=0,IF(OR(F7&lt;&gt;0,G7&lt;&gt;0),4,""),"")</f>
        <v/>
      </c>
      <c r="M7" s="97" t="str">
        <f>IF(OR(ROUNDDOWN(F7,2)&lt;&gt;F7,ROUNDDOWN(G7,2)&lt;&gt;G7),8,"")</f>
        <v/>
      </c>
      <c r="N7" s="97" t="str">
        <f>IF(AND(C7&gt;0,B6=""),32,"")</f>
        <v/>
      </c>
      <c r="O7" s="97" t="str">
        <f>IF(AND(C7&gt;0,E6=""),16,"")</f>
        <v/>
      </c>
    </row>
    <row r="8" spans="1:15" ht="12">
      <c r="A8" s="110">
        <f t="shared" si="0"/>
        <v>1</v>
      </c>
      <c r="B8" s="112">
        <f t="shared" si="0"/>
        <v>41061</v>
      </c>
      <c r="C8" s="15">
        <v>3100</v>
      </c>
      <c r="D8" s="111" t="str">
        <f>IF(Account&gt;0,VLOOKUP(Account,Chart_of_Accounts,2),"")</f>
        <v>Capital Stock</v>
      </c>
      <c r="E8" s="111" t="str">
        <f>IF(I8&gt;0,VLOOKUP(I8,ErrorTable,2),IF(C8&gt;0,E6,""))</f>
        <v>Issued Stock fo cash</v>
      </c>
      <c r="F8" s="17"/>
      <c r="G8" s="17">
        <v>61180</v>
      </c>
      <c r="H8" s="95">
        <f>Debit-Credit</f>
        <v>-61180</v>
      </c>
      <c r="I8" s="97">
        <f>SUM(J8:T8)</f>
        <v>0</v>
      </c>
      <c r="J8" s="97" t="str">
        <f>IF(AND(F8&lt;&gt;0,G8&lt;&gt;0),1,"")</f>
        <v/>
      </c>
      <c r="K8" s="97" t="str">
        <f>IF(AND(F8&gt;0,G7&gt;0),2,"")</f>
        <v/>
      </c>
      <c r="L8" s="97" t="str">
        <f>IF(C8=0,IF(OR(F8&lt;&gt;0,G8&lt;&gt;0),4,""),"")</f>
        <v/>
      </c>
      <c r="M8" s="97" t="str">
        <f>IF(OR(ROUNDDOWN(F8,2)&lt;&gt;F8,ROUNDDOWN(G8,2)&lt;&gt;G8),8,"")</f>
        <v/>
      </c>
      <c r="N8" s="97" t="str">
        <f>IF(AND(C8&gt;0,B6=""),32,"")</f>
        <v/>
      </c>
      <c r="O8" s="97" t="str">
        <f>IF(AND(C8&gt;0,E6=""),16,"")</f>
        <v/>
      </c>
    </row>
    <row r="9" spans="1:15" ht="12">
      <c r="A9" s="110" t="str">
        <f t="shared" si="0"/>
        <v/>
      </c>
      <c r="B9" s="112" t="str">
        <f t="shared" si="0"/>
        <v/>
      </c>
      <c r="C9" s="15"/>
      <c r="D9" s="111" t="str">
        <f>IF(Account&gt;0,VLOOKUP(Account,Chart_of_Accounts,2),"")</f>
        <v/>
      </c>
      <c r="E9" s="111" t="str">
        <f>IF(I9&gt;0,VLOOKUP(I9,ErrorTable,2),IF(C9&gt;0,E6,""))</f>
        <v/>
      </c>
      <c r="F9" s="17"/>
      <c r="G9" s="17"/>
      <c r="H9" s="95">
        <f>Debit-Credit</f>
        <v>0</v>
      </c>
      <c r="I9" s="97">
        <f>SUM(J9:T9)</f>
        <v>0</v>
      </c>
      <c r="J9" s="97" t="str">
        <f>IF(AND(F9&lt;&gt;0,G9&lt;&gt;0),1,"")</f>
        <v/>
      </c>
      <c r="K9" s="97" t="str">
        <f>IF(AND(F9&gt;0,G8&gt;0),2,"")</f>
        <v/>
      </c>
      <c r="L9" s="97" t="str">
        <f>IF(C9=0,IF(OR(F9&lt;&gt;0,G9&lt;&gt;0),4,""),"")</f>
        <v/>
      </c>
      <c r="M9" s="97" t="str">
        <f>IF(OR(ROUNDDOWN(F9,2)&lt;&gt;F9,ROUNDDOWN(G9,2)&lt;&gt;G9),8,"")</f>
        <v/>
      </c>
      <c r="N9" s="97" t="str">
        <f>IF(AND(C9&gt;0,B6=""),32,"")</f>
        <v/>
      </c>
      <c r="O9" s="97" t="str">
        <f>IF(AND(C9&gt;0,E6=""),16,"")</f>
        <v/>
      </c>
    </row>
    <row r="10" spans="1:15" ht="12" customHeight="1">
      <c r="A10" s="105" t="str">
        <f>IF(SUM(F11:F14,G11:G14)*100&lt;&gt;INT(SUM(F11:F14,G11:G14)*100),"Round to two decimal places.","")</f>
        <v/>
      </c>
      <c r="B10" s="106"/>
      <c r="C10" s="106"/>
      <c r="D10" s="107"/>
      <c r="E10" s="108" t="str">
        <f>IF(SUM(F11:F14)=SUM(G11:G14),""," # "&amp;A11&amp;" Not in Balance by "&amp;TEXT(SUM(F11:F14)-SUM(G11:G14),"$###,###.00#"))</f>
        <v/>
      </c>
      <c r="F10" s="109"/>
      <c r="G10" s="109"/>
      <c r="H10" s="104"/>
    </row>
    <row r="11" spans="1:15" ht="12">
      <c r="A11" s="110">
        <v>2</v>
      </c>
      <c r="B11" s="14">
        <v>41061</v>
      </c>
      <c r="C11" s="15">
        <v>1110</v>
      </c>
      <c r="D11" s="111" t="str">
        <f>IF(I11&gt;0,VLOOKUP(I11,ErrorTable,2),IF(Account&gt;0,VLOOKUP(Account,Chart_of_Accounts,2),""))</f>
        <v>Cash</v>
      </c>
      <c r="E11" s="15" t="s">
        <v>195</v>
      </c>
      <c r="F11" s="17">
        <v>31050</v>
      </c>
      <c r="G11" s="17"/>
      <c r="H11" s="95">
        <f>Debit-Credit</f>
        <v>31050</v>
      </c>
      <c r="I11" s="97">
        <f>SUM(J11:T11)</f>
        <v>0</v>
      </c>
      <c r="K11" s="97"/>
      <c r="L11" s="97" t="str">
        <f>IF(C11=0,IF(OR(F11&lt;&gt;0,G11&lt;&gt;0),4,""),"")</f>
        <v/>
      </c>
      <c r="M11" s="97" t="str">
        <f>IF(OR(ROUNDDOWN(F11,2)&lt;&gt;F11,ROUNDDOWN(G11,2)&lt;&gt;G11),8,"")</f>
        <v/>
      </c>
      <c r="N11" s="97" t="str">
        <f>IF(AND(C11&gt;0,B11=""),32,"")</f>
        <v/>
      </c>
    </row>
    <row r="12" spans="1:15" ht="12">
      <c r="A12" s="110">
        <f t="shared" ref="A12:B14" si="1">IF(Account&gt;0,A11,"")</f>
        <v>2</v>
      </c>
      <c r="B12" s="112">
        <f>IF(AND(B11&lt;&gt;"",Account&gt;0),B11,"")</f>
        <v>41061</v>
      </c>
      <c r="C12" s="15">
        <v>1311</v>
      </c>
      <c r="D12" s="111" t="str">
        <f>IF(Account&gt;0,VLOOKUP(Account,Chart_of_Accounts,2),"")</f>
        <v>Computer Equip.</v>
      </c>
      <c r="E12" s="111" t="str">
        <f>IF(I12&gt;0,VLOOKUP(I12,ErrorTable,2),IF(C12&gt;0,E11,""))</f>
        <v>Issued Stock fo cash and computer equipment</v>
      </c>
      <c r="F12" s="17">
        <v>10580</v>
      </c>
      <c r="G12" s="17"/>
      <c r="H12" s="95">
        <f>Debit-Credit</f>
        <v>10580</v>
      </c>
      <c r="I12" s="97">
        <f>SUM(J12:T12)</f>
        <v>0</v>
      </c>
      <c r="J12" s="97" t="str">
        <f>IF(AND(F12&lt;&gt;0,G12&lt;&gt;0),1,"")</f>
        <v/>
      </c>
      <c r="K12" s="97" t="str">
        <f>IF(AND(F12&gt;0,G11&gt;0),2,"")</f>
        <v/>
      </c>
      <c r="L12" s="97" t="str">
        <f>IF(C12=0,IF(OR(F12&lt;&gt;0,G12&lt;&gt;0),4,""),"")</f>
        <v/>
      </c>
      <c r="M12" s="97" t="str">
        <f>IF(OR(ROUNDDOWN(F12,2)&lt;&gt;F12,ROUNDDOWN(G12,2)&lt;&gt;G12),8,"")</f>
        <v/>
      </c>
      <c r="N12" s="97" t="str">
        <f>IF(AND(C12&gt;0,B11=""),32,"")</f>
        <v/>
      </c>
      <c r="O12" s="97" t="str">
        <f>IF(AND(C12&gt;0,E11=""),16,"")</f>
        <v/>
      </c>
    </row>
    <row r="13" spans="1:15" ht="12">
      <c r="A13" s="110">
        <f t="shared" si="1"/>
        <v>2</v>
      </c>
      <c r="B13" s="112">
        <f t="shared" si="1"/>
        <v>41061</v>
      </c>
      <c r="C13" s="15">
        <v>1211</v>
      </c>
      <c r="D13" s="111" t="str">
        <f>IF(Account&gt;0,VLOOKUP(Account,Chart_of_Accounts,2),"")</f>
        <v>Office Equip.</v>
      </c>
      <c r="E13" s="111" t="str">
        <f>IF(I13&gt;0,VLOOKUP(I13,ErrorTable,2),IF(C13&gt;0,E11,""))</f>
        <v>Issued Stock fo cash and computer equipment</v>
      </c>
      <c r="F13" s="17">
        <v>874</v>
      </c>
      <c r="G13" s="17"/>
      <c r="H13" s="95">
        <f>Debit-Credit</f>
        <v>874</v>
      </c>
      <c r="I13" s="97">
        <f>SUM(J13:T13)</f>
        <v>0</v>
      </c>
      <c r="J13" s="97" t="str">
        <f>IF(AND(F13&lt;&gt;0,G13&lt;&gt;0),1,"")</f>
        <v/>
      </c>
      <c r="K13" s="97" t="str">
        <f>IF(AND(F13&gt;0,G12&gt;0),2,"")</f>
        <v/>
      </c>
      <c r="L13" s="97" t="str">
        <f>IF(C13=0,IF(OR(F13&lt;&gt;0,G13&lt;&gt;0),4,""),"")</f>
        <v/>
      </c>
      <c r="M13" s="97" t="str">
        <f>IF(OR(ROUNDDOWN(F13,2)&lt;&gt;F13,ROUNDDOWN(G13,2)&lt;&gt;G13),8,"")</f>
        <v/>
      </c>
      <c r="N13" s="97" t="str">
        <f>IF(AND(C13&gt;0,B11=""),32,"")</f>
        <v/>
      </c>
      <c r="O13" s="97" t="str">
        <f>IF(AND(C13&gt;0,E11=""),16,"")</f>
        <v/>
      </c>
    </row>
    <row r="14" spans="1:15" ht="12">
      <c r="A14" s="110">
        <f t="shared" si="1"/>
        <v>2</v>
      </c>
      <c r="B14" s="112">
        <f t="shared" si="1"/>
        <v>41061</v>
      </c>
      <c r="C14" s="15">
        <v>3100</v>
      </c>
      <c r="D14" s="111" t="str">
        <f>IF(Account&gt;0,VLOOKUP(Account,Chart_of_Accounts,2),"")</f>
        <v>Capital Stock</v>
      </c>
      <c r="E14" s="111" t="str">
        <f>IF(I14&gt;0,VLOOKUP(I14,ErrorTable,2),IF(C14&gt;0,E11,""))</f>
        <v>Issued Stock fo cash and computer equipment</v>
      </c>
      <c r="F14" s="17"/>
      <c r="G14" s="17">
        <v>42504</v>
      </c>
      <c r="H14" s="95">
        <f>Debit-Credit</f>
        <v>-42504</v>
      </c>
      <c r="I14" s="97">
        <f>SUM(J14:T14)</f>
        <v>0</v>
      </c>
      <c r="J14" s="97" t="str">
        <f>IF(AND(F14&lt;&gt;0,G14&lt;&gt;0),1,"")</f>
        <v/>
      </c>
      <c r="K14" s="97" t="str">
        <f>IF(AND(F14&gt;0,G13&gt;0),2,"")</f>
        <v/>
      </c>
      <c r="L14" s="97" t="str">
        <f>IF(C14=0,IF(OR(F14&lt;&gt;0,G14&lt;&gt;0),4,""),"")</f>
        <v/>
      </c>
      <c r="M14" s="97" t="str">
        <f>IF(OR(ROUNDDOWN(F14,2)&lt;&gt;F14,ROUNDDOWN(G14,2)&lt;&gt;G14),8,"")</f>
        <v/>
      </c>
      <c r="N14" s="97" t="str">
        <f>IF(AND(C14&gt;0,B11=""),32,"")</f>
        <v/>
      </c>
      <c r="O14" s="97" t="str">
        <f>IF(AND(C14&gt;0,E11=""),16,"")</f>
        <v/>
      </c>
    </row>
    <row r="15" spans="1:15" ht="12" customHeight="1">
      <c r="A15" s="105" t="str">
        <f>IF(SUM(F16:F19,G16:G19)*100&lt;&gt;INT(SUM(F16:F19,G16:G19)*100),"Round to two decimal places.","")</f>
        <v/>
      </c>
      <c r="B15" s="106"/>
      <c r="C15" s="106"/>
      <c r="D15" s="107"/>
      <c r="E15" s="108" t="str">
        <f>IF(SUM(F16:F19)=SUM(G16:G19),""," # "&amp;A16&amp;" Not in Balance by "&amp;TEXT(SUM(F16:F19)-SUM(G16:G19),"$###,###.00#"))</f>
        <v/>
      </c>
      <c r="F15" s="109"/>
      <c r="G15" s="109"/>
      <c r="H15" s="104"/>
    </row>
    <row r="16" spans="1:15" ht="12">
      <c r="A16" s="110">
        <v>3</v>
      </c>
      <c r="B16" s="14">
        <v>41062</v>
      </c>
      <c r="C16" s="15">
        <v>1110</v>
      </c>
      <c r="D16" s="111" t="str">
        <f>IF(I16&gt;0,VLOOKUP(I16,ErrorTable,2),IF(Account&gt;0,VLOOKUP(Account,Chart_of_Accounts,2),""))</f>
        <v>Cash</v>
      </c>
      <c r="E16" s="15" t="s">
        <v>194</v>
      </c>
      <c r="F16" s="17">
        <v>78200</v>
      </c>
      <c r="G16" s="17"/>
      <c r="H16" s="95">
        <f>Debit-Credit</f>
        <v>78200</v>
      </c>
      <c r="I16" s="97">
        <f>SUM(J16:T16)</f>
        <v>0</v>
      </c>
      <c r="K16" s="97"/>
      <c r="L16" s="97" t="str">
        <f>IF(C16=0,IF(OR(F16&lt;&gt;0,G16&lt;&gt;0),4,""),"")</f>
        <v/>
      </c>
      <c r="M16" s="97" t="str">
        <f>IF(OR(ROUNDDOWN(F16,2)&lt;&gt;F16,ROUNDDOWN(G16,2)&lt;&gt;G16),8,"")</f>
        <v/>
      </c>
      <c r="N16" s="97" t="str">
        <f>IF(AND(C16&gt;0,B16=""),32,"")</f>
        <v/>
      </c>
    </row>
    <row r="17" spans="1:15" ht="12">
      <c r="A17" s="110">
        <f t="shared" ref="A17:B19" si="2">IF(Account&gt;0,A16,"")</f>
        <v>3</v>
      </c>
      <c r="B17" s="112">
        <f>IF(AND(B16&lt;&gt;"",Account&gt;0),B16,"")</f>
        <v>41062</v>
      </c>
      <c r="C17" s="15">
        <v>3100</v>
      </c>
      <c r="D17" s="111" t="str">
        <f t="shared" ref="D17:D79" si="3">IF(Account&gt;0,VLOOKUP(Account,Chart_of_Accounts,2),"")</f>
        <v>Capital Stock</v>
      </c>
      <c r="E17" s="111" t="str">
        <f>IF(I17&gt;0,VLOOKUP(I17,ErrorTable,2),IF(C17&gt;0,E16,""))</f>
        <v>Issued Stock fo cash</v>
      </c>
      <c r="F17" s="17"/>
      <c r="G17" s="17">
        <v>78200</v>
      </c>
      <c r="H17" s="95">
        <f>Debit-Credit</f>
        <v>-78200</v>
      </c>
      <c r="I17" s="97">
        <f>SUM(J17:T17)</f>
        <v>0</v>
      </c>
      <c r="J17" s="97" t="str">
        <f>IF(AND(F17&lt;&gt;0,G17&lt;&gt;0),1,"")</f>
        <v/>
      </c>
      <c r="K17" s="97" t="str">
        <f>IF(AND(F17&gt;0,G16&gt;0),2,"")</f>
        <v/>
      </c>
      <c r="L17" s="97" t="str">
        <f>IF(C17=0,IF(OR(F17&lt;&gt;0,G17&lt;&gt;0),4,""),"")</f>
        <v/>
      </c>
      <c r="M17" s="97" t="str">
        <f>IF(OR(ROUNDDOWN(F17,2)&lt;&gt;F17,ROUNDDOWN(G17,2)&lt;&gt;G17),8,"")</f>
        <v/>
      </c>
      <c r="N17" s="97" t="str">
        <f>IF(AND(C17&gt;0,B16=""),32,"")</f>
        <v/>
      </c>
      <c r="O17" s="97" t="str">
        <f>IF(AND(C17&gt;0,E16=""),16,"")</f>
        <v/>
      </c>
    </row>
    <row r="18" spans="1:15" ht="12">
      <c r="A18" s="110" t="str">
        <f t="shared" si="2"/>
        <v/>
      </c>
      <c r="B18" s="112" t="str">
        <f t="shared" si="2"/>
        <v/>
      </c>
      <c r="C18" s="15"/>
      <c r="D18" s="111" t="str">
        <f t="shared" si="3"/>
        <v/>
      </c>
      <c r="E18" s="111" t="str">
        <f>IF(I18&gt;0,VLOOKUP(I18,ErrorTable,2),IF(C18&gt;0,E16,""))</f>
        <v/>
      </c>
      <c r="F18" s="17"/>
      <c r="G18" s="17"/>
      <c r="H18" s="95">
        <f>Debit-Credit</f>
        <v>0</v>
      </c>
      <c r="I18" s="97">
        <f>SUM(J18:T18)</f>
        <v>0</v>
      </c>
      <c r="J18" s="97" t="str">
        <f>IF(AND(F18&lt;&gt;0,G18&lt;&gt;0),1,"")</f>
        <v/>
      </c>
      <c r="K18" s="97" t="str">
        <f>IF(AND(F18&gt;0,G17&gt;0),2,"")</f>
        <v/>
      </c>
      <c r="L18" s="97" t="str">
        <f>IF(C18=0,IF(OR(F18&lt;&gt;0,G18&lt;&gt;0),4,""),"")</f>
        <v/>
      </c>
      <c r="M18" s="97" t="str">
        <f>IF(OR(ROUNDDOWN(F18,2)&lt;&gt;F18,ROUNDDOWN(G18,2)&lt;&gt;G18),8,"")</f>
        <v/>
      </c>
      <c r="N18" s="97" t="str">
        <f>IF(AND(C18&gt;0,B16=""),32,"")</f>
        <v/>
      </c>
      <c r="O18" s="97" t="str">
        <f>IF(AND(C18&gt;0,E16=""),16,"")</f>
        <v/>
      </c>
    </row>
    <row r="19" spans="1:15" ht="12">
      <c r="A19" s="110" t="str">
        <f t="shared" si="2"/>
        <v/>
      </c>
      <c r="B19" s="112" t="str">
        <f t="shared" si="2"/>
        <v/>
      </c>
      <c r="C19" s="15"/>
      <c r="D19" s="111" t="str">
        <f t="shared" si="3"/>
        <v/>
      </c>
      <c r="E19" s="111" t="str">
        <f>IF(I19&gt;0,VLOOKUP(I19,ErrorTable,2),IF(C19&gt;0,E16,""))</f>
        <v/>
      </c>
      <c r="F19" s="17"/>
      <c r="G19" s="17"/>
      <c r="H19" s="95">
        <f>Debit-Credit</f>
        <v>0</v>
      </c>
      <c r="I19" s="97">
        <f>SUM(J19:T19)</f>
        <v>0</v>
      </c>
      <c r="J19" s="97" t="str">
        <f>IF(AND(F19&lt;&gt;0,G19&lt;&gt;0),1,"")</f>
        <v/>
      </c>
      <c r="K19" s="97" t="str">
        <f>IF(AND(F19&gt;0,G18&gt;0),2,"")</f>
        <v/>
      </c>
      <c r="L19" s="97" t="str">
        <f>IF(C19=0,IF(OR(F19&lt;&gt;0,G19&lt;&gt;0),4,""),"")</f>
        <v/>
      </c>
      <c r="M19" s="97" t="str">
        <f>IF(OR(ROUNDDOWN(F19,2)&lt;&gt;F19,ROUNDDOWN(G19,2)&lt;&gt;G19),8,"")</f>
        <v/>
      </c>
      <c r="N19" s="97" t="str">
        <f>IF(AND(C19&gt;0,B16=""),32,"")</f>
        <v/>
      </c>
      <c r="O19" s="97" t="str">
        <f>IF(AND(C19&gt;0,E16=""),16,"")</f>
        <v/>
      </c>
    </row>
    <row r="20" spans="1:15" ht="12" customHeight="1">
      <c r="A20" s="105" t="str">
        <f>IF(SUM(F21:F24,G21:G24)*100&lt;&gt;INT(SUM(F21:F24,G21:G24)*100),"Round to two decimal places.","")</f>
        <v/>
      </c>
      <c r="B20" s="106"/>
      <c r="C20" s="106"/>
      <c r="D20" s="107"/>
      <c r="E20" s="108" t="str">
        <f>IF(SUM(F21:F24)=SUM(G21:G24),""," # "&amp;A21&amp;" Not in Balance by "&amp;TEXT(SUM(F21:F24)-SUM(G21:G24),"$###,###.00#"))</f>
        <v/>
      </c>
      <c r="F20" s="109"/>
      <c r="G20" s="109"/>
      <c r="H20" s="104"/>
    </row>
    <row r="21" spans="1:15" ht="12">
      <c r="A21" s="110">
        <v>4</v>
      </c>
      <c r="B21" s="14">
        <v>41062</v>
      </c>
      <c r="C21" s="15">
        <v>1311</v>
      </c>
      <c r="D21" s="111" t="str">
        <f>IF(I21&gt;0,VLOOKUP(I21,ErrorTable,2),IF(Account&gt;0,VLOOKUP(Account,Chart_of_Accounts,2),""))</f>
        <v>Computer Equip.</v>
      </c>
      <c r="E21" s="15" t="s">
        <v>196</v>
      </c>
      <c r="F21" s="17">
        <v>135000</v>
      </c>
      <c r="G21" s="17"/>
      <c r="H21" s="95">
        <f>Debit-Credit</f>
        <v>135000</v>
      </c>
      <c r="I21" s="97">
        <f>SUM(J21:T21)</f>
        <v>0</v>
      </c>
      <c r="K21" s="97"/>
      <c r="L21" s="97" t="str">
        <f>IF(C21=0,IF(OR(F21&lt;&gt;0,G21&lt;&gt;0),4,""),"")</f>
        <v/>
      </c>
      <c r="M21" s="97" t="str">
        <f>IF(OR(ROUNDDOWN(F21,2)&lt;&gt;F21,ROUNDDOWN(G21,2)&lt;&gt;G21),8,"")</f>
        <v/>
      </c>
      <c r="N21" s="97" t="str">
        <f>IF(AND(C21&gt;0,B21=""),32,"")</f>
        <v/>
      </c>
    </row>
    <row r="22" spans="1:15" ht="12">
      <c r="A22" s="110">
        <f t="shared" ref="A22:B24" si="4">IF(Account&gt;0,A21,"")</f>
        <v>4</v>
      </c>
      <c r="B22" s="112">
        <f>IF(AND(B21&lt;&gt;"",Account&gt;0),B21,"")</f>
        <v>41062</v>
      </c>
      <c r="C22" s="15">
        <v>2202</v>
      </c>
      <c r="D22" s="111" t="str">
        <f t="shared" si="3"/>
        <v>Notes Payable</v>
      </c>
      <c r="E22" s="111" t="str">
        <f>IF(I22&gt;0,VLOOKUP(I22,ErrorTable,2),IF(C22&gt;0,E21,""))</f>
        <v>Receieved computer equipment on and for cash</v>
      </c>
      <c r="F22" s="17"/>
      <c r="G22" s="17">
        <v>108000</v>
      </c>
      <c r="H22" s="95">
        <f>Debit-Credit</f>
        <v>-108000</v>
      </c>
      <c r="I22" s="97">
        <f>SUM(J22:T22)</f>
        <v>0</v>
      </c>
      <c r="J22" s="97" t="str">
        <f>IF(AND(F22&lt;&gt;0,G22&lt;&gt;0),1,"")</f>
        <v/>
      </c>
      <c r="K22" s="97" t="str">
        <f>IF(AND(F22&gt;0,G21&gt;0),2,"")</f>
        <v/>
      </c>
      <c r="L22" s="97" t="str">
        <f>IF(C22=0,IF(OR(F22&lt;&gt;0,G22&lt;&gt;0),4,""),"")</f>
        <v/>
      </c>
      <c r="M22" s="97" t="str">
        <f>IF(OR(ROUNDDOWN(F22,2)&lt;&gt;F22,ROUNDDOWN(G22,2)&lt;&gt;G22),8,"")</f>
        <v/>
      </c>
      <c r="N22" s="97" t="str">
        <f>IF(AND(C22&gt;0,B21=""),32,"")</f>
        <v/>
      </c>
      <c r="O22" s="97" t="str">
        <f>IF(AND(C22&gt;0,E21=""),16,"")</f>
        <v/>
      </c>
    </row>
    <row r="23" spans="1:15" ht="12">
      <c r="A23" s="110">
        <f t="shared" si="4"/>
        <v>4</v>
      </c>
      <c r="B23" s="112">
        <f t="shared" si="4"/>
        <v>41062</v>
      </c>
      <c r="C23" s="15">
        <v>1110</v>
      </c>
      <c r="D23" s="111" t="str">
        <f t="shared" si="3"/>
        <v>Cash</v>
      </c>
      <c r="E23" s="111" t="str">
        <f>IF(I23&gt;0,VLOOKUP(I23,ErrorTable,2),IF(C23&gt;0,E21,""))</f>
        <v>Receieved computer equipment on and for cash</v>
      </c>
      <c r="F23" s="17"/>
      <c r="G23" s="17">
        <v>27000</v>
      </c>
      <c r="H23" s="95">
        <f>Debit-Credit</f>
        <v>-27000</v>
      </c>
      <c r="I23" s="97">
        <f>SUM(J23:T23)</f>
        <v>0</v>
      </c>
      <c r="J23" s="97" t="str">
        <f>IF(AND(F23&lt;&gt;0,G23&lt;&gt;0),1,"")</f>
        <v/>
      </c>
      <c r="K23" s="97" t="str">
        <f>IF(AND(F23&gt;0,G22&gt;0),2,"")</f>
        <v/>
      </c>
      <c r="L23" s="97" t="str">
        <f>IF(C23=0,IF(OR(F23&lt;&gt;0,G23&lt;&gt;0),4,""),"")</f>
        <v/>
      </c>
      <c r="M23" s="97" t="str">
        <f>IF(OR(ROUNDDOWN(F23,2)&lt;&gt;F23,ROUNDDOWN(G23,2)&lt;&gt;G23),8,"")</f>
        <v/>
      </c>
      <c r="N23" s="97" t="str">
        <f>IF(AND(C23&gt;0,B21=""),32,"")</f>
        <v/>
      </c>
      <c r="O23" s="97" t="str">
        <f>IF(AND(C23&gt;0,E21=""),16,"")</f>
        <v/>
      </c>
    </row>
    <row r="24" spans="1:15" ht="12">
      <c r="A24" s="110" t="str">
        <f t="shared" si="4"/>
        <v/>
      </c>
      <c r="B24" s="112" t="str">
        <f t="shared" si="4"/>
        <v/>
      </c>
      <c r="C24" s="15"/>
      <c r="D24" s="111" t="str">
        <f t="shared" si="3"/>
        <v/>
      </c>
      <c r="E24" s="111" t="str">
        <f>IF(I24&gt;0,VLOOKUP(I24,ErrorTable,2),IF(C24&gt;0,E21,""))</f>
        <v/>
      </c>
      <c r="F24" s="17"/>
      <c r="G24" s="17"/>
      <c r="H24" s="95">
        <f>Debit-Credit</f>
        <v>0</v>
      </c>
      <c r="I24" s="97">
        <f>SUM(J24:T24)</f>
        <v>0</v>
      </c>
      <c r="J24" s="97" t="str">
        <f>IF(AND(F24&lt;&gt;0,G24&lt;&gt;0),1,"")</f>
        <v/>
      </c>
      <c r="K24" s="97" t="str">
        <f>IF(AND(F24&gt;0,G23&gt;0),2,"")</f>
        <v/>
      </c>
      <c r="L24" s="97" t="str">
        <f>IF(C24=0,IF(OR(F24&lt;&gt;0,G24&lt;&gt;0),4,""),"")</f>
        <v/>
      </c>
      <c r="M24" s="97" t="str">
        <f>IF(OR(ROUNDDOWN(F24,2)&lt;&gt;F24,ROUNDDOWN(G24,2)&lt;&gt;G24),8,"")</f>
        <v/>
      </c>
      <c r="N24" s="97" t="str">
        <f>IF(AND(C24&gt;0,B21=""),32,"")</f>
        <v/>
      </c>
      <c r="O24" s="97" t="str">
        <f>IF(AND(C24&gt;0,E21=""),16,"")</f>
        <v/>
      </c>
    </row>
    <row r="25" spans="1:15" ht="12" customHeight="1">
      <c r="A25" s="105" t="str">
        <f>IF(SUM(F26:F29,G26:G29)*100&lt;&gt;INT(SUM(F26:F29,G26:G29)*100),"Round to two decimal places.","")</f>
        <v/>
      </c>
      <c r="B25" s="106"/>
      <c r="C25" s="106"/>
      <c r="D25" s="107"/>
      <c r="E25" s="108" t="str">
        <f>IF(SUM(F26:F29)=SUM(G26:G29),""," # "&amp;A26&amp;" Not in Balance by "&amp;TEXT(SUM(F26:F29)-SUM(G26:G29),"$###,###.00#"))</f>
        <v/>
      </c>
      <c r="F25" s="109"/>
      <c r="G25" s="109"/>
      <c r="H25" s="104"/>
    </row>
    <row r="26" spans="1:15" ht="12">
      <c r="A26" s="110">
        <v>5</v>
      </c>
      <c r="B26" s="14">
        <v>41064</v>
      </c>
      <c r="C26" s="15">
        <v>1211</v>
      </c>
      <c r="D26" s="111" t="str">
        <f>IF(I26&gt;0,VLOOKUP(I26,ErrorTable,2),IF(Account&gt;0,VLOOKUP(Account,Chart_of_Accounts,2),""))</f>
        <v>Office Equip.</v>
      </c>
      <c r="E26" s="15" t="s">
        <v>197</v>
      </c>
      <c r="F26" s="17">
        <v>500</v>
      </c>
      <c r="G26" s="17"/>
      <c r="H26" s="95">
        <f>Debit-Credit</f>
        <v>500</v>
      </c>
      <c r="I26" s="97">
        <f>SUM(J26:T26)</f>
        <v>0</v>
      </c>
      <c r="K26" s="97"/>
      <c r="L26" s="97" t="str">
        <f>IF(C26=0,IF(OR(F26&lt;&gt;0,G26&lt;&gt;0),4,""),"")</f>
        <v/>
      </c>
      <c r="M26" s="97" t="str">
        <f>IF(OR(ROUNDDOWN(F26,2)&lt;&gt;F26,ROUNDDOWN(G26,2)&lt;&gt;G26),8,"")</f>
        <v/>
      </c>
      <c r="N26" s="97" t="str">
        <f>IF(AND(C26&gt;0,B26=""),32,"")</f>
        <v/>
      </c>
    </row>
    <row r="27" spans="1:15" ht="12">
      <c r="A27" s="110">
        <f t="shared" ref="A27:B29" si="5">IF(Account&gt;0,A26,"")</f>
        <v>5</v>
      </c>
      <c r="B27" s="112">
        <f>IF(AND(B26&lt;&gt;"",Account&gt;0),B26,"")</f>
        <v>41064</v>
      </c>
      <c r="C27" s="15">
        <v>2101</v>
      </c>
      <c r="D27" s="111" t="str">
        <f t="shared" si="3"/>
        <v>Accounts Payable</v>
      </c>
      <c r="E27" s="111" t="str">
        <f>IF(I27&gt;0,VLOOKUP(I27,ErrorTable,2),IF(C27&gt;0,E26,""))</f>
        <v>Purchased office equipment</v>
      </c>
      <c r="F27" s="17"/>
      <c r="G27" s="17">
        <v>500</v>
      </c>
      <c r="H27" s="95">
        <f>Debit-Credit</f>
        <v>-500</v>
      </c>
      <c r="I27" s="97">
        <f>SUM(J27:T27)</f>
        <v>0</v>
      </c>
      <c r="J27" s="97" t="str">
        <f>IF(AND(F27&lt;&gt;0,G27&lt;&gt;0),1,"")</f>
        <v/>
      </c>
      <c r="K27" s="97" t="str">
        <f>IF(AND(F27&gt;0,G26&gt;0),2,"")</f>
        <v/>
      </c>
      <c r="L27" s="97" t="str">
        <f>IF(C27=0,IF(OR(F27&lt;&gt;0,G27&lt;&gt;0),4,""),"")</f>
        <v/>
      </c>
      <c r="M27" s="97" t="str">
        <f>IF(OR(ROUNDDOWN(F27,2)&lt;&gt;F27,ROUNDDOWN(G27,2)&lt;&gt;G27),8,"")</f>
        <v/>
      </c>
      <c r="N27" s="97" t="str">
        <f>IF(AND(C27&gt;0,B26=""),32,"")</f>
        <v/>
      </c>
      <c r="O27" s="97" t="str">
        <f>IF(AND(C27&gt;0,E26=""),16,"")</f>
        <v/>
      </c>
    </row>
    <row r="28" spans="1:15" ht="12">
      <c r="A28" s="110" t="str">
        <f t="shared" si="5"/>
        <v/>
      </c>
      <c r="B28" s="112" t="str">
        <f t="shared" si="5"/>
        <v/>
      </c>
      <c r="C28" s="15"/>
      <c r="D28" s="111" t="str">
        <f t="shared" si="3"/>
        <v/>
      </c>
      <c r="E28" s="111" t="str">
        <f>IF(I28&gt;0,VLOOKUP(I28,ErrorTable,2),IF(C28&gt;0,E26,""))</f>
        <v/>
      </c>
      <c r="F28" s="17"/>
      <c r="G28" s="17"/>
      <c r="H28" s="95">
        <f>Debit-Credit</f>
        <v>0</v>
      </c>
      <c r="I28" s="97">
        <f>SUM(J28:T28)</f>
        <v>0</v>
      </c>
      <c r="J28" s="97" t="str">
        <f>IF(AND(F28&lt;&gt;0,G28&lt;&gt;0),1,"")</f>
        <v/>
      </c>
      <c r="K28" s="97" t="str">
        <f>IF(AND(F28&gt;0,G27&gt;0),2,"")</f>
        <v/>
      </c>
      <c r="L28" s="97" t="str">
        <f>IF(C28=0,IF(OR(F28&lt;&gt;0,G28&lt;&gt;0),4,""),"")</f>
        <v/>
      </c>
      <c r="M28" s="97" t="str">
        <f>IF(OR(ROUNDDOWN(F28,2)&lt;&gt;F28,ROUNDDOWN(G28,2)&lt;&gt;G28),8,"")</f>
        <v/>
      </c>
      <c r="N28" s="97" t="str">
        <f>IF(AND(C28&gt;0,B26=""),32,"")</f>
        <v/>
      </c>
      <c r="O28" s="97" t="str">
        <f>IF(AND(C28&gt;0,E26=""),16,"")</f>
        <v/>
      </c>
    </row>
    <row r="29" spans="1:15" ht="12">
      <c r="A29" s="110" t="str">
        <f t="shared" si="5"/>
        <v/>
      </c>
      <c r="B29" s="112" t="str">
        <f t="shared" si="5"/>
        <v/>
      </c>
      <c r="C29" s="15"/>
      <c r="D29" s="111" t="str">
        <f t="shared" si="3"/>
        <v/>
      </c>
      <c r="E29" s="111" t="str">
        <f>IF(I29&gt;0,VLOOKUP(I29,ErrorTable,2),IF(C29&gt;0,E26,""))</f>
        <v/>
      </c>
      <c r="F29" s="17"/>
      <c r="G29" s="17"/>
      <c r="H29" s="95">
        <f>Debit-Credit</f>
        <v>0</v>
      </c>
      <c r="I29" s="97">
        <f>SUM(J29:T29)</f>
        <v>0</v>
      </c>
      <c r="J29" s="97" t="str">
        <f>IF(AND(F29&lt;&gt;0,G29&lt;&gt;0),1,"")</f>
        <v/>
      </c>
      <c r="K29" s="97" t="str">
        <f>IF(AND(F29&gt;0,G28&gt;0),2,"")</f>
        <v/>
      </c>
      <c r="L29" s="97" t="str">
        <f>IF(C29=0,IF(OR(F29&lt;&gt;0,G29&lt;&gt;0),4,""),"")</f>
        <v/>
      </c>
      <c r="M29" s="97" t="str">
        <f>IF(OR(ROUNDDOWN(F29,2)&lt;&gt;F29,ROUNDDOWN(G29,2)&lt;&gt;G29),8,"")</f>
        <v/>
      </c>
      <c r="N29" s="97" t="str">
        <f>IF(AND(C29&gt;0,B26=""),32,"")</f>
        <v/>
      </c>
      <c r="O29" s="97" t="str">
        <f>IF(AND(C29&gt;0,E26=""),16,"")</f>
        <v/>
      </c>
    </row>
    <row r="30" spans="1:15" ht="12" customHeight="1">
      <c r="A30" s="105" t="str">
        <f>IF(SUM(F31:F34,G31:G34)*100&lt;&gt;INT(SUM(F31:F34,G31:G34)*100),"Round to two decimal places.","")</f>
        <v/>
      </c>
      <c r="B30" s="106"/>
      <c r="C30" s="106"/>
      <c r="D30" s="107"/>
      <c r="E30" s="108" t="str">
        <f>IF(SUM(F31:F34)=SUM(G31:G34),""," # "&amp;A31&amp;" Not in Balance by "&amp;TEXT(SUM(F31:F34)-SUM(G31:G34),"$###,###.00#"))</f>
        <v/>
      </c>
      <c r="F30" s="109"/>
      <c r="G30" s="109"/>
      <c r="H30" s="104"/>
    </row>
    <row r="31" spans="1:15" ht="12">
      <c r="A31" s="110">
        <v>6</v>
      </c>
      <c r="B31" s="14">
        <v>41068</v>
      </c>
      <c r="C31" s="15">
        <v>2101</v>
      </c>
      <c r="D31" s="111" t="str">
        <f>IF(I31&gt;0,VLOOKUP(I31,ErrorTable,2),IF(Account&gt;0,VLOOKUP(Account,Chart_of_Accounts,2),""))</f>
        <v>Accounts Payable</v>
      </c>
      <c r="E31" s="15" t="s">
        <v>198</v>
      </c>
      <c r="F31" s="17">
        <v>100</v>
      </c>
      <c r="G31" s="17"/>
      <c r="H31" s="95">
        <f>Debit-Credit</f>
        <v>100</v>
      </c>
      <c r="I31" s="97">
        <f>SUM(J31:T31)</f>
        <v>0</v>
      </c>
      <c r="K31" s="97"/>
      <c r="L31" s="97" t="str">
        <f>IF(C31=0,IF(OR(F31&lt;&gt;0,G31&lt;&gt;0),4,""),"")</f>
        <v/>
      </c>
      <c r="M31" s="97" t="str">
        <f>IF(OR(ROUNDDOWN(F31,2)&lt;&gt;F31,ROUNDDOWN(G31,2)&lt;&gt;G31),8,"")</f>
        <v/>
      </c>
      <c r="N31" s="97" t="str">
        <f>IF(AND(C31&gt;0,B31=""),32,"")</f>
        <v/>
      </c>
    </row>
    <row r="32" spans="1:15" ht="12">
      <c r="A32" s="110">
        <f t="shared" ref="A32:B34" si="6">IF(Account&gt;0,A31,"")</f>
        <v>6</v>
      </c>
      <c r="B32" s="112">
        <f>IF(AND(B31&lt;&gt;"",Account&gt;0),B31,"")</f>
        <v>41068</v>
      </c>
      <c r="C32" s="15">
        <v>1211</v>
      </c>
      <c r="D32" s="111" t="str">
        <f t="shared" si="3"/>
        <v>Office Equip.</v>
      </c>
      <c r="E32" s="111" t="str">
        <f>IF(I32&gt;0,VLOOKUP(I32,ErrorTable,2),IF(C32&gt;0,E31,""))</f>
        <v>Returned office equipment for credit</v>
      </c>
      <c r="F32" s="17"/>
      <c r="G32" s="17">
        <v>100</v>
      </c>
      <c r="H32" s="95">
        <f>Debit-Credit</f>
        <v>-100</v>
      </c>
      <c r="I32" s="97">
        <f>SUM(J32:T32)</f>
        <v>0</v>
      </c>
      <c r="J32" s="97" t="str">
        <f>IF(AND(F32&lt;&gt;0,G32&lt;&gt;0),1,"")</f>
        <v/>
      </c>
      <c r="K32" s="97" t="str">
        <f>IF(AND(F32&gt;0,G31&gt;0),2,"")</f>
        <v/>
      </c>
      <c r="L32" s="97" t="str">
        <f>IF(C32=0,IF(OR(F32&lt;&gt;0,G32&lt;&gt;0),4,""),"")</f>
        <v/>
      </c>
      <c r="M32" s="97" t="str">
        <f>IF(OR(ROUNDDOWN(F32,2)&lt;&gt;F32,ROUNDDOWN(G32,2)&lt;&gt;G32),8,"")</f>
        <v/>
      </c>
      <c r="N32" s="97" t="str">
        <f>IF(AND(C32&gt;0,B31=""),32,"")</f>
        <v/>
      </c>
      <c r="O32" s="97" t="str">
        <f>IF(AND(C32&gt;0,E31=""),16,"")</f>
        <v/>
      </c>
    </row>
    <row r="33" spans="1:15" ht="12">
      <c r="A33" s="110" t="str">
        <f t="shared" si="6"/>
        <v/>
      </c>
      <c r="B33" s="112" t="str">
        <f t="shared" si="6"/>
        <v/>
      </c>
      <c r="C33" s="15"/>
      <c r="D33" s="111" t="str">
        <f t="shared" si="3"/>
        <v/>
      </c>
      <c r="E33" s="111" t="str">
        <f>IF(I33&gt;0,VLOOKUP(I33,ErrorTable,2),IF(C33&gt;0,E31,""))</f>
        <v/>
      </c>
      <c r="F33" s="17"/>
      <c r="G33" s="17"/>
      <c r="H33" s="95">
        <f>Debit-Credit</f>
        <v>0</v>
      </c>
      <c r="I33" s="97">
        <f>SUM(J33:T33)</f>
        <v>0</v>
      </c>
      <c r="J33" s="97" t="str">
        <f>IF(AND(F33&lt;&gt;0,G33&lt;&gt;0),1,"")</f>
        <v/>
      </c>
      <c r="K33" s="97" t="str">
        <f>IF(AND(F33&gt;0,G32&gt;0),2,"")</f>
        <v/>
      </c>
      <c r="L33" s="97" t="str">
        <f>IF(C33=0,IF(OR(F33&lt;&gt;0,G33&lt;&gt;0),4,""),"")</f>
        <v/>
      </c>
      <c r="M33" s="97" t="str">
        <f>IF(OR(ROUNDDOWN(F33,2)&lt;&gt;F33,ROUNDDOWN(G33,2)&lt;&gt;G33),8,"")</f>
        <v/>
      </c>
      <c r="N33" s="97" t="str">
        <f>IF(AND(C33&gt;0,B31=""),32,"")</f>
        <v/>
      </c>
      <c r="O33" s="97" t="str">
        <f>IF(AND(C33&gt;0,E31=""),16,"")</f>
        <v/>
      </c>
    </row>
    <row r="34" spans="1:15" ht="12">
      <c r="A34" s="110" t="str">
        <f t="shared" si="6"/>
        <v/>
      </c>
      <c r="B34" s="112" t="str">
        <f t="shared" si="6"/>
        <v/>
      </c>
      <c r="C34" s="15"/>
      <c r="D34" s="111" t="str">
        <f t="shared" si="3"/>
        <v/>
      </c>
      <c r="E34" s="111" t="str">
        <f>IF(I34&gt;0,VLOOKUP(I34,ErrorTable,2),IF(C34&gt;0,E31,""))</f>
        <v/>
      </c>
      <c r="F34" s="17"/>
      <c r="G34" s="17"/>
      <c r="H34" s="95">
        <f>Debit-Credit</f>
        <v>0</v>
      </c>
      <c r="I34" s="97">
        <f>SUM(J34:T34)</f>
        <v>0</v>
      </c>
      <c r="J34" s="97" t="str">
        <f>IF(AND(F34&lt;&gt;0,G34&lt;&gt;0),1,"")</f>
        <v/>
      </c>
      <c r="K34" s="97" t="str">
        <f>IF(AND(F34&gt;0,G33&gt;0),2,"")</f>
        <v/>
      </c>
      <c r="L34" s="97" t="str">
        <f>IF(C34=0,IF(OR(F34&lt;&gt;0,G34&lt;&gt;0),4,""),"")</f>
        <v/>
      </c>
      <c r="M34" s="97" t="str">
        <f>IF(OR(ROUNDDOWN(F34,2)&lt;&gt;F34,ROUNDDOWN(G34,2)&lt;&gt;G34),8,"")</f>
        <v/>
      </c>
      <c r="N34" s="97" t="str">
        <f>IF(AND(C34&gt;0,B31=""),32,"")</f>
        <v/>
      </c>
      <c r="O34" s="97" t="str">
        <f>IF(AND(C34&gt;0,E31=""),16,"")</f>
        <v/>
      </c>
    </row>
    <row r="35" spans="1:15" ht="12" customHeight="1">
      <c r="A35" s="105" t="str">
        <f>IF(SUM(F36:F39,G36:G39)*100&lt;&gt;INT(SUM(F36:F39,G36:G39)*100),"Round to two decimal places.","")</f>
        <v/>
      </c>
      <c r="B35" s="106"/>
      <c r="C35" s="106"/>
      <c r="D35" s="107"/>
      <c r="E35" s="108" t="str">
        <f>IF(SUM(F36:F39)=SUM(G36:G39),""," # "&amp;A36&amp;" Not in Balance by "&amp;TEXT(SUM(F36:F39)-SUM(G36:G39),"$###,###.00#"))</f>
        <v/>
      </c>
      <c r="F35" s="109"/>
      <c r="G35" s="109"/>
      <c r="H35" s="104"/>
    </row>
    <row r="36" spans="1:15" ht="12">
      <c r="A36" s="110">
        <v>7</v>
      </c>
      <c r="B36" s="14">
        <v>41070</v>
      </c>
      <c r="C36" s="15">
        <v>2202</v>
      </c>
      <c r="D36" s="111" t="str">
        <f>IF(I36&gt;0,VLOOKUP(I36,ErrorTable,2),IF(Account&gt;0,VLOOKUP(Account,Chart_of_Accounts,2),""))</f>
        <v>Notes Payable</v>
      </c>
      <c r="E36" s="15" t="s">
        <v>199</v>
      </c>
      <c r="F36" s="17">
        <v>20750</v>
      </c>
      <c r="G36" s="17"/>
      <c r="H36" s="95">
        <f>Debit-Credit</f>
        <v>20750</v>
      </c>
      <c r="I36" s="97">
        <f>SUM(J36:T36)</f>
        <v>0</v>
      </c>
      <c r="K36" s="97"/>
      <c r="L36" s="97" t="str">
        <f>IF(C36=0,IF(OR(F36&lt;&gt;0,G36&lt;&gt;0),4,""),"")</f>
        <v/>
      </c>
      <c r="M36" s="97" t="str">
        <f>IF(OR(ROUNDDOWN(F36,2)&lt;&gt;F36,ROUNDDOWN(G36,2)&lt;&gt;G36),8,"")</f>
        <v/>
      </c>
      <c r="N36" s="97" t="str">
        <f>IF(AND(C36&gt;0,B36=""),32,"")</f>
        <v/>
      </c>
    </row>
    <row r="37" spans="1:15" ht="12">
      <c r="A37" s="110">
        <f t="shared" ref="A37:B39" si="7">IF(Account&gt;0,A36,"")</f>
        <v>7</v>
      </c>
      <c r="B37" s="112">
        <f>IF(AND(B36&lt;&gt;"",Account&gt;0),B36,"")</f>
        <v>41070</v>
      </c>
      <c r="C37" s="15">
        <v>1110</v>
      </c>
      <c r="D37" s="111" t="str">
        <f t="shared" si="3"/>
        <v>Cash</v>
      </c>
      <c r="E37" s="111" t="str">
        <f>IF(I37&gt;0,VLOOKUP(I37,ErrorTable,2),IF(C37&gt;0,E36,""))</f>
        <v>Notes payable</v>
      </c>
      <c r="F37" s="17"/>
      <c r="G37" s="17">
        <v>20750</v>
      </c>
      <c r="H37" s="95">
        <f>Debit-Credit</f>
        <v>-20750</v>
      </c>
      <c r="I37" s="97">
        <f>SUM(J37:T37)</f>
        <v>0</v>
      </c>
      <c r="J37" s="97" t="str">
        <f>IF(AND(F37&lt;&gt;0,G37&lt;&gt;0),1,"")</f>
        <v/>
      </c>
      <c r="K37" s="97" t="str">
        <f>IF(AND(F37&gt;0,G36&gt;0),2,"")</f>
        <v/>
      </c>
      <c r="L37" s="97" t="str">
        <f>IF(C37=0,IF(OR(F37&lt;&gt;0,G37&lt;&gt;0),4,""),"")</f>
        <v/>
      </c>
      <c r="M37" s="97" t="str">
        <f>IF(OR(ROUNDDOWN(F37,2)&lt;&gt;F37,ROUNDDOWN(G37,2)&lt;&gt;G37),8,"")</f>
        <v/>
      </c>
      <c r="N37" s="97" t="str">
        <f>IF(AND(C37&gt;0,B36=""),32,"")</f>
        <v/>
      </c>
      <c r="O37" s="97" t="str">
        <f>IF(AND(C37&gt;0,E36=""),16,"")</f>
        <v/>
      </c>
    </row>
    <row r="38" spans="1:15" ht="12">
      <c r="A38" s="110" t="str">
        <f t="shared" si="7"/>
        <v/>
      </c>
      <c r="B38" s="112" t="str">
        <f t="shared" si="7"/>
        <v/>
      </c>
      <c r="C38" s="15"/>
      <c r="D38" s="111" t="str">
        <f t="shared" si="3"/>
        <v/>
      </c>
      <c r="E38" s="111" t="str">
        <f>IF(I38&gt;0,VLOOKUP(I38,ErrorTable,2),IF(C38&gt;0,E36,""))</f>
        <v/>
      </c>
      <c r="F38" s="17"/>
      <c r="G38" s="17"/>
      <c r="H38" s="95">
        <f>Debit-Credit</f>
        <v>0</v>
      </c>
      <c r="I38" s="97">
        <f>SUM(J38:T38)</f>
        <v>0</v>
      </c>
      <c r="J38" s="97" t="str">
        <f>IF(AND(F38&lt;&gt;0,G38&lt;&gt;0),1,"")</f>
        <v/>
      </c>
      <c r="K38" s="97" t="str">
        <f>IF(AND(F38&gt;0,G37&gt;0),2,"")</f>
        <v/>
      </c>
      <c r="L38" s="97" t="str">
        <f>IF(C38=0,IF(OR(F38&lt;&gt;0,G38&lt;&gt;0),4,""),"")</f>
        <v/>
      </c>
      <c r="M38" s="97" t="str">
        <f>IF(OR(ROUNDDOWN(F38,2)&lt;&gt;F38,ROUNDDOWN(G38,2)&lt;&gt;G38),8,"")</f>
        <v/>
      </c>
      <c r="N38" s="97" t="str">
        <f>IF(AND(C38&gt;0,B36=""),32,"")</f>
        <v/>
      </c>
      <c r="O38" s="97" t="str">
        <f>IF(AND(C38&gt;0,E36=""),16,"")</f>
        <v/>
      </c>
    </row>
    <row r="39" spans="1:15" ht="12">
      <c r="A39" s="110" t="str">
        <f t="shared" si="7"/>
        <v/>
      </c>
      <c r="B39" s="112" t="str">
        <f t="shared" si="7"/>
        <v/>
      </c>
      <c r="C39" s="15"/>
      <c r="D39" s="111" t="str">
        <f t="shared" si="3"/>
        <v/>
      </c>
      <c r="E39" s="111" t="str">
        <f>IF(I39&gt;0,VLOOKUP(I39,ErrorTable,2),IF(C39&gt;0,E36,""))</f>
        <v/>
      </c>
      <c r="F39" s="17"/>
      <c r="G39" s="17"/>
      <c r="H39" s="95">
        <f>Debit-Credit</f>
        <v>0</v>
      </c>
      <c r="I39" s="97">
        <f>SUM(J39:T39)</f>
        <v>0</v>
      </c>
      <c r="J39" s="97" t="str">
        <f>IF(AND(F39&lt;&gt;0,G39&lt;&gt;0),1,"")</f>
        <v/>
      </c>
      <c r="K39" s="97" t="str">
        <f>IF(AND(F39&gt;0,G38&gt;0),2,"")</f>
        <v/>
      </c>
      <c r="L39" s="97" t="str">
        <f>IF(C39=0,IF(OR(F39&lt;&gt;0,G39&lt;&gt;0),4,""),"")</f>
        <v/>
      </c>
      <c r="M39" s="97" t="str">
        <f>IF(OR(ROUNDDOWN(F39,2)&lt;&gt;F39,ROUNDDOWN(G39,2)&lt;&gt;G39),8,"")</f>
        <v/>
      </c>
      <c r="N39" s="97" t="str">
        <f>IF(AND(C39&gt;0,B36=""),32,"")</f>
        <v/>
      </c>
      <c r="O39" s="97" t="str">
        <f>IF(AND(C39&gt;0,E36=""),16,"")</f>
        <v/>
      </c>
    </row>
    <row r="40" spans="1:15" ht="12" customHeight="1">
      <c r="A40" s="105" t="str">
        <f>IF(SUM(F41:F44,G41:G44)*100&lt;&gt;INT(SUM(F41:F44,G41:G44)*100),"Round to two decimal places.","")</f>
        <v/>
      </c>
      <c r="B40" s="106"/>
      <c r="C40" s="106"/>
      <c r="D40" s="107"/>
      <c r="E40" s="108" t="str">
        <f>IF(SUM(F41:F44)=SUM(G41:G44),""," # "&amp;A41&amp;" Not in Balance by "&amp;TEXT(SUM(F41:F44)-SUM(G41:G44),"$###,###.00#"))</f>
        <v/>
      </c>
      <c r="F40" s="109"/>
      <c r="G40" s="109"/>
      <c r="H40" s="104"/>
    </row>
    <row r="41" spans="1:15" ht="12">
      <c r="A41" s="110">
        <v>8</v>
      </c>
      <c r="B41" s="14">
        <v>41074</v>
      </c>
      <c r="C41" s="15">
        <v>1130</v>
      </c>
      <c r="D41" s="111" t="str">
        <f>IF(I41&gt;0,VLOOKUP(I41,ErrorTable,2),IF(Account&gt;0,VLOOKUP(Account,Chart_of_Accounts,2),""))</f>
        <v>Prepaid Insurance</v>
      </c>
      <c r="E41" s="15" t="s">
        <v>200</v>
      </c>
      <c r="F41" s="17">
        <v>5808</v>
      </c>
      <c r="G41" s="17"/>
      <c r="H41" s="95">
        <f>Debit-Credit</f>
        <v>5808</v>
      </c>
      <c r="I41" s="97">
        <f>SUM(J41:T41)</f>
        <v>0</v>
      </c>
      <c r="K41" s="97"/>
      <c r="L41" s="97" t="str">
        <f>IF(C41=0,IF(OR(F41&lt;&gt;0,G41&lt;&gt;0),4,""),"")</f>
        <v/>
      </c>
      <c r="M41" s="97" t="str">
        <f>IF(OR(ROUNDDOWN(F41,2)&lt;&gt;F41,ROUNDDOWN(G41,2)&lt;&gt;G41),8,"")</f>
        <v/>
      </c>
      <c r="N41" s="97" t="str">
        <f>IF(AND(C41&gt;0,B41=""),32,"")</f>
        <v/>
      </c>
    </row>
    <row r="42" spans="1:15" ht="12">
      <c r="A42" s="110">
        <f t="shared" ref="A42:B44" si="8">IF(Account&gt;0,A41,"")</f>
        <v>8</v>
      </c>
      <c r="B42" s="112">
        <f>IF(AND(B41&lt;&gt;"",Account&gt;0),B41,"")</f>
        <v>41074</v>
      </c>
      <c r="C42" s="15">
        <v>1110</v>
      </c>
      <c r="D42" s="111" t="str">
        <f t="shared" si="3"/>
        <v>Cash</v>
      </c>
      <c r="E42" s="111" t="str">
        <f>IF(I42&gt;0,VLOOKUP(I42,ErrorTable,2),IF(C42&gt;0,E41,""))</f>
        <v>Bought prepaid insurance with cash</v>
      </c>
      <c r="F42" s="17"/>
      <c r="G42" s="17">
        <v>5808</v>
      </c>
      <c r="H42" s="95">
        <f>Debit-Credit</f>
        <v>-5808</v>
      </c>
      <c r="I42" s="97">
        <f>SUM(J42:T42)</f>
        <v>0</v>
      </c>
      <c r="J42" s="97" t="str">
        <f>IF(AND(F42&lt;&gt;0,G42&lt;&gt;0),1,"")</f>
        <v/>
      </c>
      <c r="K42" s="97" t="str">
        <f>IF(AND(F42&gt;0,G41&gt;0),2,"")</f>
        <v/>
      </c>
      <c r="L42" s="97" t="str">
        <f>IF(C42=0,IF(OR(F42&lt;&gt;0,G42&lt;&gt;0),4,""),"")</f>
        <v/>
      </c>
      <c r="M42" s="97" t="str">
        <f>IF(OR(ROUNDDOWN(F42,2)&lt;&gt;F42,ROUNDDOWN(G42,2)&lt;&gt;G42),8,"")</f>
        <v/>
      </c>
      <c r="N42" s="97" t="str">
        <f>IF(AND(C42&gt;0,B41=""),32,"")</f>
        <v/>
      </c>
      <c r="O42" s="97" t="str">
        <f>IF(AND(C42&gt;0,E41=""),16,"")</f>
        <v/>
      </c>
    </row>
    <row r="43" spans="1:15" ht="12">
      <c r="A43" s="110" t="str">
        <f t="shared" si="8"/>
        <v/>
      </c>
      <c r="B43" s="112" t="str">
        <f t="shared" si="8"/>
        <v/>
      </c>
      <c r="C43" s="15"/>
      <c r="D43" s="111" t="str">
        <f t="shared" si="3"/>
        <v/>
      </c>
      <c r="E43" s="111" t="str">
        <f>IF(I43&gt;0,VLOOKUP(I43,ErrorTable,2),IF(C43&gt;0,E41,""))</f>
        <v/>
      </c>
      <c r="F43" s="17"/>
      <c r="G43" s="17"/>
      <c r="H43" s="95">
        <f>Debit-Credit</f>
        <v>0</v>
      </c>
      <c r="I43" s="97">
        <f>SUM(J43:T43)</f>
        <v>0</v>
      </c>
      <c r="J43" s="97" t="str">
        <f>IF(AND(F43&lt;&gt;0,G43&lt;&gt;0),1,"")</f>
        <v/>
      </c>
      <c r="K43" s="97" t="str">
        <f>IF(AND(F43&gt;0,G42&gt;0),2,"")</f>
        <v/>
      </c>
      <c r="L43" s="97" t="str">
        <f>IF(C43=0,IF(OR(F43&lt;&gt;0,G43&lt;&gt;0),4,""),"")</f>
        <v/>
      </c>
      <c r="M43" s="97" t="str">
        <f>IF(OR(ROUNDDOWN(F43,2)&lt;&gt;F43,ROUNDDOWN(G43,2)&lt;&gt;G43),8,"")</f>
        <v/>
      </c>
      <c r="N43" s="97" t="str">
        <f>IF(AND(C43&gt;0,B41=""),32,"")</f>
        <v/>
      </c>
      <c r="O43" s="97" t="str">
        <f>IF(AND(C43&gt;0,E41=""),16,"")</f>
        <v/>
      </c>
    </row>
    <row r="44" spans="1:15" ht="12">
      <c r="A44" s="110" t="str">
        <f t="shared" si="8"/>
        <v/>
      </c>
      <c r="B44" s="112" t="str">
        <f t="shared" si="8"/>
        <v/>
      </c>
      <c r="C44" s="15"/>
      <c r="D44" s="111" t="str">
        <f t="shared" si="3"/>
        <v/>
      </c>
      <c r="E44" s="111" t="str">
        <f>IF(I44&gt;0,VLOOKUP(I44,ErrorTable,2),IF(C44&gt;0,E41,""))</f>
        <v/>
      </c>
      <c r="F44" s="17"/>
      <c r="G44" s="17"/>
      <c r="H44" s="95">
        <f>Debit-Credit</f>
        <v>0</v>
      </c>
      <c r="I44" s="97">
        <f>SUM(J44:T44)</f>
        <v>0</v>
      </c>
      <c r="J44" s="97" t="str">
        <f>IF(AND(F44&lt;&gt;0,G44&lt;&gt;0),1,"")</f>
        <v/>
      </c>
      <c r="K44" s="97" t="str">
        <f>IF(AND(F44&gt;0,G43&gt;0),2,"")</f>
        <v/>
      </c>
      <c r="L44" s="97" t="str">
        <f>IF(C44=0,IF(OR(F44&lt;&gt;0,G44&lt;&gt;0),4,""),"")</f>
        <v/>
      </c>
      <c r="M44" s="97" t="str">
        <f>IF(OR(ROUNDDOWN(F44,2)&lt;&gt;F44,ROUNDDOWN(G44,2)&lt;&gt;G44),8,"")</f>
        <v/>
      </c>
      <c r="N44" s="97" t="str">
        <f>IF(AND(C44&gt;0,B41=""),32,"")</f>
        <v/>
      </c>
      <c r="O44" s="97" t="str">
        <f>IF(AND(C44&gt;0,E41=""),16,"")</f>
        <v/>
      </c>
    </row>
    <row r="45" spans="1:15" ht="12" customHeight="1">
      <c r="A45" s="105" t="str">
        <f>IF(SUM(F46:F49,G46:G49)*100&lt;&gt;INT(SUM(F46:F49,G46:G49)*100),"Round to two decimal places.","")</f>
        <v/>
      </c>
      <c r="B45" s="106"/>
      <c r="C45" s="106"/>
      <c r="D45" s="107"/>
      <c r="E45" s="108" t="str">
        <f>IF(SUM(F46:F49)=SUM(G46:G49),""," # "&amp;A46&amp;" Not in Balance by "&amp;TEXT(SUM(F46:F49)-SUM(G46:G49),"$###,###.00#"))</f>
        <v/>
      </c>
      <c r="F45" s="109"/>
      <c r="G45" s="109"/>
      <c r="H45" s="104"/>
    </row>
    <row r="46" spans="1:15" ht="12">
      <c r="A46" s="110">
        <v>9</v>
      </c>
      <c r="B46" s="14">
        <v>41076</v>
      </c>
      <c r="C46" s="15">
        <v>1110</v>
      </c>
      <c r="D46" s="111" t="str">
        <f>IF(I46&gt;0,VLOOKUP(I46,ErrorTable,2),IF(Account&gt;0,VLOOKUP(Account,Chart_of_Accounts,2),""))</f>
        <v>Cash</v>
      </c>
      <c r="E46" s="15" t="s">
        <v>201</v>
      </c>
      <c r="F46" s="17">
        <v>7000</v>
      </c>
      <c r="G46" s="17"/>
      <c r="H46" s="95">
        <f>Debit-Credit</f>
        <v>7000</v>
      </c>
      <c r="I46" s="97">
        <f>SUM(J46:T46)</f>
        <v>0</v>
      </c>
      <c r="K46" s="97"/>
      <c r="L46" s="97" t="str">
        <f>IF(C46=0,IF(OR(F46&lt;&gt;0,G46&lt;&gt;0),4,""),"")</f>
        <v/>
      </c>
      <c r="M46" s="97" t="str">
        <f>IF(OR(ROUNDDOWN(F46,2)&lt;&gt;F46,ROUNDDOWN(G46,2)&lt;&gt;G46),8,"")</f>
        <v/>
      </c>
      <c r="N46" s="97" t="str">
        <f>IF(AND(C46&gt;0,B46=""),32,"")</f>
        <v/>
      </c>
    </row>
    <row r="47" spans="1:15" ht="12">
      <c r="A47" s="110">
        <f t="shared" ref="A47:B49" si="9">IF(Account&gt;0,A46,"")</f>
        <v>9</v>
      </c>
      <c r="B47" s="112">
        <f>IF(AND(B46&lt;&gt;"",Account&gt;0),B46,"")</f>
        <v>41076</v>
      </c>
      <c r="C47" s="15">
        <v>1120</v>
      </c>
      <c r="D47" s="111" t="str">
        <f t="shared" si="3"/>
        <v>Accounts Receivable</v>
      </c>
      <c r="E47" s="111" t="str">
        <f>IF(I47&gt;0,VLOOKUP(I47,ErrorTable,2),IF(C47&gt;0,E46,""))</f>
        <v>Cash received for service</v>
      </c>
      <c r="F47" s="17"/>
      <c r="G47" s="17">
        <v>7000</v>
      </c>
      <c r="H47" s="95">
        <f>Debit-Credit</f>
        <v>-7000</v>
      </c>
      <c r="I47" s="97">
        <f>SUM(J47:T47)</f>
        <v>0</v>
      </c>
      <c r="J47" s="97" t="str">
        <f>IF(AND(F47&lt;&gt;0,G47&lt;&gt;0),1,"")</f>
        <v/>
      </c>
      <c r="K47" s="97" t="str">
        <f>IF(AND(F47&gt;0,G46&gt;0),2,"")</f>
        <v/>
      </c>
      <c r="L47" s="97" t="str">
        <f>IF(C47=0,IF(OR(F47&lt;&gt;0,G47&lt;&gt;0),4,""),"")</f>
        <v/>
      </c>
      <c r="M47" s="97" t="str">
        <f>IF(OR(ROUNDDOWN(F47,2)&lt;&gt;F47,ROUNDDOWN(G47,2)&lt;&gt;G47),8,"")</f>
        <v/>
      </c>
      <c r="N47" s="97" t="str">
        <f>IF(AND(C47&gt;0,B46=""),32,"")</f>
        <v/>
      </c>
      <c r="O47" s="97" t="str">
        <f>IF(AND(C47&gt;0,E46=""),16,"")</f>
        <v/>
      </c>
    </row>
    <row r="48" spans="1:15" ht="12">
      <c r="A48" s="110" t="str">
        <f t="shared" si="9"/>
        <v/>
      </c>
      <c r="B48" s="112" t="str">
        <f t="shared" si="9"/>
        <v/>
      </c>
      <c r="C48" s="15"/>
      <c r="D48" s="111" t="str">
        <f t="shared" si="3"/>
        <v/>
      </c>
      <c r="E48" s="111" t="str">
        <f>IF(I48&gt;0,VLOOKUP(I48,ErrorTable,2),IF(C48&gt;0,E46,""))</f>
        <v/>
      </c>
      <c r="F48" s="17"/>
      <c r="G48" s="17"/>
      <c r="H48" s="95">
        <f>Debit-Credit</f>
        <v>0</v>
      </c>
      <c r="I48" s="97">
        <f>SUM(J48:T48)</f>
        <v>0</v>
      </c>
      <c r="J48" s="97" t="str">
        <f>IF(AND(F48&lt;&gt;0,G48&lt;&gt;0),1,"")</f>
        <v/>
      </c>
      <c r="K48" s="97" t="str">
        <f>IF(AND(F48&gt;0,G47&gt;0),2,"")</f>
        <v/>
      </c>
      <c r="L48" s="97" t="str">
        <f>IF(C48=0,IF(OR(F48&lt;&gt;0,G48&lt;&gt;0),4,""),"")</f>
        <v/>
      </c>
      <c r="M48" s="97" t="str">
        <f>IF(OR(ROUNDDOWN(F48,2)&lt;&gt;F48,ROUNDDOWN(G48,2)&lt;&gt;G48),8,"")</f>
        <v/>
      </c>
      <c r="N48" s="97" t="str">
        <f>IF(AND(C48&gt;0,B46=""),32,"")</f>
        <v/>
      </c>
      <c r="O48" s="97" t="str">
        <f>IF(AND(C48&gt;0,E46=""),16,"")</f>
        <v/>
      </c>
    </row>
    <row r="49" spans="1:15" ht="12">
      <c r="A49" s="110" t="str">
        <f t="shared" si="9"/>
        <v/>
      </c>
      <c r="B49" s="112" t="str">
        <f t="shared" si="9"/>
        <v/>
      </c>
      <c r="C49" s="15"/>
      <c r="D49" s="111" t="str">
        <f t="shared" si="3"/>
        <v/>
      </c>
      <c r="E49" s="111" t="str">
        <f>IF(I49&gt;0,VLOOKUP(I49,ErrorTable,2),IF(C49&gt;0,E46,""))</f>
        <v/>
      </c>
      <c r="F49" s="17"/>
      <c r="G49" s="17"/>
      <c r="H49" s="95">
        <f>Debit-Credit</f>
        <v>0</v>
      </c>
      <c r="I49" s="97">
        <f>SUM(J49:T49)</f>
        <v>0</v>
      </c>
      <c r="J49" s="97" t="str">
        <f>IF(AND(F49&lt;&gt;0,G49&lt;&gt;0),1,"")</f>
        <v/>
      </c>
      <c r="K49" s="97" t="str">
        <f>IF(AND(F49&gt;0,G48&gt;0),2,"")</f>
        <v/>
      </c>
      <c r="L49" s="97" t="str">
        <f>IF(C49=0,IF(OR(F49&lt;&gt;0,G49&lt;&gt;0),4,""),"")</f>
        <v/>
      </c>
      <c r="M49" s="97" t="str">
        <f>IF(OR(ROUNDDOWN(F49,2)&lt;&gt;F49,ROUNDDOWN(G49,2)&lt;&gt;G49),8,"")</f>
        <v/>
      </c>
      <c r="N49" s="97" t="str">
        <f>IF(AND(C49&gt;0,B46=""),32,"")</f>
        <v/>
      </c>
      <c r="O49" s="97" t="str">
        <f>IF(AND(C49&gt;0,E46=""),16,"")</f>
        <v/>
      </c>
    </row>
    <row r="50" spans="1:15" ht="12" customHeight="1">
      <c r="A50" s="105" t="str">
        <f>IF(SUM(F51:F54,G51:G54)*100&lt;&gt;INT(SUM(F51:F54,G51:G54)*100),"Round to two decimal places.","")</f>
        <v/>
      </c>
      <c r="B50" s="106"/>
      <c r="C50" s="106"/>
      <c r="D50" s="107"/>
      <c r="E50" s="108" t="str">
        <f>IF(SUM(F51:F54)=SUM(G51:G54),""," # "&amp;A51&amp;" Not in Balance by "&amp;TEXT(SUM(F51:F54)-SUM(G51:G54),"$###,###.00#"))</f>
        <v/>
      </c>
      <c r="F50" s="109"/>
      <c r="G50" s="109"/>
      <c r="H50" s="104"/>
    </row>
    <row r="51" spans="1:15" ht="12">
      <c r="A51" s="110">
        <v>10</v>
      </c>
      <c r="B51" s="14">
        <v>41076</v>
      </c>
      <c r="C51" s="15">
        <v>1411</v>
      </c>
      <c r="D51" s="111" t="str">
        <f>IF(I51&gt;0,VLOOKUP(I51,ErrorTable,2),IF(Account&gt;0,VLOOKUP(Account,Chart_of_Accounts,2),""))</f>
        <v>Building Cost</v>
      </c>
      <c r="E51" s="15" t="s">
        <v>202</v>
      </c>
      <c r="F51" s="17">
        <v>105000</v>
      </c>
      <c r="G51" s="17"/>
      <c r="H51" s="95">
        <f>Debit-Credit</f>
        <v>105000</v>
      </c>
      <c r="I51" s="97">
        <f>SUM(J51:T51)</f>
        <v>0</v>
      </c>
      <c r="K51" s="97"/>
      <c r="L51" s="97" t="str">
        <f>IF(C51=0,IF(OR(F51&lt;&gt;0,G51&lt;&gt;0),4,""),"")</f>
        <v/>
      </c>
      <c r="M51" s="97" t="str">
        <f>IF(OR(ROUNDDOWN(F51,2)&lt;&gt;F51,ROUNDDOWN(G51,2)&lt;&gt;G51),8,"")</f>
        <v/>
      </c>
      <c r="N51" s="97" t="str">
        <f>IF(AND(C51&gt;0,B51=""),32,"")</f>
        <v/>
      </c>
    </row>
    <row r="52" spans="1:15" ht="12">
      <c r="A52" s="110">
        <f t="shared" ref="A52:B54" si="10">IF(Account&gt;0,A51,"")</f>
        <v>10</v>
      </c>
      <c r="B52" s="112">
        <f>IF(AND(B51&lt;&gt;"",Account&gt;0),B51,"")</f>
        <v>41076</v>
      </c>
      <c r="C52" s="15">
        <v>1510</v>
      </c>
      <c r="D52" s="111" t="str">
        <f t="shared" si="3"/>
        <v xml:space="preserve">Land </v>
      </c>
      <c r="E52" s="111" t="str">
        <f>IF(I52&gt;0,VLOOKUP(I52,ErrorTable,2),IF(C52&gt;0,E51,""))</f>
        <v>Bought building and land on credit and cash</v>
      </c>
      <c r="F52" s="17">
        <v>20000</v>
      </c>
      <c r="G52" s="17"/>
      <c r="H52" s="95">
        <f>Debit-Credit</f>
        <v>20000</v>
      </c>
      <c r="I52" s="97">
        <f>SUM(J52:T52)</f>
        <v>0</v>
      </c>
      <c r="J52" s="97" t="str">
        <f>IF(AND(F52&lt;&gt;0,G52&lt;&gt;0),1,"")</f>
        <v/>
      </c>
      <c r="K52" s="97" t="str">
        <f>IF(AND(F52&gt;0,G51&gt;0),2,"")</f>
        <v/>
      </c>
      <c r="L52" s="97" t="str">
        <f>IF(C52=0,IF(OR(F52&lt;&gt;0,G52&lt;&gt;0),4,""),"")</f>
        <v/>
      </c>
      <c r="M52" s="97" t="str">
        <f>IF(OR(ROUNDDOWN(F52,2)&lt;&gt;F52,ROUNDDOWN(G52,2)&lt;&gt;G52),8,"")</f>
        <v/>
      </c>
      <c r="N52" s="97" t="str">
        <f>IF(AND(C52&gt;0,B51=""),32,"")</f>
        <v/>
      </c>
      <c r="O52" s="97" t="str">
        <f>IF(AND(C52&gt;0,E51=""),16,"")</f>
        <v/>
      </c>
    </row>
    <row r="53" spans="1:15" ht="12">
      <c r="A53" s="110">
        <f t="shared" si="10"/>
        <v>10</v>
      </c>
      <c r="B53" s="112">
        <f t="shared" si="10"/>
        <v>41076</v>
      </c>
      <c r="C53" s="15">
        <v>2201</v>
      </c>
      <c r="D53" s="111" t="str">
        <f t="shared" si="3"/>
        <v>Mortgage Payable</v>
      </c>
      <c r="E53" s="111" t="str">
        <f>IF(I53&gt;0,VLOOKUP(I53,ErrorTable,2),IF(C53&gt;0,E51,""))</f>
        <v>Bought building and land on credit and cash</v>
      </c>
      <c r="F53" s="17"/>
      <c r="G53" s="17">
        <v>112500</v>
      </c>
      <c r="H53" s="95">
        <f>Debit-Credit</f>
        <v>-112500</v>
      </c>
      <c r="I53" s="97">
        <f>SUM(J53:T53)</f>
        <v>0</v>
      </c>
      <c r="J53" s="97" t="str">
        <f>IF(AND(F53&lt;&gt;0,G53&lt;&gt;0),1,"")</f>
        <v/>
      </c>
      <c r="K53" s="97" t="str">
        <f>IF(AND(F53&gt;0,G52&gt;0),2,"")</f>
        <v/>
      </c>
      <c r="L53" s="97" t="str">
        <f>IF(C53=0,IF(OR(F53&lt;&gt;0,G53&lt;&gt;0),4,""),"")</f>
        <v/>
      </c>
      <c r="M53" s="97" t="str">
        <f>IF(OR(ROUNDDOWN(F53,2)&lt;&gt;F53,ROUNDDOWN(G53,2)&lt;&gt;G53),8,"")</f>
        <v/>
      </c>
      <c r="N53" s="97" t="str">
        <f>IF(AND(C53&gt;0,B51=""),32,"")</f>
        <v/>
      </c>
      <c r="O53" s="97" t="str">
        <f>IF(AND(C53&gt;0,E51=""),16,"")</f>
        <v/>
      </c>
    </row>
    <row r="54" spans="1:15" ht="12">
      <c r="A54" s="110">
        <f t="shared" si="10"/>
        <v>10</v>
      </c>
      <c r="B54" s="112">
        <f t="shared" si="10"/>
        <v>41076</v>
      </c>
      <c r="C54" s="15">
        <v>1110</v>
      </c>
      <c r="D54" s="111" t="str">
        <f t="shared" si="3"/>
        <v>Cash</v>
      </c>
      <c r="E54" s="111" t="str">
        <f>IF(I54&gt;0,VLOOKUP(I54,ErrorTable,2),IF(C54&gt;0,E51,""))</f>
        <v>Bought building and land on credit and cash</v>
      </c>
      <c r="F54" s="17"/>
      <c r="G54" s="17">
        <v>12500</v>
      </c>
      <c r="H54" s="95">
        <f>Debit-Credit</f>
        <v>-12500</v>
      </c>
      <c r="I54" s="97">
        <f>SUM(J54:T54)</f>
        <v>0</v>
      </c>
      <c r="J54" s="97" t="str">
        <f>IF(AND(F54&lt;&gt;0,G54&lt;&gt;0),1,"")</f>
        <v/>
      </c>
      <c r="K54" s="97" t="str">
        <f>IF(AND(F54&gt;0,G53&gt;0),2,"")</f>
        <v/>
      </c>
      <c r="L54" s="97" t="str">
        <f>IF(C54=0,IF(OR(F54&lt;&gt;0,G54&lt;&gt;0),4,""),"")</f>
        <v/>
      </c>
      <c r="M54" s="97" t="str">
        <f>IF(OR(ROUNDDOWN(F54,2)&lt;&gt;F54,ROUNDDOWN(G54,2)&lt;&gt;G54),8,"")</f>
        <v/>
      </c>
      <c r="N54" s="97" t="str">
        <f>IF(AND(C54&gt;0,B51=""),32,"")</f>
        <v/>
      </c>
      <c r="O54" s="97" t="str">
        <f>IF(AND(C54&gt;0,E51=""),16,"")</f>
        <v/>
      </c>
    </row>
    <row r="55" spans="1:15" ht="12" customHeight="1">
      <c r="A55" s="105" t="str">
        <f>IF(SUM(F56:F59,G56:G59)*100&lt;&gt;INT(SUM(F56:F59,G56:G59)*100),"Round to two decimal places.","")</f>
        <v/>
      </c>
      <c r="B55" s="106"/>
      <c r="C55" s="106"/>
      <c r="D55" s="107"/>
      <c r="E55" s="108" t="str">
        <f>IF(SUM(F56:F59)=SUM(G56:G59),""," # "&amp;A56&amp;" Not in Balance by "&amp;TEXT(SUM(F56:F59)-SUM(G56:G59),"$###,###.00#"))</f>
        <v/>
      </c>
      <c r="F55" s="109"/>
      <c r="G55" s="109"/>
      <c r="H55" s="104"/>
    </row>
    <row r="56" spans="1:15" ht="12">
      <c r="A56" s="110">
        <v>11</v>
      </c>
      <c r="B56" s="14">
        <v>41077</v>
      </c>
      <c r="C56" s="15">
        <v>1140</v>
      </c>
      <c r="D56" s="111" t="str">
        <f>IF(I56&gt;0,VLOOKUP(I56,ErrorTable,2),IF(Account&gt;0,VLOOKUP(Account,Chart_of_Accounts,2),""))</f>
        <v>Prepaid Rent</v>
      </c>
      <c r="E56" s="15" t="s">
        <v>203</v>
      </c>
      <c r="F56" s="17">
        <v>3400</v>
      </c>
      <c r="G56" s="17"/>
      <c r="H56" s="95">
        <f>Debit-Credit</f>
        <v>3400</v>
      </c>
      <c r="I56" s="97">
        <f>SUM(J56:T56)</f>
        <v>0</v>
      </c>
      <c r="K56" s="97"/>
      <c r="L56" s="97" t="str">
        <f>IF(C56=0,IF(OR(F56&lt;&gt;0,G56&lt;&gt;0),4,""),"")</f>
        <v/>
      </c>
      <c r="M56" s="97" t="str">
        <f>IF(OR(ROUNDDOWN(F56,2)&lt;&gt;F56,ROUNDDOWN(G56,2)&lt;&gt;G56),8,"")</f>
        <v/>
      </c>
      <c r="N56" s="97" t="str">
        <f>IF(AND(C56&gt;0,B56=""),32,"")</f>
        <v/>
      </c>
    </row>
    <row r="57" spans="1:15" ht="12">
      <c r="A57" s="110">
        <f t="shared" ref="A57:B59" si="11">IF(Account&gt;0,A56,"")</f>
        <v>11</v>
      </c>
      <c r="B57" s="112">
        <f>IF(AND(B56&lt;&gt;"",Account&gt;0),B56,"")</f>
        <v>41077</v>
      </c>
      <c r="C57" s="15">
        <v>1110</v>
      </c>
      <c r="D57" s="111" t="str">
        <f t="shared" si="3"/>
        <v>Cash</v>
      </c>
      <c r="E57" s="111" t="str">
        <f>IF(I57&gt;0,VLOOKUP(I57,ErrorTable,2),IF(C57&gt;0,E56,""))</f>
        <v>Paid cash for preaid rent</v>
      </c>
      <c r="F57" s="17"/>
      <c r="G57" s="17">
        <v>3400</v>
      </c>
      <c r="H57" s="95">
        <f>Debit-Credit</f>
        <v>-3400</v>
      </c>
      <c r="I57" s="97">
        <f>SUM(J57:T57)</f>
        <v>0</v>
      </c>
      <c r="J57" s="97" t="str">
        <f>IF(AND(F57&lt;&gt;0,G57&lt;&gt;0),1,"")</f>
        <v/>
      </c>
      <c r="K57" s="97" t="str">
        <f>IF(AND(F57&gt;0,G56&gt;0),2,"")</f>
        <v/>
      </c>
      <c r="L57" s="97" t="str">
        <f>IF(C57=0,IF(OR(F57&lt;&gt;0,G57&lt;&gt;0),4,""),"")</f>
        <v/>
      </c>
      <c r="M57" s="97" t="str">
        <f>IF(OR(ROUNDDOWN(F57,2)&lt;&gt;F57,ROUNDDOWN(G57,2)&lt;&gt;G57),8,"")</f>
        <v/>
      </c>
      <c r="N57" s="97" t="str">
        <f>IF(AND(C57&gt;0,B56=""),32,"")</f>
        <v/>
      </c>
      <c r="O57" s="97" t="str">
        <f>IF(AND(C57&gt;0,E56=""),16,"")</f>
        <v/>
      </c>
    </row>
    <row r="58" spans="1:15" ht="12">
      <c r="A58" s="110" t="str">
        <f t="shared" si="11"/>
        <v/>
      </c>
      <c r="B58" s="112" t="str">
        <f t="shared" si="11"/>
        <v/>
      </c>
      <c r="C58" s="15"/>
      <c r="D58" s="111" t="str">
        <f t="shared" si="3"/>
        <v/>
      </c>
      <c r="E58" s="111" t="str">
        <f>IF(I58&gt;0,VLOOKUP(I58,ErrorTable,2),IF(C58&gt;0,E56,""))</f>
        <v/>
      </c>
      <c r="F58" s="17"/>
      <c r="G58" s="17"/>
      <c r="H58" s="95">
        <f>Debit-Credit</f>
        <v>0</v>
      </c>
      <c r="I58" s="97">
        <f>SUM(J58:T58)</f>
        <v>0</v>
      </c>
      <c r="J58" s="97" t="str">
        <f>IF(AND(F58&lt;&gt;0,G58&lt;&gt;0),1,"")</f>
        <v/>
      </c>
      <c r="K58" s="97" t="str">
        <f>IF(AND(F58&gt;0,G57&gt;0),2,"")</f>
        <v/>
      </c>
      <c r="L58" s="97" t="str">
        <f>IF(C58=0,IF(OR(F58&lt;&gt;0,G58&lt;&gt;0),4,""),"")</f>
        <v/>
      </c>
      <c r="M58" s="97" t="str">
        <f>IF(OR(ROUNDDOWN(F58,2)&lt;&gt;F58,ROUNDDOWN(G58,2)&lt;&gt;G58),8,"")</f>
        <v/>
      </c>
      <c r="N58" s="97" t="str">
        <f>IF(AND(C58&gt;0,B56=""),32,"")</f>
        <v/>
      </c>
      <c r="O58" s="97" t="str">
        <f>IF(AND(C58&gt;0,E56=""),16,"")</f>
        <v/>
      </c>
    </row>
    <row r="59" spans="1:15" ht="12">
      <c r="A59" s="110" t="str">
        <f t="shared" si="11"/>
        <v/>
      </c>
      <c r="B59" s="112" t="str">
        <f t="shared" si="11"/>
        <v/>
      </c>
      <c r="C59" s="15"/>
      <c r="D59" s="111" t="str">
        <f t="shared" si="3"/>
        <v/>
      </c>
      <c r="E59" s="111" t="str">
        <f>IF(I59&gt;0,VLOOKUP(I59,ErrorTable,2),IF(C59&gt;0,E56,""))</f>
        <v/>
      </c>
      <c r="F59" s="17"/>
      <c r="G59" s="17"/>
      <c r="H59" s="95">
        <f>Debit-Credit</f>
        <v>0</v>
      </c>
      <c r="I59" s="97">
        <f>SUM(J59:T59)</f>
        <v>0</v>
      </c>
      <c r="J59" s="97" t="str">
        <f>IF(AND(F59&lt;&gt;0,G59&lt;&gt;0),1,"")</f>
        <v/>
      </c>
      <c r="K59" s="97" t="str">
        <f>IF(AND(F59&gt;0,G58&gt;0),2,"")</f>
        <v/>
      </c>
      <c r="L59" s="97" t="str">
        <f>IF(C59=0,IF(OR(F59&lt;&gt;0,G59&lt;&gt;0),4,""),"")</f>
        <v/>
      </c>
      <c r="M59" s="97" t="str">
        <f>IF(OR(ROUNDDOWN(F59,2)&lt;&gt;F59,ROUNDDOWN(G59,2)&lt;&gt;G59),8,"")</f>
        <v/>
      </c>
      <c r="N59" s="97" t="str">
        <f>IF(AND(C59&gt;0,B56=""),32,"")</f>
        <v/>
      </c>
      <c r="O59" s="97" t="str">
        <f>IF(AND(C59&gt;0,E56=""),16,"")</f>
        <v/>
      </c>
    </row>
    <row r="60" spans="1:15" ht="12" customHeight="1">
      <c r="A60" s="105" t="str">
        <f>IF(SUM(F61:F64,G61:G64)*100&lt;&gt;INT(SUM(F61:F64,G61:G64)*100),"Round to two decimal places.","")</f>
        <v/>
      </c>
      <c r="B60" s="106"/>
      <c r="C60" s="106"/>
      <c r="D60" s="107"/>
      <c r="E60" s="108" t="str">
        <f>IF(SUM(F61:F64)=SUM(G61:G64),""," # "&amp;A61&amp;" Not in Balance by "&amp;TEXT(SUM(F61:F64)-SUM(G61:G64),"$###,###.00#"))</f>
        <v/>
      </c>
      <c r="F60" s="109"/>
      <c r="G60" s="109"/>
      <c r="H60" s="104"/>
    </row>
    <row r="61" spans="1:15" ht="12">
      <c r="A61" s="110">
        <v>12</v>
      </c>
      <c r="B61" s="14">
        <v>41077</v>
      </c>
      <c r="C61" s="15">
        <v>5030</v>
      </c>
      <c r="D61" s="111" t="str">
        <f>IF(I61&gt;0,VLOOKUP(I61,ErrorTable,2),IF(Account&gt;0,VLOOKUP(Account,Chart_of_Accounts,2),""))</f>
        <v>Advertising Expense</v>
      </c>
      <c r="E61" s="15"/>
      <c r="F61" s="17">
        <v>400</v>
      </c>
      <c r="G61" s="17"/>
      <c r="H61" s="95">
        <f>Debit-Credit</f>
        <v>400</v>
      </c>
      <c r="I61" s="97">
        <f>SUM(J61:T61)</f>
        <v>0</v>
      </c>
      <c r="K61" s="97"/>
      <c r="L61" s="97" t="str">
        <f>IF(C61=0,IF(OR(F61&lt;&gt;0,G61&lt;&gt;0),4,""),"")</f>
        <v/>
      </c>
      <c r="M61" s="97" t="str">
        <f>IF(OR(ROUNDDOWN(F61,2)&lt;&gt;F61,ROUNDDOWN(G61,2)&lt;&gt;G61),8,"")</f>
        <v/>
      </c>
      <c r="N61" s="97" t="str">
        <f>IF(AND(C61&gt;0,B61=""),32,"")</f>
        <v/>
      </c>
    </row>
    <row r="62" spans="1:15" ht="12">
      <c r="A62" s="110">
        <f t="shared" ref="A62:B64" si="12">IF(Account&gt;0,A61,"")</f>
        <v>12</v>
      </c>
      <c r="B62" s="112">
        <f>IF(AND(B61&lt;&gt;"",Account&gt;0),B61,"")</f>
        <v>41077</v>
      </c>
      <c r="C62" s="15">
        <v>2101</v>
      </c>
      <c r="D62" s="111" t="str">
        <f t="shared" si="3"/>
        <v>Accounts Payable</v>
      </c>
      <c r="E62" s="111" t="str">
        <f>IF(I62&gt;0,VLOOKUP(I62,ErrorTable,2),IF(C62&gt;0,E61,""))</f>
        <v>Need a Description</v>
      </c>
      <c r="F62" s="17"/>
      <c r="G62" s="17">
        <v>400</v>
      </c>
      <c r="H62" s="95">
        <f>Debit-Credit</f>
        <v>-400</v>
      </c>
      <c r="I62" s="97">
        <f>SUM(J62:T62)</f>
        <v>16</v>
      </c>
      <c r="J62" s="97" t="str">
        <f>IF(AND(F62&lt;&gt;0,G62&lt;&gt;0),1,"")</f>
        <v/>
      </c>
      <c r="K62" s="97" t="str">
        <f>IF(AND(F62&gt;0,G61&gt;0),2,"")</f>
        <v/>
      </c>
      <c r="L62" s="97" t="str">
        <f>IF(C62=0,IF(OR(F62&lt;&gt;0,G62&lt;&gt;0),4,""),"")</f>
        <v/>
      </c>
      <c r="M62" s="97" t="str">
        <f>IF(OR(ROUNDDOWN(F62,2)&lt;&gt;F62,ROUNDDOWN(G62,2)&lt;&gt;G62),8,"")</f>
        <v/>
      </c>
      <c r="N62" s="97" t="str">
        <f>IF(AND(C62&gt;0,B61=""),32,"")</f>
        <v/>
      </c>
      <c r="O62" s="97">
        <f>IF(AND(C62&gt;0,E61=""),16,"")</f>
        <v>16</v>
      </c>
    </row>
    <row r="63" spans="1:15" ht="12">
      <c r="A63" s="110" t="str">
        <f t="shared" si="12"/>
        <v/>
      </c>
      <c r="B63" s="112" t="str">
        <f t="shared" si="12"/>
        <v/>
      </c>
      <c r="C63" s="15"/>
      <c r="D63" s="111" t="str">
        <f t="shared" si="3"/>
        <v/>
      </c>
      <c r="E63" s="111" t="str">
        <f>IF(I63&gt;0,VLOOKUP(I63,ErrorTable,2),IF(C63&gt;0,E61,""))</f>
        <v/>
      </c>
      <c r="F63" s="17"/>
      <c r="G63" s="17"/>
      <c r="H63" s="95">
        <f>Debit-Credit</f>
        <v>0</v>
      </c>
      <c r="I63" s="97">
        <f>SUM(J63:T63)</f>
        <v>0</v>
      </c>
      <c r="J63" s="97" t="str">
        <f>IF(AND(F63&lt;&gt;0,G63&lt;&gt;0),1,"")</f>
        <v/>
      </c>
      <c r="K63" s="97" t="str">
        <f>IF(AND(F63&gt;0,G62&gt;0),2,"")</f>
        <v/>
      </c>
      <c r="L63" s="97" t="str">
        <f>IF(C63=0,IF(OR(F63&lt;&gt;0,G63&lt;&gt;0),4,""),"")</f>
        <v/>
      </c>
      <c r="M63" s="97" t="str">
        <f>IF(OR(ROUNDDOWN(F63,2)&lt;&gt;F63,ROUNDDOWN(G63,2)&lt;&gt;G63),8,"")</f>
        <v/>
      </c>
      <c r="N63" s="97" t="str">
        <f>IF(AND(C63&gt;0,B61=""),32,"")</f>
        <v/>
      </c>
      <c r="O63" s="97" t="str">
        <f>IF(AND(C63&gt;0,E61=""),16,"")</f>
        <v/>
      </c>
    </row>
    <row r="64" spans="1:15" ht="12">
      <c r="A64" s="110" t="str">
        <f t="shared" si="12"/>
        <v/>
      </c>
      <c r="B64" s="112" t="str">
        <f t="shared" si="12"/>
        <v/>
      </c>
      <c r="C64" s="15"/>
      <c r="D64" s="111" t="str">
        <f t="shared" si="3"/>
        <v/>
      </c>
      <c r="E64" s="111" t="str">
        <f>IF(I64&gt;0,VLOOKUP(I64,ErrorTable,2),IF(C64&gt;0,E61,""))</f>
        <v/>
      </c>
      <c r="F64" s="17"/>
      <c r="G64" s="17"/>
      <c r="H64" s="95">
        <f>Debit-Credit</f>
        <v>0</v>
      </c>
      <c r="I64" s="97">
        <f>SUM(J64:T64)</f>
        <v>0</v>
      </c>
      <c r="J64" s="97" t="str">
        <f>IF(AND(F64&lt;&gt;0,G64&lt;&gt;0),1,"")</f>
        <v/>
      </c>
      <c r="K64" s="97" t="str">
        <f>IF(AND(F64&gt;0,G63&gt;0),2,"")</f>
        <v/>
      </c>
      <c r="L64" s="97" t="str">
        <f>IF(C64=0,IF(OR(F64&lt;&gt;0,G64&lt;&gt;0),4,""),"")</f>
        <v/>
      </c>
      <c r="M64" s="97" t="str">
        <f>IF(OR(ROUNDDOWN(F64,2)&lt;&gt;F64,ROUNDDOWN(G64,2)&lt;&gt;G64),8,"")</f>
        <v/>
      </c>
      <c r="N64" s="97" t="str">
        <f>IF(AND(C64&gt;0,B61=""),32,"")</f>
        <v/>
      </c>
      <c r="O64" s="97" t="str">
        <f>IF(AND(C64&gt;0,E61=""),16,"")</f>
        <v/>
      </c>
    </row>
    <row r="65" spans="1:15" ht="12" customHeight="1">
      <c r="A65" s="105" t="str">
        <f>IF(SUM(F66:F69,G66:G69)*100&lt;&gt;INT(SUM(F66:F69,G66:G69)*100),"Round to two decimal places.","")</f>
        <v/>
      </c>
      <c r="B65" s="106"/>
      <c r="C65" s="106"/>
      <c r="D65" s="107"/>
      <c r="E65" s="108" t="str">
        <f>IF(SUM(F66:F69)=SUM(G66:G69),""," # "&amp;A66&amp;" Not in Balance by "&amp;TEXT(SUM(F66:F69)-SUM(G66:G69),"$###,###.00#"))</f>
        <v/>
      </c>
      <c r="F65" s="109"/>
      <c r="G65" s="109"/>
      <c r="H65" s="104"/>
    </row>
    <row r="66" spans="1:15" ht="12">
      <c r="A66" s="110">
        <v>13</v>
      </c>
      <c r="B66" s="14">
        <v>41081</v>
      </c>
      <c r="C66" s="15">
        <v>1120</v>
      </c>
      <c r="D66" s="111" t="str">
        <f>IF(I66&gt;0,VLOOKUP(I66,ErrorTable,2),IF(Account&gt;0,VLOOKUP(Account,Chart_of_Accounts,2),""))</f>
        <v>Accounts Receivable</v>
      </c>
      <c r="E66" s="15" t="s">
        <v>204</v>
      </c>
      <c r="F66" s="17">
        <v>4000</v>
      </c>
      <c r="G66" s="17"/>
      <c r="H66" s="95">
        <f>Debit-Credit</f>
        <v>4000</v>
      </c>
      <c r="I66" s="97">
        <f>SUM(J66:T66)</f>
        <v>0</v>
      </c>
      <c r="K66" s="97"/>
      <c r="L66" s="97" t="str">
        <f>IF(C66=0,IF(OR(F66&lt;&gt;0,G66&lt;&gt;0),4,""),"")</f>
        <v/>
      </c>
      <c r="M66" s="97" t="str">
        <f>IF(OR(ROUNDDOWN(F66,2)&lt;&gt;F66,ROUNDDOWN(G66,2)&lt;&gt;G66),8,"")</f>
        <v/>
      </c>
      <c r="N66" s="97" t="str">
        <f>IF(AND(C66&gt;0,B66=""),32,"")</f>
        <v/>
      </c>
    </row>
    <row r="67" spans="1:15" ht="12">
      <c r="A67" s="110">
        <f t="shared" ref="A67:B69" si="13">IF(Account&gt;0,A66,"")</f>
        <v>13</v>
      </c>
      <c r="B67" s="112">
        <f>IF(AND(B66&lt;&gt;"",Account&gt;0),B66,"")</f>
        <v>41081</v>
      </c>
      <c r="C67" s="15">
        <v>4100</v>
      </c>
      <c r="D67" s="111" t="str">
        <f t="shared" si="3"/>
        <v>Computer &amp; Consulting Revenue</v>
      </c>
      <c r="E67" s="111" t="str">
        <f>IF(I67&gt;0,VLOOKUP(I67,ErrorTable,2),IF(C67&gt;0,E66,""))</f>
        <v>Billed customers for service</v>
      </c>
      <c r="F67" s="17"/>
      <c r="G67" s="17">
        <v>4000</v>
      </c>
      <c r="H67" s="95">
        <f>Debit-Credit</f>
        <v>-4000</v>
      </c>
      <c r="I67" s="97">
        <f>SUM(J67:T67)</f>
        <v>0</v>
      </c>
      <c r="J67" s="97" t="str">
        <f>IF(AND(F67&lt;&gt;0,G67&lt;&gt;0),1,"")</f>
        <v/>
      </c>
      <c r="K67" s="97" t="str">
        <f>IF(AND(F67&gt;0,G66&gt;0),2,"")</f>
        <v/>
      </c>
      <c r="L67" s="97" t="str">
        <f>IF(C67=0,IF(OR(F67&lt;&gt;0,G67&lt;&gt;0),4,""),"")</f>
        <v/>
      </c>
      <c r="M67" s="97" t="str">
        <f>IF(OR(ROUNDDOWN(F67,2)&lt;&gt;F67,ROUNDDOWN(G67,2)&lt;&gt;G67),8,"")</f>
        <v/>
      </c>
      <c r="N67" s="97" t="str">
        <f>IF(AND(C67&gt;0,B66=""),32,"")</f>
        <v/>
      </c>
      <c r="O67" s="97" t="str">
        <f>IF(AND(C67&gt;0,E66=""),16,"")</f>
        <v/>
      </c>
    </row>
    <row r="68" spans="1:15" ht="12">
      <c r="A68" s="110" t="str">
        <f t="shared" si="13"/>
        <v/>
      </c>
      <c r="B68" s="112" t="str">
        <f t="shared" si="13"/>
        <v/>
      </c>
      <c r="C68" s="15"/>
      <c r="D68" s="111" t="str">
        <f t="shared" si="3"/>
        <v/>
      </c>
      <c r="E68" s="111" t="str">
        <f>IF(I68&gt;0,VLOOKUP(I68,ErrorTable,2),IF(C68&gt;0,E66,""))</f>
        <v/>
      </c>
      <c r="F68" s="17"/>
      <c r="G68" s="17"/>
      <c r="H68" s="95">
        <f>Debit-Credit</f>
        <v>0</v>
      </c>
      <c r="I68" s="97">
        <f>SUM(J68:T68)</f>
        <v>0</v>
      </c>
      <c r="J68" s="97" t="str">
        <f>IF(AND(F68&lt;&gt;0,G68&lt;&gt;0),1,"")</f>
        <v/>
      </c>
      <c r="K68" s="97" t="str">
        <f>IF(AND(F68&gt;0,G67&gt;0),2,"")</f>
        <v/>
      </c>
      <c r="L68" s="97" t="str">
        <f>IF(C68=0,IF(OR(F68&lt;&gt;0,G68&lt;&gt;0),4,""),"")</f>
        <v/>
      </c>
      <c r="M68" s="97" t="str">
        <f>IF(OR(ROUNDDOWN(F68,2)&lt;&gt;F68,ROUNDDOWN(G68,2)&lt;&gt;G68),8,"")</f>
        <v/>
      </c>
      <c r="N68" s="97" t="str">
        <f>IF(AND(C68&gt;0,B66=""),32,"")</f>
        <v/>
      </c>
      <c r="O68" s="97" t="str">
        <f>IF(AND(C68&gt;0,E66=""),16,"")</f>
        <v/>
      </c>
    </row>
    <row r="69" spans="1:15" ht="12">
      <c r="A69" s="110" t="str">
        <f t="shared" si="13"/>
        <v/>
      </c>
      <c r="B69" s="112" t="str">
        <f t="shared" si="13"/>
        <v/>
      </c>
      <c r="C69" s="15"/>
      <c r="D69" s="111" t="str">
        <f t="shared" si="3"/>
        <v/>
      </c>
      <c r="E69" s="111" t="str">
        <f>IF(I69&gt;0,VLOOKUP(I69,ErrorTable,2),IF(C69&gt;0,E66,""))</f>
        <v/>
      </c>
      <c r="F69" s="17"/>
      <c r="G69" s="17"/>
      <c r="H69" s="95">
        <f>Debit-Credit</f>
        <v>0</v>
      </c>
      <c r="I69" s="97">
        <f>SUM(J69:T69)</f>
        <v>0</v>
      </c>
      <c r="J69" s="97" t="str">
        <f>IF(AND(F69&lt;&gt;0,G69&lt;&gt;0),1,"")</f>
        <v/>
      </c>
      <c r="K69" s="97" t="str">
        <f>IF(AND(F69&gt;0,G68&gt;0),2,"")</f>
        <v/>
      </c>
      <c r="L69" s="97" t="str">
        <f>IF(C69=0,IF(OR(F69&lt;&gt;0,G69&lt;&gt;0),4,""),"")</f>
        <v/>
      </c>
      <c r="M69" s="97" t="str">
        <f>IF(OR(ROUNDDOWN(F69,2)&lt;&gt;F69,ROUNDDOWN(G69,2)&lt;&gt;G69),8,"")</f>
        <v/>
      </c>
      <c r="N69" s="97" t="str">
        <f>IF(AND(C69&gt;0,B66=""),32,"")</f>
        <v/>
      </c>
      <c r="O69" s="97" t="str">
        <f>IF(AND(C69&gt;0,E66=""),16,"")</f>
        <v/>
      </c>
    </row>
    <row r="70" spans="1:15" ht="12" customHeight="1">
      <c r="A70" s="105" t="str">
        <f>IF(SUM(F71:F74,G71:G74)*100&lt;&gt;INT(SUM(F71:F74,G71:G74)*100),"Round to two decimal places.","")</f>
        <v/>
      </c>
      <c r="B70" s="106"/>
      <c r="C70" s="106"/>
      <c r="D70" s="107"/>
      <c r="E70" s="108" t="str">
        <f>IF(SUM(F71:F74)=SUM(G71:G74),""," # "&amp;A71&amp;" Not in Balance by "&amp;TEXT(SUM(F71:F74)-SUM(G71:G74),"$###,###.00#"))</f>
        <v/>
      </c>
      <c r="F70" s="109"/>
      <c r="G70" s="109"/>
      <c r="H70" s="104"/>
    </row>
    <row r="71" spans="1:15" ht="12">
      <c r="A71" s="110">
        <v>14</v>
      </c>
      <c r="B71" s="14">
        <v>41081</v>
      </c>
      <c r="C71" s="15">
        <v>1211</v>
      </c>
      <c r="D71" s="111" t="str">
        <f>IF(I71&gt;0,VLOOKUP(I71,ErrorTable,2),IF(Account&gt;0,VLOOKUP(Account,Chart_of_Accounts,2),""))</f>
        <v>Office Equip.</v>
      </c>
      <c r="E71" s="15" t="s">
        <v>206</v>
      </c>
      <c r="F71" s="17">
        <v>675</v>
      </c>
      <c r="G71" s="17"/>
      <c r="H71" s="95">
        <f>Debit-Credit</f>
        <v>675</v>
      </c>
      <c r="I71" s="97">
        <f>SUM(J71:T71)</f>
        <v>0</v>
      </c>
      <c r="K71" s="97"/>
      <c r="L71" s="97" t="str">
        <f>IF(C71=0,IF(OR(F71&lt;&gt;0,G71&lt;&gt;0),4,""),"")</f>
        <v/>
      </c>
      <c r="M71" s="97" t="str">
        <f>IF(OR(ROUNDDOWN(F71,2)&lt;&gt;F71,ROUNDDOWN(G71,2)&lt;&gt;G71),8,"")</f>
        <v/>
      </c>
      <c r="N71" s="97" t="str">
        <f>IF(AND(C71&gt;0,B71=""),32,"")</f>
        <v/>
      </c>
    </row>
    <row r="72" spans="1:15" ht="12">
      <c r="A72" s="110">
        <f t="shared" ref="A72:B74" si="14">IF(Account&gt;0,A71,"")</f>
        <v>14</v>
      </c>
      <c r="B72" s="112">
        <f>IF(AND(B71&lt;&gt;"",Account&gt;0),B71,"")</f>
        <v>41081</v>
      </c>
      <c r="C72" s="15">
        <v>1110</v>
      </c>
      <c r="D72" s="111" t="str">
        <f t="shared" si="3"/>
        <v>Cash</v>
      </c>
      <c r="E72" s="111" t="str">
        <f>IF(I72&gt;0,VLOOKUP(I72,ErrorTable,2),IF(C72&gt;0,E71,""))</f>
        <v>Bought fax machines</v>
      </c>
      <c r="F72" s="17"/>
      <c r="G72" s="17">
        <v>675</v>
      </c>
      <c r="H72" s="95">
        <f>Debit-Credit</f>
        <v>-675</v>
      </c>
      <c r="I72" s="97">
        <f>SUM(J72:T72)</f>
        <v>0</v>
      </c>
      <c r="J72" s="97" t="str">
        <f>IF(AND(F72&lt;&gt;0,G72&lt;&gt;0),1,"")</f>
        <v/>
      </c>
      <c r="K72" s="97" t="str">
        <f>IF(AND(F72&gt;0,G71&gt;0),2,"")</f>
        <v/>
      </c>
      <c r="L72" s="97" t="str">
        <f>IF(C72=0,IF(OR(F72&lt;&gt;0,G72&lt;&gt;0),4,""),"")</f>
        <v/>
      </c>
      <c r="M72" s="97" t="str">
        <f>IF(OR(ROUNDDOWN(F72,2)&lt;&gt;F72,ROUNDDOWN(G72,2)&lt;&gt;G72),8,"")</f>
        <v/>
      </c>
      <c r="N72" s="97" t="str">
        <f>IF(AND(C72&gt;0,B71=""),32,"")</f>
        <v/>
      </c>
      <c r="O72" s="97" t="str">
        <f>IF(AND(C72&gt;0,E71=""),16,"")</f>
        <v/>
      </c>
    </row>
    <row r="73" spans="1:15" ht="12">
      <c r="A73" s="110" t="str">
        <f t="shared" si="14"/>
        <v/>
      </c>
      <c r="B73" s="112" t="str">
        <f t="shared" si="14"/>
        <v/>
      </c>
      <c r="C73" s="15"/>
      <c r="D73" s="111" t="str">
        <f t="shared" si="3"/>
        <v/>
      </c>
      <c r="E73" s="111" t="str">
        <f>IF(I73&gt;0,VLOOKUP(I73,ErrorTable,2),IF(C73&gt;0,E71,""))</f>
        <v/>
      </c>
      <c r="F73" s="17"/>
      <c r="G73" s="17"/>
      <c r="H73" s="95">
        <f>Debit-Credit</f>
        <v>0</v>
      </c>
      <c r="I73" s="97">
        <f>SUM(J73:T73)</f>
        <v>0</v>
      </c>
      <c r="J73" s="97" t="str">
        <f>IF(AND(F73&lt;&gt;0,G73&lt;&gt;0),1,"")</f>
        <v/>
      </c>
      <c r="K73" s="97" t="str">
        <f>IF(AND(F73&gt;0,G72&gt;0),2,"")</f>
        <v/>
      </c>
      <c r="L73" s="97" t="str">
        <f>IF(C73=0,IF(OR(F73&lt;&gt;0,G73&lt;&gt;0),4,""),"")</f>
        <v/>
      </c>
      <c r="M73" s="97" t="str">
        <f>IF(OR(ROUNDDOWN(F73,2)&lt;&gt;F73,ROUNDDOWN(G73,2)&lt;&gt;G73),8,"")</f>
        <v/>
      </c>
      <c r="N73" s="97" t="str">
        <f>IF(AND(C73&gt;0,B71=""),32,"")</f>
        <v/>
      </c>
      <c r="O73" s="97" t="str">
        <f>IF(AND(C73&gt;0,E71=""),16,"")</f>
        <v/>
      </c>
    </row>
    <row r="74" spans="1:15" ht="12">
      <c r="A74" s="110" t="str">
        <f t="shared" si="14"/>
        <v/>
      </c>
      <c r="B74" s="112" t="str">
        <f t="shared" si="14"/>
        <v/>
      </c>
      <c r="C74" s="15"/>
      <c r="D74" s="111" t="str">
        <f t="shared" si="3"/>
        <v/>
      </c>
      <c r="E74" s="111" t="str">
        <f>IF(I74&gt;0,VLOOKUP(I74,ErrorTable,2),IF(C74&gt;0,E71,""))</f>
        <v/>
      </c>
      <c r="F74" s="17"/>
      <c r="G74" s="17"/>
      <c r="H74" s="95">
        <f>Debit-Credit</f>
        <v>0</v>
      </c>
      <c r="I74" s="97">
        <f>SUM(J74:T74)</f>
        <v>0</v>
      </c>
      <c r="J74" s="97" t="str">
        <f>IF(AND(F74&lt;&gt;0,G74&lt;&gt;0),1,"")</f>
        <v/>
      </c>
      <c r="K74" s="97" t="str">
        <f>IF(AND(F74&gt;0,G73&gt;0),2,"")</f>
        <v/>
      </c>
      <c r="L74" s="97" t="str">
        <f>IF(C74=0,IF(OR(F74&lt;&gt;0,G74&lt;&gt;0),4,""),"")</f>
        <v/>
      </c>
      <c r="M74" s="97" t="str">
        <f>IF(OR(ROUNDDOWN(F74,2)&lt;&gt;F74,ROUNDDOWN(G74,2)&lt;&gt;G74),8,"")</f>
        <v/>
      </c>
      <c r="N74" s="97" t="str">
        <f>IF(AND(C74&gt;0,B71=""),32,"")</f>
        <v/>
      </c>
      <c r="O74" s="97" t="str">
        <f>IF(AND(C74&gt;0,E71=""),16,"")</f>
        <v/>
      </c>
    </row>
    <row r="75" spans="1:15" ht="12" customHeight="1">
      <c r="A75" s="105" t="str">
        <f>IF(SUM(F76:F79,G76:G79)*100&lt;&gt;INT(SUM(F76:F79,G76:G79)*100),"Round to two decimal places.","")</f>
        <v/>
      </c>
      <c r="B75" s="106"/>
      <c r="C75" s="106"/>
      <c r="D75" s="107"/>
      <c r="E75" s="108" t="str">
        <f>IF(SUM(F76:F79)=SUM(G76:G79),""," # "&amp;A76&amp;" Not in Balance by "&amp;TEXT(SUM(F76:F79)-SUM(G76:G79),"$###,###.00#"))</f>
        <v/>
      </c>
      <c r="F75" s="109"/>
      <c r="G75" s="109"/>
      <c r="H75" s="104"/>
    </row>
    <row r="76" spans="1:15" ht="12">
      <c r="A76" s="110">
        <v>15</v>
      </c>
      <c r="B76" s="14">
        <v>41081</v>
      </c>
      <c r="C76" s="15">
        <v>2101</v>
      </c>
      <c r="D76" s="111" t="str">
        <f>IF(I76&gt;0,VLOOKUP(I76,ErrorTable,2),IF(Account&gt;0,VLOOKUP(Account,Chart_of_Accounts,2),""))</f>
        <v>Accounts Payable</v>
      </c>
      <c r="E76" s="15" t="s">
        <v>205</v>
      </c>
      <c r="F76" s="17">
        <v>400</v>
      </c>
      <c r="G76" s="17"/>
      <c r="H76" s="95">
        <f>Debit-Credit</f>
        <v>400</v>
      </c>
      <c r="I76" s="97">
        <f>SUM(J76:T76)</f>
        <v>0</v>
      </c>
      <c r="K76" s="97"/>
      <c r="L76" s="97" t="str">
        <f>IF(C76=0,IF(OR(F76&lt;&gt;0,G76&lt;&gt;0),4,""),"")</f>
        <v/>
      </c>
      <c r="M76" s="97" t="str">
        <f>IF(OR(ROUNDDOWN(F76,2)&lt;&gt;F76,ROUNDDOWN(G76,2)&lt;&gt;G76),8,"")</f>
        <v/>
      </c>
      <c r="N76" s="97" t="str">
        <f>IF(AND(C76&gt;0,B76=""),32,"")</f>
        <v/>
      </c>
    </row>
    <row r="77" spans="1:15" ht="12">
      <c r="A77" s="110">
        <f t="shared" ref="A77:B79" si="15">IF(Account&gt;0,A76,"")</f>
        <v>15</v>
      </c>
      <c r="B77" s="112">
        <f>IF(AND(B76&lt;&gt;"",Account&gt;0),B76,"")</f>
        <v>41081</v>
      </c>
      <c r="C77" s="15">
        <v>1110</v>
      </c>
      <c r="D77" s="111" t="str">
        <f t="shared" si="3"/>
        <v>Cash</v>
      </c>
      <c r="E77" s="111" t="str">
        <f>IF(I77&gt;0,VLOOKUP(I77,ErrorTable,2),IF(C77&gt;0,E76,""))</f>
        <v>Paid debt</v>
      </c>
      <c r="F77" s="17"/>
      <c r="G77" s="17">
        <v>400</v>
      </c>
      <c r="H77" s="95">
        <f>Debit-Credit</f>
        <v>-400</v>
      </c>
      <c r="I77" s="97">
        <f>SUM(J77:T77)</f>
        <v>0</v>
      </c>
      <c r="J77" s="97" t="str">
        <f>IF(AND(F77&lt;&gt;0,G77&lt;&gt;0),1,"")</f>
        <v/>
      </c>
      <c r="K77" s="97" t="str">
        <f>IF(AND(F77&gt;0,G76&gt;0),2,"")</f>
        <v/>
      </c>
      <c r="L77" s="97" t="str">
        <f>IF(C77=0,IF(OR(F77&lt;&gt;0,G77&lt;&gt;0),4,""),"")</f>
        <v/>
      </c>
      <c r="M77" s="97" t="str">
        <f>IF(OR(ROUNDDOWN(F77,2)&lt;&gt;F77,ROUNDDOWN(G77,2)&lt;&gt;G77),8,"")</f>
        <v/>
      </c>
      <c r="N77" s="97" t="str">
        <f>IF(AND(C77&gt;0,B76=""),32,"")</f>
        <v/>
      </c>
      <c r="O77" s="97" t="str">
        <f>IF(AND(C77&gt;0,E76=""),16,"")</f>
        <v/>
      </c>
    </row>
    <row r="78" spans="1:15" ht="12">
      <c r="A78" s="110" t="str">
        <f t="shared" si="15"/>
        <v/>
      </c>
      <c r="B78" s="112" t="str">
        <f t="shared" si="15"/>
        <v/>
      </c>
      <c r="C78" s="15"/>
      <c r="D78" s="111" t="str">
        <f t="shared" si="3"/>
        <v/>
      </c>
      <c r="E78" s="111" t="str">
        <f>IF(I78&gt;0,VLOOKUP(I78,ErrorTable,2),IF(C78&gt;0,E76,""))</f>
        <v/>
      </c>
      <c r="F78" s="17"/>
      <c r="G78" s="17"/>
      <c r="H78" s="95">
        <f>Debit-Credit</f>
        <v>0</v>
      </c>
      <c r="I78" s="97">
        <f>SUM(J78:T78)</f>
        <v>0</v>
      </c>
      <c r="J78" s="97" t="str">
        <f>IF(AND(F78&lt;&gt;0,G78&lt;&gt;0),1,"")</f>
        <v/>
      </c>
      <c r="K78" s="97" t="str">
        <f>IF(AND(F78&gt;0,G77&gt;0),2,"")</f>
        <v/>
      </c>
      <c r="L78" s="97" t="str">
        <f>IF(C78=0,IF(OR(F78&lt;&gt;0,G78&lt;&gt;0),4,""),"")</f>
        <v/>
      </c>
      <c r="M78" s="97" t="str">
        <f>IF(OR(ROUNDDOWN(F78,2)&lt;&gt;F78,ROUNDDOWN(G78,2)&lt;&gt;G78),8,"")</f>
        <v/>
      </c>
      <c r="N78" s="97" t="str">
        <f>IF(AND(C78&gt;0,B76=""),32,"")</f>
        <v/>
      </c>
      <c r="O78" s="97" t="str">
        <f>IF(AND(C78&gt;0,E76=""),16,"")</f>
        <v/>
      </c>
    </row>
    <row r="79" spans="1:15" ht="12">
      <c r="A79" s="110" t="str">
        <f t="shared" si="15"/>
        <v/>
      </c>
      <c r="B79" s="112" t="str">
        <f t="shared" si="15"/>
        <v/>
      </c>
      <c r="C79" s="15"/>
      <c r="D79" s="111" t="str">
        <f t="shared" si="3"/>
        <v/>
      </c>
      <c r="E79" s="111" t="str">
        <f>IF(I79&gt;0,VLOOKUP(I79,ErrorTable,2),IF(C79&gt;0,E76,""))</f>
        <v/>
      </c>
      <c r="F79" s="17"/>
      <c r="G79" s="17"/>
      <c r="H79" s="95">
        <f>Debit-Credit</f>
        <v>0</v>
      </c>
      <c r="I79" s="97">
        <f>SUM(J79:T79)</f>
        <v>0</v>
      </c>
      <c r="J79" s="97" t="str">
        <f>IF(AND(F79&lt;&gt;0,G79&lt;&gt;0),1,"")</f>
        <v/>
      </c>
      <c r="K79" s="97" t="str">
        <f>IF(AND(F79&gt;0,G78&gt;0),2,"")</f>
        <v/>
      </c>
      <c r="L79" s="97" t="str">
        <f>IF(C79=0,IF(OR(F79&lt;&gt;0,G79&lt;&gt;0),4,""),"")</f>
        <v/>
      </c>
      <c r="M79" s="97" t="str">
        <f>IF(OR(ROUNDDOWN(F79,2)&lt;&gt;F79,ROUNDDOWN(G79,2)&lt;&gt;G79),8,"")</f>
        <v/>
      </c>
      <c r="N79" s="97" t="str">
        <f>IF(AND(C79&gt;0,B76=""),32,"")</f>
        <v/>
      </c>
      <c r="O79" s="97" t="str">
        <f>IF(AND(C79&gt;0,E76=""),16,"")</f>
        <v/>
      </c>
    </row>
    <row r="80" spans="1:15" ht="12" customHeight="1">
      <c r="A80" s="105" t="str">
        <f>IF(SUM(F81:F84,G81:G84)*100&lt;&gt;INT(SUM(F81:F84,G81:G84)*100),"Round to two decimal places.","")</f>
        <v/>
      </c>
      <c r="B80" s="106"/>
      <c r="C80" s="106"/>
      <c r="D80" s="107"/>
      <c r="E80" s="108" t="str">
        <f>IF(SUM(F81:F84)=SUM(G81:G84),""," # "&amp;A81&amp;" Not in Balance by "&amp;TEXT(SUM(F81:F84)-SUM(G81:G84),"$###,###.00#"))</f>
        <v/>
      </c>
      <c r="F80" s="109"/>
      <c r="G80" s="109"/>
      <c r="H80" s="104"/>
    </row>
    <row r="81" spans="1:15" ht="12">
      <c r="A81" s="110">
        <v>16</v>
      </c>
      <c r="B81" s="14">
        <v>41082</v>
      </c>
      <c r="C81" s="15">
        <v>2101</v>
      </c>
      <c r="D81" s="111" t="str">
        <f>IF(I81&gt;0,VLOOKUP(I81,ErrorTable,2),IF(Account&gt;0,VLOOKUP(Account,Chart_of_Accounts,2),""))</f>
        <v>Accounts Payable</v>
      </c>
      <c r="E81" s="15" t="s">
        <v>207</v>
      </c>
      <c r="F81" s="17">
        <v>400</v>
      </c>
      <c r="G81" s="17"/>
      <c r="H81" s="95">
        <f>Debit-Credit</f>
        <v>400</v>
      </c>
      <c r="I81" s="97">
        <f>SUM(J81:T81)</f>
        <v>0</v>
      </c>
      <c r="K81" s="97"/>
      <c r="L81" s="97" t="str">
        <f>IF(C81=0,IF(OR(F81&lt;&gt;0,G81&lt;&gt;0),4,""),"")</f>
        <v/>
      </c>
      <c r="M81" s="97" t="str">
        <f>IF(OR(ROUNDDOWN(F81,2)&lt;&gt;F81,ROUNDDOWN(G81,2)&lt;&gt;G81),8,"")</f>
        <v/>
      </c>
      <c r="N81" s="97" t="str">
        <f>IF(AND(C81&gt;0,B81=""),32,"")</f>
        <v/>
      </c>
    </row>
    <row r="82" spans="1:15" ht="12">
      <c r="A82" s="110">
        <f t="shared" ref="A82:B84" si="16">IF(Account&gt;0,A81,"")</f>
        <v>16</v>
      </c>
      <c r="B82" s="112">
        <f>IF(AND(B81&lt;&gt;"",Account&gt;0),B81,"")</f>
        <v>41082</v>
      </c>
      <c r="C82" s="15">
        <v>1110</v>
      </c>
      <c r="D82" s="111" t="str">
        <f t="shared" ref="D82:D144" si="17">IF(Account&gt;0,VLOOKUP(Account,Chart_of_Accounts,2),"")</f>
        <v>Cash</v>
      </c>
      <c r="E82" s="111" t="str">
        <f>IF(I82&gt;0,VLOOKUP(I82,ErrorTable,2),IF(C82&gt;0,E81,""))</f>
        <v>Paid advertising bill</v>
      </c>
      <c r="F82" s="17"/>
      <c r="G82" s="17">
        <v>400</v>
      </c>
      <c r="H82" s="95">
        <f>Debit-Credit</f>
        <v>-400</v>
      </c>
      <c r="I82" s="97">
        <f>SUM(J82:T82)</f>
        <v>0</v>
      </c>
      <c r="J82" s="97" t="str">
        <f>IF(AND(F82&lt;&gt;0,G82&lt;&gt;0),1,"")</f>
        <v/>
      </c>
      <c r="K82" s="97" t="str">
        <f>IF(AND(F82&gt;0,G81&gt;0),2,"")</f>
        <v/>
      </c>
      <c r="L82" s="97" t="str">
        <f>IF(C82=0,IF(OR(F82&lt;&gt;0,G82&lt;&gt;0),4,""),"")</f>
        <v/>
      </c>
      <c r="M82" s="97" t="str">
        <f>IF(OR(ROUNDDOWN(F82,2)&lt;&gt;F82,ROUNDDOWN(G82,2)&lt;&gt;G82),8,"")</f>
        <v/>
      </c>
      <c r="N82" s="97" t="str">
        <f>IF(AND(C82&gt;0,B81=""),32,"")</f>
        <v/>
      </c>
      <c r="O82" s="97" t="str">
        <f>IF(AND(C82&gt;0,E81=""),16,"")</f>
        <v/>
      </c>
    </row>
    <row r="83" spans="1:15" ht="12">
      <c r="A83" s="110" t="str">
        <f t="shared" si="16"/>
        <v/>
      </c>
      <c r="B83" s="112" t="str">
        <f t="shared" si="16"/>
        <v/>
      </c>
      <c r="C83" s="15"/>
      <c r="D83" s="111" t="str">
        <f t="shared" si="17"/>
        <v/>
      </c>
      <c r="E83" s="111" t="str">
        <f>IF(I83&gt;0,VLOOKUP(I83,ErrorTable,2),IF(C83&gt;0,E81,""))</f>
        <v/>
      </c>
      <c r="F83" s="17"/>
      <c r="G83" s="17"/>
      <c r="H83" s="95">
        <f>Debit-Credit</f>
        <v>0</v>
      </c>
      <c r="I83" s="97">
        <f>SUM(J83:T83)</f>
        <v>0</v>
      </c>
      <c r="J83" s="97" t="str">
        <f>IF(AND(F83&lt;&gt;0,G83&lt;&gt;0),1,"")</f>
        <v/>
      </c>
      <c r="K83" s="97" t="str">
        <f>IF(AND(F83&gt;0,G82&gt;0),2,"")</f>
        <v/>
      </c>
      <c r="L83" s="97" t="str">
        <f>IF(C83=0,IF(OR(F83&lt;&gt;0,G83&lt;&gt;0),4,""),"")</f>
        <v/>
      </c>
      <c r="M83" s="97" t="str">
        <f>IF(OR(ROUNDDOWN(F83,2)&lt;&gt;F83,ROUNDDOWN(G83,2)&lt;&gt;G83),8,"")</f>
        <v/>
      </c>
      <c r="N83" s="97" t="str">
        <f>IF(AND(C83&gt;0,B81=""),32,"")</f>
        <v/>
      </c>
      <c r="O83" s="97" t="str">
        <f>IF(AND(C83&gt;0,E81=""),16,"")</f>
        <v/>
      </c>
    </row>
    <row r="84" spans="1:15" ht="12">
      <c r="A84" s="110" t="str">
        <f t="shared" si="16"/>
        <v/>
      </c>
      <c r="B84" s="112" t="str">
        <f t="shared" si="16"/>
        <v/>
      </c>
      <c r="C84" s="15"/>
      <c r="D84" s="111" t="str">
        <f t="shared" si="17"/>
        <v/>
      </c>
      <c r="E84" s="111" t="str">
        <f>IF(I84&gt;0,VLOOKUP(I84,ErrorTable,2),IF(C84&gt;0,E81,""))</f>
        <v/>
      </c>
      <c r="F84" s="17"/>
      <c r="G84" s="17"/>
      <c r="H84" s="95">
        <f>Debit-Credit</f>
        <v>0</v>
      </c>
      <c r="I84" s="97">
        <f>SUM(J84:T84)</f>
        <v>0</v>
      </c>
      <c r="J84" s="97" t="str">
        <f>IF(AND(F84&lt;&gt;0,G84&lt;&gt;0),1,"")</f>
        <v/>
      </c>
      <c r="K84" s="97" t="str">
        <f>IF(AND(F84&gt;0,G83&gt;0),2,"")</f>
        <v/>
      </c>
      <c r="L84" s="97" t="str">
        <f>IF(C84=0,IF(OR(F84&lt;&gt;0,G84&lt;&gt;0),4,""),"")</f>
        <v/>
      </c>
      <c r="M84" s="97" t="str">
        <f>IF(OR(ROUNDDOWN(F84,2)&lt;&gt;F84,ROUNDDOWN(G84,2)&lt;&gt;G84),8,"")</f>
        <v/>
      </c>
      <c r="N84" s="97" t="str">
        <f>IF(AND(C84&gt;0,B81=""),32,"")</f>
        <v/>
      </c>
      <c r="O84" s="97" t="str">
        <f>IF(AND(C84&gt;0,E81=""),16,"")</f>
        <v/>
      </c>
    </row>
    <row r="85" spans="1:15" ht="12" customHeight="1">
      <c r="A85" s="105" t="str">
        <f>IF(SUM(F86:F89,G86:G89)*100&lt;&gt;INT(SUM(F86:F89,G86:G89)*100),"Round to two decimal places.","")</f>
        <v/>
      </c>
      <c r="B85" s="106"/>
      <c r="C85" s="106"/>
      <c r="D85" s="107"/>
      <c r="E85" s="108" t="str">
        <f>IF(SUM(F86:F89)=SUM(G86:G89),""," # "&amp;A86&amp;" Not in Balance by "&amp;TEXT(SUM(F86:F89)-SUM(G86:G89),"$###,###.00#"))</f>
        <v/>
      </c>
      <c r="F85" s="109"/>
      <c r="G85" s="109"/>
      <c r="H85" s="104"/>
    </row>
    <row r="86" spans="1:15" ht="12">
      <c r="A86" s="110">
        <v>17</v>
      </c>
      <c r="B86" s="14">
        <v>41082</v>
      </c>
      <c r="C86" s="15">
        <v>5040</v>
      </c>
      <c r="D86" s="111" t="str">
        <f>IF(I86&gt;0,VLOOKUP(I86,ErrorTable,2),IF(Account&gt;0,VLOOKUP(Account,Chart_of_Accounts,2),""))</f>
        <v>Repairs &amp; Maint. Expense</v>
      </c>
      <c r="E86" s="15"/>
      <c r="F86" s="17">
        <v>1315</v>
      </c>
      <c r="G86" s="17"/>
      <c r="H86" s="95">
        <f>Debit-Credit</f>
        <v>1315</v>
      </c>
      <c r="I86" s="97">
        <f>SUM(J86:T86)</f>
        <v>0</v>
      </c>
      <c r="K86" s="97"/>
      <c r="L86" s="97" t="str">
        <f>IF(C86=0,IF(OR(F86&lt;&gt;0,G86&lt;&gt;0),4,""),"")</f>
        <v/>
      </c>
      <c r="M86" s="97" t="str">
        <f>IF(OR(ROUNDDOWN(F86,2)&lt;&gt;F86,ROUNDDOWN(G86,2)&lt;&gt;G86),8,"")</f>
        <v/>
      </c>
      <c r="N86" s="97" t="str">
        <f>IF(AND(C86&gt;0,B86=""),32,"")</f>
        <v/>
      </c>
    </row>
    <row r="87" spans="1:15" ht="12">
      <c r="A87" s="110">
        <f t="shared" ref="A87:B89" si="18">IF(Account&gt;0,A86,"")</f>
        <v>17</v>
      </c>
      <c r="B87" s="112">
        <f>IF(AND(B86&lt;&gt;"",Account&gt;0),B86,"")</f>
        <v>41082</v>
      </c>
      <c r="C87" s="15">
        <v>2101</v>
      </c>
      <c r="D87" s="111" t="str">
        <f t="shared" si="17"/>
        <v>Accounts Payable</v>
      </c>
      <c r="E87" s="111" t="str">
        <f>IF(I87&gt;0,VLOOKUP(I87,ErrorTable,2),IF(C87&gt;0,E86,""))</f>
        <v>Need a Description</v>
      </c>
      <c r="F87" s="17"/>
      <c r="G87" s="17">
        <v>1315</v>
      </c>
      <c r="H87" s="95">
        <f>Debit-Credit</f>
        <v>-1315</v>
      </c>
      <c r="I87" s="97">
        <f>SUM(J87:T87)</f>
        <v>16</v>
      </c>
      <c r="J87" s="97" t="str">
        <f>IF(AND(F87&lt;&gt;0,G87&lt;&gt;0),1,"")</f>
        <v/>
      </c>
      <c r="K87" s="97" t="str">
        <f>IF(AND(F87&gt;0,G86&gt;0),2,"")</f>
        <v/>
      </c>
      <c r="L87" s="97" t="str">
        <f>IF(C87=0,IF(OR(F87&lt;&gt;0,G87&lt;&gt;0),4,""),"")</f>
        <v/>
      </c>
      <c r="M87" s="97" t="str">
        <f>IF(OR(ROUNDDOWN(F87,2)&lt;&gt;F87,ROUNDDOWN(G87,2)&lt;&gt;G87),8,"")</f>
        <v/>
      </c>
      <c r="N87" s="97" t="str">
        <f>IF(AND(C87&gt;0,B86=""),32,"")</f>
        <v/>
      </c>
      <c r="O87" s="97">
        <f>IF(AND(C87&gt;0,E86=""),16,"")</f>
        <v>16</v>
      </c>
    </row>
    <row r="88" spans="1:15" ht="12">
      <c r="A88" s="110" t="str">
        <f t="shared" si="18"/>
        <v/>
      </c>
      <c r="B88" s="112" t="str">
        <f t="shared" si="18"/>
        <v/>
      </c>
      <c r="C88" s="15"/>
      <c r="D88" s="111" t="str">
        <f t="shared" si="17"/>
        <v/>
      </c>
      <c r="E88" s="111" t="str">
        <f>IF(I88&gt;0,VLOOKUP(I88,ErrorTable,2),IF(C88&gt;0,E86,""))</f>
        <v/>
      </c>
      <c r="F88" s="17"/>
      <c r="G88" s="17"/>
      <c r="H88" s="95">
        <f>Debit-Credit</f>
        <v>0</v>
      </c>
      <c r="I88" s="97">
        <f>SUM(J88:T88)</f>
        <v>0</v>
      </c>
      <c r="J88" s="97" t="str">
        <f>IF(AND(F88&lt;&gt;0,G88&lt;&gt;0),1,"")</f>
        <v/>
      </c>
      <c r="K88" s="97" t="str">
        <f>IF(AND(F88&gt;0,G87&gt;0),2,"")</f>
        <v/>
      </c>
      <c r="L88" s="97" t="str">
        <f>IF(C88=0,IF(OR(F88&lt;&gt;0,G88&lt;&gt;0),4,""),"")</f>
        <v/>
      </c>
      <c r="M88" s="97" t="str">
        <f>IF(OR(ROUNDDOWN(F88,2)&lt;&gt;F88,ROUNDDOWN(G88,2)&lt;&gt;G88),8,"")</f>
        <v/>
      </c>
      <c r="N88" s="97" t="str">
        <f>IF(AND(C88&gt;0,B86=""),32,"")</f>
        <v/>
      </c>
      <c r="O88" s="97" t="str">
        <f>IF(AND(C88&gt;0,E86=""),16,"")</f>
        <v/>
      </c>
    </row>
    <row r="89" spans="1:15" ht="12">
      <c r="A89" s="110" t="str">
        <f t="shared" si="18"/>
        <v/>
      </c>
      <c r="B89" s="112" t="str">
        <f t="shared" si="18"/>
        <v/>
      </c>
      <c r="C89" s="15"/>
      <c r="D89" s="111" t="str">
        <f t="shared" si="17"/>
        <v/>
      </c>
      <c r="E89" s="111" t="str">
        <f>IF(I89&gt;0,VLOOKUP(I89,ErrorTable,2),IF(C89&gt;0,E86,""))</f>
        <v/>
      </c>
      <c r="F89" s="17"/>
      <c r="G89" s="17"/>
      <c r="H89" s="95">
        <f>Debit-Credit</f>
        <v>0</v>
      </c>
      <c r="I89" s="97">
        <f>SUM(J89:T89)</f>
        <v>0</v>
      </c>
      <c r="J89" s="97" t="str">
        <f>IF(AND(F89&lt;&gt;0,G89&lt;&gt;0),1,"")</f>
        <v/>
      </c>
      <c r="K89" s="97" t="str">
        <f>IF(AND(F89&gt;0,G88&gt;0),2,"")</f>
        <v/>
      </c>
      <c r="L89" s="97" t="str">
        <f>IF(C89=0,IF(OR(F89&lt;&gt;0,G89&lt;&gt;0),4,""),"")</f>
        <v/>
      </c>
      <c r="M89" s="97" t="str">
        <f>IF(OR(ROUNDDOWN(F89,2)&lt;&gt;F89,ROUNDDOWN(G89,2)&lt;&gt;G89),8,"")</f>
        <v/>
      </c>
      <c r="N89" s="97" t="str">
        <f>IF(AND(C89&gt;0,B86=""),32,"")</f>
        <v/>
      </c>
      <c r="O89" s="97" t="str">
        <f>IF(AND(C89&gt;0,E86=""),16,"")</f>
        <v/>
      </c>
    </row>
    <row r="90" spans="1:15" ht="12" customHeight="1">
      <c r="A90" s="105" t="str">
        <f>IF(SUM(F91:F94,G91:G94)*100&lt;&gt;INT(SUM(F91:F94,G91:G94)*100),"Round to two decimal places.","")</f>
        <v/>
      </c>
      <c r="B90" s="106"/>
      <c r="C90" s="106"/>
      <c r="D90" s="107"/>
      <c r="E90" s="108" t="str">
        <f>IF(SUM(F91:F94)=SUM(G91:G94),""," # "&amp;A91&amp;" Not in Balance by "&amp;TEXT(SUM(F91:F94)-SUM(G91:G94),"$###,###.00#"))</f>
        <v/>
      </c>
      <c r="F90" s="109"/>
      <c r="G90" s="109"/>
      <c r="H90" s="104"/>
    </row>
    <row r="91" spans="1:15" ht="12">
      <c r="A91" s="110">
        <v>18</v>
      </c>
      <c r="B91" s="14">
        <v>41082</v>
      </c>
      <c r="C91" s="15">
        <v>5020</v>
      </c>
      <c r="D91" s="111" t="str">
        <f>IF(I91&gt;0,VLOOKUP(I91,ErrorTable,2),IF(Account&gt;0,VLOOKUP(Account,Chart_of_Accounts,2),""))</f>
        <v>Salary Expense</v>
      </c>
      <c r="E91" s="15" t="s">
        <v>207</v>
      </c>
      <c r="F91" s="17">
        <v>810</v>
      </c>
      <c r="G91" s="17"/>
      <c r="H91" s="95">
        <f>Debit-Credit</f>
        <v>810</v>
      </c>
      <c r="I91" s="97">
        <f>SUM(J91:T91)</f>
        <v>0</v>
      </c>
      <c r="K91" s="97"/>
      <c r="L91" s="97" t="str">
        <f>IF(C91=0,IF(OR(F91&lt;&gt;0,G91&lt;&gt;0),4,""),"")</f>
        <v/>
      </c>
      <c r="M91" s="97" t="str">
        <f>IF(OR(ROUNDDOWN(F91,2)&lt;&gt;F91,ROUNDDOWN(G91,2)&lt;&gt;G91),8,"")</f>
        <v/>
      </c>
      <c r="N91" s="97" t="str">
        <f>IF(AND(C91&gt;0,B91=""),32,"")</f>
        <v/>
      </c>
    </row>
    <row r="92" spans="1:15" ht="12">
      <c r="A92" s="110">
        <f t="shared" ref="A92:B94" si="19">IF(Account&gt;0,A91,"")</f>
        <v>18</v>
      </c>
      <c r="B92" s="112">
        <f>IF(AND(B91&lt;&gt;"",Account&gt;0),B91,"")</f>
        <v>41082</v>
      </c>
      <c r="C92" s="15">
        <v>1110</v>
      </c>
      <c r="D92" s="111" t="str">
        <f t="shared" si="17"/>
        <v>Cash</v>
      </c>
      <c r="E92" s="111" t="str">
        <f>IF(I92&gt;0,VLOOKUP(I92,ErrorTable,2),IF(C92&gt;0,E91,""))</f>
        <v>Paid advertising bill</v>
      </c>
      <c r="F92" s="17"/>
      <c r="G92" s="17">
        <v>810</v>
      </c>
      <c r="H92" s="95">
        <f>Debit-Credit</f>
        <v>-810</v>
      </c>
      <c r="I92" s="97">
        <f>SUM(J92:T92)</f>
        <v>0</v>
      </c>
      <c r="J92" s="97" t="str">
        <f>IF(AND(F92&lt;&gt;0,G92&lt;&gt;0),1,"")</f>
        <v/>
      </c>
      <c r="K92" s="97" t="str">
        <f>IF(AND(F92&gt;0,G91&gt;0),2,"")</f>
        <v/>
      </c>
      <c r="L92" s="97" t="str">
        <f>IF(C92=0,IF(OR(F92&lt;&gt;0,G92&lt;&gt;0),4,""),"")</f>
        <v/>
      </c>
      <c r="M92" s="97" t="str">
        <f>IF(OR(ROUNDDOWN(F92,2)&lt;&gt;F92,ROUNDDOWN(G92,2)&lt;&gt;G92),8,"")</f>
        <v/>
      </c>
      <c r="N92" s="97" t="str">
        <f>IF(AND(C92&gt;0,B91=""),32,"")</f>
        <v/>
      </c>
      <c r="O92" s="97" t="str">
        <f>IF(AND(C92&gt;0,E91=""),16,"")</f>
        <v/>
      </c>
    </row>
    <row r="93" spans="1:15" ht="12">
      <c r="A93" s="110" t="str">
        <f t="shared" si="19"/>
        <v/>
      </c>
      <c r="B93" s="112" t="str">
        <f t="shared" si="19"/>
        <v/>
      </c>
      <c r="C93" s="15"/>
      <c r="D93" s="111" t="str">
        <f t="shared" si="17"/>
        <v/>
      </c>
      <c r="E93" s="111" t="str">
        <f>IF(I93&gt;0,VLOOKUP(I93,ErrorTable,2),IF(C93&gt;0,E91,""))</f>
        <v/>
      </c>
      <c r="F93" s="17"/>
      <c r="G93" s="17"/>
      <c r="H93" s="95">
        <f>Debit-Credit</f>
        <v>0</v>
      </c>
      <c r="I93" s="97">
        <f>SUM(J93:T93)</f>
        <v>0</v>
      </c>
      <c r="J93" s="97" t="str">
        <f>IF(AND(F93&lt;&gt;0,G93&lt;&gt;0),1,"")</f>
        <v/>
      </c>
      <c r="K93" s="97" t="str">
        <f>IF(AND(F93&gt;0,G92&gt;0),2,"")</f>
        <v/>
      </c>
      <c r="L93" s="97" t="str">
        <f>IF(C93=0,IF(OR(F93&lt;&gt;0,G93&lt;&gt;0),4,""),"")</f>
        <v/>
      </c>
      <c r="M93" s="97" t="str">
        <f>IF(OR(ROUNDDOWN(F93,2)&lt;&gt;F93,ROUNDDOWN(G93,2)&lt;&gt;G93),8,"")</f>
        <v/>
      </c>
      <c r="N93" s="97" t="str">
        <f>IF(AND(C93&gt;0,B91=""),32,"")</f>
        <v/>
      </c>
      <c r="O93" s="97" t="str">
        <f>IF(AND(C93&gt;0,E91=""),16,"")</f>
        <v/>
      </c>
    </row>
    <row r="94" spans="1:15" ht="12">
      <c r="A94" s="110" t="str">
        <f t="shared" si="19"/>
        <v/>
      </c>
      <c r="B94" s="112" t="str">
        <f t="shared" si="19"/>
        <v/>
      </c>
      <c r="C94" s="15"/>
      <c r="D94" s="111" t="str">
        <f t="shared" si="17"/>
        <v/>
      </c>
      <c r="E94" s="111" t="str">
        <f>IF(I94&gt;0,VLOOKUP(I94,ErrorTable,2),IF(C94&gt;0,E91,""))</f>
        <v/>
      </c>
      <c r="F94" s="17"/>
      <c r="G94" s="17"/>
      <c r="H94" s="95">
        <f>Debit-Credit</f>
        <v>0</v>
      </c>
      <c r="I94" s="97">
        <f>SUM(J94:T94)</f>
        <v>0</v>
      </c>
      <c r="J94" s="97" t="str">
        <f>IF(AND(F94&lt;&gt;0,G94&lt;&gt;0),1,"")</f>
        <v/>
      </c>
      <c r="K94" s="97" t="str">
        <f>IF(AND(F94&gt;0,G93&gt;0),2,"")</f>
        <v/>
      </c>
      <c r="L94" s="97" t="str">
        <f>IF(C94=0,IF(OR(F94&lt;&gt;0,G94&lt;&gt;0),4,""),"")</f>
        <v/>
      </c>
      <c r="M94" s="97" t="str">
        <f>IF(OR(ROUNDDOWN(F94,2)&lt;&gt;F94,ROUNDDOWN(G94,2)&lt;&gt;G94),8,"")</f>
        <v/>
      </c>
      <c r="N94" s="97" t="str">
        <f>IF(AND(C94&gt;0,B91=""),32,"")</f>
        <v/>
      </c>
      <c r="O94" s="97" t="str">
        <f>IF(AND(C94&gt;0,E91=""),16,"")</f>
        <v/>
      </c>
    </row>
    <row r="95" spans="1:15" ht="12" customHeight="1">
      <c r="A95" s="105" t="str">
        <f>IF(SUM(F96:F99,G96:G99)*100&lt;&gt;INT(SUM(F96:F99,G96:G99)*100),"Round to two decimal places.","")</f>
        <v/>
      </c>
      <c r="B95" s="106"/>
      <c r="C95" s="106"/>
      <c r="D95" s="107"/>
      <c r="E95" s="108" t="str">
        <f>IF(SUM(F96:F99)=SUM(G96:G99),""," # "&amp;A96&amp;" Not in Balance by "&amp;TEXT(SUM(F96:F99)-SUM(G96:G99),"$###,###.00#"))</f>
        <v/>
      </c>
      <c r="F95" s="109"/>
      <c r="G95" s="109"/>
      <c r="H95" s="104"/>
    </row>
    <row r="96" spans="1:15" ht="12">
      <c r="A96" s="110">
        <v>19</v>
      </c>
      <c r="B96" s="14">
        <v>41083</v>
      </c>
      <c r="C96" s="15">
        <v>1110</v>
      </c>
      <c r="D96" s="111" t="str">
        <f>IF(I96&gt;0,VLOOKUP(I96,ErrorTable,2),IF(Account&gt;0,VLOOKUP(Account,Chart_of_Accounts,2),""))</f>
        <v>Cash</v>
      </c>
      <c r="E96" s="15" t="s">
        <v>208</v>
      </c>
      <c r="F96" s="17">
        <v>3205</v>
      </c>
      <c r="G96" s="17"/>
      <c r="H96" s="95">
        <f>Debit-Credit</f>
        <v>3205</v>
      </c>
      <c r="I96" s="97">
        <f>SUM(J96:T96)</f>
        <v>0</v>
      </c>
      <c r="K96" s="97"/>
      <c r="L96" s="97" t="str">
        <f>IF(C96=0,IF(OR(F96&lt;&gt;0,G96&lt;&gt;0),4,""),"")</f>
        <v/>
      </c>
      <c r="M96" s="97" t="str">
        <f>IF(OR(ROUNDDOWN(F96,2)&lt;&gt;F96,ROUNDDOWN(G96,2)&lt;&gt;G96),8,"")</f>
        <v/>
      </c>
      <c r="N96" s="97" t="str">
        <f>IF(AND(C96&gt;0,B96=""),32,"")</f>
        <v/>
      </c>
    </row>
    <row r="97" spans="1:15" ht="12">
      <c r="A97" s="110">
        <f t="shared" ref="A97:B99" si="20">IF(Account&gt;0,A96,"")</f>
        <v>19</v>
      </c>
      <c r="B97" s="112">
        <f>IF(AND(B96&lt;&gt;"",Account&gt;0),B96,"")</f>
        <v>41083</v>
      </c>
      <c r="C97" s="15">
        <v>2101</v>
      </c>
      <c r="D97" s="111" t="str">
        <f t="shared" si="17"/>
        <v>Accounts Payable</v>
      </c>
      <c r="E97" s="111" t="str">
        <f>IF(I97&gt;0,VLOOKUP(I97,ErrorTable,2),IF(C97&gt;0,E96,""))</f>
        <v>Cash received on billings</v>
      </c>
      <c r="F97" s="17"/>
      <c r="G97" s="17">
        <v>3205</v>
      </c>
      <c r="H97" s="95">
        <f>Debit-Credit</f>
        <v>-3205</v>
      </c>
      <c r="I97" s="97">
        <f>SUM(J97:T97)</f>
        <v>0</v>
      </c>
      <c r="J97" s="97" t="str">
        <f>IF(AND(F97&lt;&gt;0,G97&lt;&gt;0),1,"")</f>
        <v/>
      </c>
      <c r="K97" s="97" t="str">
        <f>IF(AND(F97&gt;0,G96&gt;0),2,"")</f>
        <v/>
      </c>
      <c r="L97" s="97" t="str">
        <f>IF(C97=0,IF(OR(F97&lt;&gt;0,G97&lt;&gt;0),4,""),"")</f>
        <v/>
      </c>
      <c r="M97" s="97" t="str">
        <f>IF(OR(ROUNDDOWN(F97,2)&lt;&gt;F97,ROUNDDOWN(G97,2)&lt;&gt;G97),8,"")</f>
        <v/>
      </c>
      <c r="N97" s="97" t="str">
        <f>IF(AND(C97&gt;0,B96=""),32,"")</f>
        <v/>
      </c>
      <c r="O97" s="97" t="str">
        <f>IF(AND(C97&gt;0,E96=""),16,"")</f>
        <v/>
      </c>
    </row>
    <row r="98" spans="1:15" ht="12">
      <c r="A98" s="110" t="str">
        <f t="shared" si="20"/>
        <v/>
      </c>
      <c r="B98" s="112" t="str">
        <f t="shared" si="20"/>
        <v/>
      </c>
      <c r="C98" s="15"/>
      <c r="D98" s="111" t="str">
        <f t="shared" si="17"/>
        <v/>
      </c>
      <c r="E98" s="111" t="str">
        <f>IF(I98&gt;0,VLOOKUP(I98,ErrorTable,2),IF(C98&gt;0,E96,""))</f>
        <v/>
      </c>
      <c r="F98" s="17"/>
      <c r="G98" s="17"/>
      <c r="H98" s="95">
        <f>Debit-Credit</f>
        <v>0</v>
      </c>
      <c r="I98" s="97">
        <f>SUM(J98:T98)</f>
        <v>0</v>
      </c>
      <c r="J98" s="97" t="str">
        <f>IF(AND(F98&lt;&gt;0,G98&lt;&gt;0),1,"")</f>
        <v/>
      </c>
      <c r="K98" s="97" t="str">
        <f>IF(AND(F98&gt;0,G97&gt;0),2,"")</f>
        <v/>
      </c>
      <c r="L98" s="97" t="str">
        <f>IF(C98=0,IF(OR(F98&lt;&gt;0,G98&lt;&gt;0),4,""),"")</f>
        <v/>
      </c>
      <c r="M98" s="97" t="str">
        <f>IF(OR(ROUNDDOWN(F98,2)&lt;&gt;F98,ROUNDDOWN(G98,2)&lt;&gt;G98),8,"")</f>
        <v/>
      </c>
      <c r="N98" s="97" t="str">
        <f>IF(AND(C98&gt;0,B96=""),32,"")</f>
        <v/>
      </c>
      <c r="O98" s="97" t="str">
        <f>IF(AND(C98&gt;0,E96=""),16,"")</f>
        <v/>
      </c>
    </row>
    <row r="99" spans="1:15" ht="12">
      <c r="A99" s="110" t="str">
        <f t="shared" si="20"/>
        <v/>
      </c>
      <c r="B99" s="112" t="str">
        <f t="shared" si="20"/>
        <v/>
      </c>
      <c r="C99" s="15"/>
      <c r="D99" s="111" t="str">
        <f t="shared" si="17"/>
        <v/>
      </c>
      <c r="E99" s="111" t="str">
        <f>IF(I99&gt;0,VLOOKUP(I99,ErrorTable,2),IF(C99&gt;0,E96,""))</f>
        <v/>
      </c>
      <c r="F99" s="17"/>
      <c r="G99" s="17"/>
      <c r="H99" s="95">
        <f>Debit-Credit</f>
        <v>0</v>
      </c>
      <c r="I99" s="97">
        <f>SUM(J99:T99)</f>
        <v>0</v>
      </c>
      <c r="J99" s="97" t="str">
        <f>IF(AND(F99&lt;&gt;0,G99&lt;&gt;0),1,"")</f>
        <v/>
      </c>
      <c r="K99" s="97" t="str">
        <f>IF(AND(F99&gt;0,G98&gt;0),2,"")</f>
        <v/>
      </c>
      <c r="L99" s="97" t="str">
        <f>IF(C99=0,IF(OR(F99&lt;&gt;0,G99&lt;&gt;0),4,""),"")</f>
        <v/>
      </c>
      <c r="M99" s="97" t="str">
        <f>IF(OR(ROUNDDOWN(F99,2)&lt;&gt;F99,ROUNDDOWN(G99,2)&lt;&gt;G99),8,"")</f>
        <v/>
      </c>
      <c r="N99" s="97" t="str">
        <f>IF(AND(C99&gt;0,B96=""),32,"")</f>
        <v/>
      </c>
      <c r="O99" s="97" t="str">
        <f>IF(AND(C99&gt;0,E96=""),16,"")</f>
        <v/>
      </c>
    </row>
    <row r="100" spans="1:15" ht="12" customHeight="1">
      <c r="A100" s="105" t="str">
        <f>IF(SUM(F101:F104,G101:G104)*100&lt;&gt;INT(SUM(F101:F104,G101:G104)*100),"Round to two decimal places.","")</f>
        <v/>
      </c>
      <c r="B100" s="106"/>
      <c r="C100" s="106"/>
      <c r="D100" s="107"/>
      <c r="E100" s="108" t="str">
        <f>IF(SUM(F101:F104)=SUM(G101:G104),""," # "&amp;A101&amp;" Not in Balance by "&amp;TEXT(SUM(F101:F104)-SUM(G101:G104),"$###,###.00#"))</f>
        <v/>
      </c>
      <c r="F100" s="109"/>
      <c r="G100" s="109"/>
      <c r="H100" s="104"/>
    </row>
    <row r="101" spans="1:15" ht="12">
      <c r="A101" s="110">
        <v>20</v>
      </c>
      <c r="B101" s="14">
        <v>41083</v>
      </c>
      <c r="C101" s="15">
        <v>1150</v>
      </c>
      <c r="D101" s="111" t="str">
        <f>IF(I101&gt;0,VLOOKUP(I101,ErrorTable,2),IF(Account&gt;0,VLOOKUP(Account,Chart_of_Accounts,2),""))</f>
        <v>Office Supplies</v>
      </c>
      <c r="E101" s="15" t="s">
        <v>209</v>
      </c>
      <c r="F101" s="17">
        <v>505</v>
      </c>
      <c r="G101" s="17"/>
      <c r="H101" s="95">
        <f>Debit-Credit</f>
        <v>505</v>
      </c>
      <c r="I101" s="97">
        <f>SUM(J101:T101)</f>
        <v>0</v>
      </c>
      <c r="K101" s="97"/>
      <c r="L101" s="97" t="str">
        <f>IF(C101=0,IF(OR(F101&lt;&gt;0,G101&lt;&gt;0),4,""),"")</f>
        <v/>
      </c>
      <c r="M101" s="97" t="str">
        <f>IF(OR(ROUNDDOWN(F101,2)&lt;&gt;F101,ROUNDDOWN(G101,2)&lt;&gt;G101),8,"")</f>
        <v/>
      </c>
      <c r="N101" s="97" t="str">
        <f>IF(AND(C101&gt;0,B101=""),32,"")</f>
        <v/>
      </c>
    </row>
    <row r="102" spans="1:15" ht="12">
      <c r="A102" s="110">
        <f t="shared" ref="A102:B104" si="21">IF(Account&gt;0,A101,"")</f>
        <v>20</v>
      </c>
      <c r="B102" s="112">
        <f>IF(AND(B101&lt;&gt;"",Account&gt;0),B101,"")</f>
        <v>41083</v>
      </c>
      <c r="C102" s="15">
        <v>2101</v>
      </c>
      <c r="D102" s="111" t="str">
        <f t="shared" si="17"/>
        <v>Accounts Payable</v>
      </c>
      <c r="E102" s="111" t="str">
        <f>IF(I102&gt;0,VLOOKUP(I102,ErrorTable,2),IF(C102&gt;0,E101,""))</f>
        <v>Bought office supplies on account</v>
      </c>
      <c r="F102" s="17"/>
      <c r="G102" s="17">
        <v>505</v>
      </c>
      <c r="H102" s="95">
        <f>Debit-Credit</f>
        <v>-505</v>
      </c>
      <c r="I102" s="97">
        <f>SUM(J102:T102)</f>
        <v>0</v>
      </c>
      <c r="J102" s="97" t="str">
        <f>IF(AND(F102&lt;&gt;0,G102&lt;&gt;0),1,"")</f>
        <v/>
      </c>
      <c r="K102" s="97" t="str">
        <f>IF(AND(F102&gt;0,G101&gt;0),2,"")</f>
        <v/>
      </c>
      <c r="L102" s="97" t="str">
        <f>IF(C102=0,IF(OR(F102&lt;&gt;0,G102&lt;&gt;0),4,""),"")</f>
        <v/>
      </c>
      <c r="M102" s="97" t="str">
        <f>IF(OR(ROUNDDOWN(F102,2)&lt;&gt;F102,ROUNDDOWN(G102,2)&lt;&gt;G102),8,"")</f>
        <v/>
      </c>
      <c r="N102" s="97" t="str">
        <f>IF(AND(C102&gt;0,B101=""),32,"")</f>
        <v/>
      </c>
      <c r="O102" s="97" t="str">
        <f>IF(AND(C102&gt;0,E101=""),16,"")</f>
        <v/>
      </c>
    </row>
    <row r="103" spans="1:15" ht="12">
      <c r="A103" s="110" t="str">
        <f t="shared" si="21"/>
        <v/>
      </c>
      <c r="B103" s="112" t="str">
        <f t="shared" si="21"/>
        <v/>
      </c>
      <c r="C103" s="15"/>
      <c r="D103" s="111" t="str">
        <f t="shared" si="17"/>
        <v/>
      </c>
      <c r="E103" s="111" t="str">
        <f>IF(I103&gt;0,VLOOKUP(I103,ErrorTable,2),IF(C103&gt;0,E101,""))</f>
        <v/>
      </c>
      <c r="F103" s="17"/>
      <c r="G103" s="17"/>
      <c r="H103" s="95">
        <f>Debit-Credit</f>
        <v>0</v>
      </c>
      <c r="I103" s="97">
        <f>SUM(J103:T103)</f>
        <v>0</v>
      </c>
      <c r="J103" s="97" t="str">
        <f>IF(AND(F103&lt;&gt;0,G103&lt;&gt;0),1,"")</f>
        <v/>
      </c>
      <c r="K103" s="97" t="str">
        <f>IF(AND(F103&gt;0,G102&gt;0),2,"")</f>
        <v/>
      </c>
      <c r="L103" s="97" t="str">
        <f>IF(C103=0,IF(OR(F103&lt;&gt;0,G103&lt;&gt;0),4,""),"")</f>
        <v/>
      </c>
      <c r="M103" s="97" t="str">
        <f>IF(OR(ROUNDDOWN(F103,2)&lt;&gt;F103,ROUNDDOWN(G103,2)&lt;&gt;G103),8,"")</f>
        <v/>
      </c>
      <c r="N103" s="97" t="str">
        <f>IF(AND(C103&gt;0,B101=""),32,"")</f>
        <v/>
      </c>
      <c r="O103" s="97" t="str">
        <f>IF(AND(C103&gt;0,E101=""),16,"")</f>
        <v/>
      </c>
    </row>
    <row r="104" spans="1:15" ht="12">
      <c r="A104" s="110" t="str">
        <f t="shared" si="21"/>
        <v/>
      </c>
      <c r="B104" s="112" t="str">
        <f t="shared" si="21"/>
        <v/>
      </c>
      <c r="C104" s="15"/>
      <c r="D104" s="111" t="str">
        <f t="shared" si="17"/>
        <v/>
      </c>
      <c r="E104" s="111" t="str">
        <f>IF(I104&gt;0,VLOOKUP(I104,ErrorTable,2),IF(C104&gt;0,E101,""))</f>
        <v/>
      </c>
      <c r="F104" s="17"/>
      <c r="G104" s="17"/>
      <c r="H104" s="95">
        <f>Debit-Credit</f>
        <v>0</v>
      </c>
      <c r="I104" s="97">
        <f>SUM(J104:T104)</f>
        <v>0</v>
      </c>
      <c r="J104" s="97" t="str">
        <f>IF(AND(F104&lt;&gt;0,G104&lt;&gt;0),1,"")</f>
        <v/>
      </c>
      <c r="K104" s="97" t="str">
        <f>IF(AND(F104&gt;0,G103&gt;0),2,"")</f>
        <v/>
      </c>
      <c r="L104" s="97" t="str">
        <f>IF(C104=0,IF(OR(F104&lt;&gt;0,G104&lt;&gt;0),4,""),"")</f>
        <v/>
      </c>
      <c r="M104" s="97" t="str">
        <f>IF(OR(ROUNDDOWN(F104,2)&lt;&gt;F104,ROUNDDOWN(G104,2)&lt;&gt;G104),8,"")</f>
        <v/>
      </c>
      <c r="N104" s="97" t="str">
        <f>IF(AND(C104&gt;0,B101=""),32,"")</f>
        <v/>
      </c>
      <c r="O104" s="97" t="str">
        <f>IF(AND(C104&gt;0,E101=""),16,"")</f>
        <v/>
      </c>
    </row>
    <row r="105" spans="1:15" ht="12" customHeight="1">
      <c r="A105" s="105" t="str">
        <f>IF(SUM(F106:F109,G106:G109)*100&lt;&gt;INT(SUM(F106:F109,G106:G109)*100),"Round to two decimal places.","")</f>
        <v/>
      </c>
      <c r="B105" s="106"/>
      <c r="C105" s="106"/>
      <c r="D105" s="107"/>
      <c r="E105" s="108" t="str">
        <f>IF(SUM(F106:F109)=SUM(G106:G109),""," # "&amp;A106&amp;" Not in Balance by "&amp;TEXT(SUM(F106:F109)-SUM(G106:G109),"$###,###.00#"))</f>
        <v/>
      </c>
      <c r="F105" s="109"/>
      <c r="G105" s="109"/>
      <c r="H105" s="104"/>
    </row>
    <row r="106" spans="1:15" ht="12">
      <c r="A106" s="110">
        <v>21</v>
      </c>
      <c r="B106" s="14">
        <v>41088</v>
      </c>
      <c r="C106" s="15">
        <v>1120</v>
      </c>
      <c r="D106" s="111" t="str">
        <f>IF(I106&gt;0,VLOOKUP(I106,ErrorTable,2),IF(Account&gt;0,VLOOKUP(Account,Chart_of_Accounts,2),""))</f>
        <v>Accounts Receivable</v>
      </c>
      <c r="E106" s="15" t="s">
        <v>210</v>
      </c>
      <c r="F106" s="17">
        <v>6015</v>
      </c>
      <c r="G106" s="17"/>
      <c r="H106" s="95">
        <f>Debit-Credit</f>
        <v>6015</v>
      </c>
      <c r="I106" s="97">
        <f>SUM(J106:T106)</f>
        <v>0</v>
      </c>
      <c r="K106" s="97"/>
      <c r="L106" s="97" t="str">
        <f>IF(C106=0,IF(OR(F106&lt;&gt;0,G106&lt;&gt;0),4,""),"")</f>
        <v/>
      </c>
      <c r="M106" s="97" t="str">
        <f>IF(OR(ROUNDDOWN(F106,2)&lt;&gt;F106,ROUNDDOWN(G106,2)&lt;&gt;G106),8,"")</f>
        <v/>
      </c>
      <c r="N106" s="97" t="str">
        <f>IF(AND(C106&gt;0,B106=""),32,"")</f>
        <v/>
      </c>
    </row>
    <row r="107" spans="1:15" ht="12">
      <c r="A107" s="110">
        <f t="shared" ref="A107:B109" si="22">IF(Account&gt;0,A106,"")</f>
        <v>21</v>
      </c>
      <c r="B107" s="112">
        <f>IF(AND(B106&lt;&gt;"",Account&gt;0),B106,"")</f>
        <v>41088</v>
      </c>
      <c r="C107" s="15">
        <v>4100</v>
      </c>
      <c r="D107" s="111" t="str">
        <f t="shared" si="17"/>
        <v>Computer &amp; Consulting Revenue</v>
      </c>
      <c r="E107" s="111" t="str">
        <f>IF(I107&gt;0,VLOOKUP(I107,ErrorTable,2),IF(C107&gt;0,E106,""))</f>
        <v>Customers billed for service</v>
      </c>
      <c r="F107" s="17"/>
      <c r="G107" s="17">
        <v>6015</v>
      </c>
      <c r="H107" s="95">
        <f>Debit-Credit</f>
        <v>-6015</v>
      </c>
      <c r="I107" s="97">
        <f>SUM(J107:T107)</f>
        <v>0</v>
      </c>
      <c r="J107" s="97" t="str">
        <f>IF(AND(F107&lt;&gt;0,G107&lt;&gt;0),1,"")</f>
        <v/>
      </c>
      <c r="K107" s="97" t="str">
        <f>IF(AND(F107&gt;0,G106&gt;0),2,"")</f>
        <v/>
      </c>
      <c r="L107" s="97" t="str">
        <f>IF(C107=0,IF(OR(F107&lt;&gt;0,G107&lt;&gt;0),4,""),"")</f>
        <v/>
      </c>
      <c r="M107" s="97" t="str">
        <f>IF(OR(ROUNDDOWN(F107,2)&lt;&gt;F107,ROUNDDOWN(G107,2)&lt;&gt;G107),8,"")</f>
        <v/>
      </c>
      <c r="N107" s="97" t="str">
        <f>IF(AND(C107&gt;0,B106=""),32,"")</f>
        <v/>
      </c>
      <c r="O107" s="97" t="str">
        <f>IF(AND(C107&gt;0,E106=""),16,"")</f>
        <v/>
      </c>
    </row>
    <row r="108" spans="1:15" ht="12">
      <c r="A108" s="110" t="str">
        <f t="shared" si="22"/>
        <v/>
      </c>
      <c r="B108" s="112" t="str">
        <f t="shared" si="22"/>
        <v/>
      </c>
      <c r="C108" s="15"/>
      <c r="D108" s="111" t="str">
        <f t="shared" si="17"/>
        <v/>
      </c>
      <c r="E108" s="111" t="str">
        <f>IF(I108&gt;0,VLOOKUP(I108,ErrorTable,2),IF(C108&gt;0,E106,""))</f>
        <v/>
      </c>
      <c r="F108" s="17"/>
      <c r="G108" s="17"/>
      <c r="H108" s="95">
        <f>Debit-Credit</f>
        <v>0</v>
      </c>
      <c r="I108" s="97">
        <f>SUM(J108:T108)</f>
        <v>0</v>
      </c>
      <c r="J108" s="97" t="str">
        <f>IF(AND(F108&lt;&gt;0,G108&lt;&gt;0),1,"")</f>
        <v/>
      </c>
      <c r="K108" s="97" t="str">
        <f>IF(AND(F108&gt;0,G107&gt;0),2,"")</f>
        <v/>
      </c>
      <c r="L108" s="97" t="str">
        <f>IF(C108=0,IF(OR(F108&lt;&gt;0,G108&lt;&gt;0),4,""),"")</f>
        <v/>
      </c>
      <c r="M108" s="97" t="str">
        <f>IF(OR(ROUNDDOWN(F108,2)&lt;&gt;F108,ROUNDDOWN(G108,2)&lt;&gt;G108),8,"")</f>
        <v/>
      </c>
      <c r="N108" s="97" t="str">
        <f>IF(AND(C108&gt;0,B106=""),32,"")</f>
        <v/>
      </c>
      <c r="O108" s="97" t="str">
        <f>IF(AND(C108&gt;0,E106=""),16,"")</f>
        <v/>
      </c>
    </row>
    <row r="109" spans="1:15" ht="12">
      <c r="A109" s="110" t="str">
        <f t="shared" si="22"/>
        <v/>
      </c>
      <c r="B109" s="112" t="str">
        <f t="shared" si="22"/>
        <v/>
      </c>
      <c r="C109" s="15"/>
      <c r="D109" s="111" t="str">
        <f t="shared" si="17"/>
        <v/>
      </c>
      <c r="E109" s="111" t="str">
        <f>IF(I109&gt;0,VLOOKUP(I109,ErrorTable,2),IF(C109&gt;0,E106,""))</f>
        <v/>
      </c>
      <c r="F109" s="17"/>
      <c r="G109" s="17"/>
      <c r="H109" s="95">
        <f>Debit-Credit</f>
        <v>0</v>
      </c>
      <c r="I109" s="97">
        <f>SUM(J109:T109)</f>
        <v>0</v>
      </c>
      <c r="J109" s="97" t="str">
        <f>IF(AND(F109&lt;&gt;0,G109&lt;&gt;0),1,"")</f>
        <v/>
      </c>
      <c r="K109" s="97" t="str">
        <f>IF(AND(F109&gt;0,G108&gt;0),2,"")</f>
        <v/>
      </c>
      <c r="L109" s="97" t="str">
        <f>IF(C109=0,IF(OR(F109&lt;&gt;0,G109&lt;&gt;0),4,""),"")</f>
        <v/>
      </c>
      <c r="M109" s="97" t="str">
        <f>IF(OR(ROUNDDOWN(F109,2)&lt;&gt;F109,ROUNDDOWN(G109,2)&lt;&gt;G109),8,"")</f>
        <v/>
      </c>
      <c r="N109" s="97" t="str">
        <f>IF(AND(C109&gt;0,B106=""),32,"")</f>
        <v/>
      </c>
      <c r="O109" s="97" t="str">
        <f>IF(AND(C109&gt;0,E106=""),16,"")</f>
        <v/>
      </c>
    </row>
    <row r="110" spans="1:15" ht="12" customHeight="1">
      <c r="A110" s="105" t="str">
        <f>IF(SUM(F111:F114,G111:G114)*100&lt;&gt;INT(SUM(F111:F114,G111:G114)*100),"Round to two decimal places.","")</f>
        <v/>
      </c>
      <c r="B110" s="106"/>
      <c r="C110" s="106"/>
      <c r="D110" s="107"/>
      <c r="E110" s="108" t="str">
        <f>IF(SUM(F111:F114)=SUM(G111:G114),""," # "&amp;A111&amp;" Not in Balance by "&amp;TEXT(SUM(F111:F114)-SUM(G111:G114),"$###,###.00#"))</f>
        <v/>
      </c>
      <c r="F110" s="109"/>
      <c r="G110" s="109"/>
      <c r="H110" s="104"/>
    </row>
    <row r="111" spans="1:15" ht="12">
      <c r="A111" s="110">
        <v>22</v>
      </c>
      <c r="B111" s="14">
        <v>41089</v>
      </c>
      <c r="C111" s="15">
        <v>1110</v>
      </c>
      <c r="D111" s="111" t="str">
        <f>IF(I111&gt;0,VLOOKUP(I111,ErrorTable,2),IF(Account&gt;0,VLOOKUP(Account,Chart_of_Accounts,2),""))</f>
        <v>Cash</v>
      </c>
      <c r="E111" s="15" t="s">
        <v>212</v>
      </c>
      <c r="F111" s="17">
        <v>5699</v>
      </c>
      <c r="G111" s="17"/>
      <c r="H111" s="95">
        <f>Debit-Credit</f>
        <v>5699</v>
      </c>
      <c r="I111" s="97">
        <f>SUM(J111:T111)</f>
        <v>0</v>
      </c>
      <c r="K111" s="97"/>
      <c r="L111" s="97" t="str">
        <f>IF(C111=0,IF(OR(F111&lt;&gt;0,G111&lt;&gt;0),4,""),"")</f>
        <v/>
      </c>
      <c r="M111" s="97" t="str">
        <f>IF(OR(ROUNDDOWN(F111,2)&lt;&gt;F111,ROUNDDOWN(G111,2)&lt;&gt;G111),8,"")</f>
        <v/>
      </c>
      <c r="N111" s="97" t="str">
        <f>IF(AND(C111&gt;0,B111=""),32,"")</f>
        <v/>
      </c>
    </row>
    <row r="112" spans="1:15" ht="12">
      <c r="A112" s="110">
        <f t="shared" ref="A112:B114" si="23">IF(Account&gt;0,A111,"")</f>
        <v>22</v>
      </c>
      <c r="B112" s="112">
        <f>IF(AND(B111&lt;&gt;"",Account&gt;0),B111,"")</f>
        <v>41089</v>
      </c>
      <c r="C112" s="15">
        <v>1120</v>
      </c>
      <c r="D112" s="111" t="str">
        <f t="shared" si="17"/>
        <v>Accounts Receivable</v>
      </c>
      <c r="E112" s="111" t="str">
        <f>IF(I112&gt;0,VLOOKUP(I112,ErrorTable,2),IF(C112&gt;0,E111,""))</f>
        <v>received cash for billings</v>
      </c>
      <c r="F112" s="17"/>
      <c r="G112" s="17">
        <v>5699</v>
      </c>
      <c r="H112" s="95">
        <f>Debit-Credit</f>
        <v>-5699</v>
      </c>
      <c r="I112" s="97">
        <f>SUM(J112:T112)</f>
        <v>0</v>
      </c>
      <c r="J112" s="97" t="str">
        <f>IF(AND(F112&lt;&gt;0,G112&lt;&gt;0),1,"")</f>
        <v/>
      </c>
      <c r="K112" s="97" t="str">
        <f>IF(AND(F112&gt;0,G111&gt;0),2,"")</f>
        <v/>
      </c>
      <c r="L112" s="97" t="str">
        <f>IF(C112=0,IF(OR(F112&lt;&gt;0,G112&lt;&gt;0),4,""),"")</f>
        <v/>
      </c>
      <c r="M112" s="97" t="str">
        <f>IF(OR(ROUNDDOWN(F112,2)&lt;&gt;F112,ROUNDDOWN(G112,2)&lt;&gt;G112),8,"")</f>
        <v/>
      </c>
      <c r="N112" s="97" t="str">
        <f>IF(AND(C112&gt;0,B111=""),32,"")</f>
        <v/>
      </c>
      <c r="O112" s="97" t="str">
        <f>IF(AND(C112&gt;0,E111=""),16,"")</f>
        <v/>
      </c>
    </row>
    <row r="113" spans="1:15" ht="12">
      <c r="A113" s="110" t="str">
        <f t="shared" si="23"/>
        <v/>
      </c>
      <c r="B113" s="112" t="str">
        <f t="shared" si="23"/>
        <v/>
      </c>
      <c r="C113" s="15"/>
      <c r="D113" s="111" t="str">
        <f t="shared" si="17"/>
        <v/>
      </c>
      <c r="E113" s="111" t="str">
        <f>IF(I113&gt;0,VLOOKUP(I113,ErrorTable,2),IF(C113&gt;0,E111,""))</f>
        <v/>
      </c>
      <c r="F113" s="17"/>
      <c r="G113" s="17"/>
      <c r="H113" s="95">
        <f>Debit-Credit</f>
        <v>0</v>
      </c>
      <c r="I113" s="97">
        <f>SUM(J113:T113)</f>
        <v>0</v>
      </c>
      <c r="J113" s="97" t="str">
        <f>IF(AND(F113&lt;&gt;0,G113&lt;&gt;0),1,"")</f>
        <v/>
      </c>
      <c r="K113" s="97" t="str">
        <f>IF(AND(F113&gt;0,G112&gt;0),2,"")</f>
        <v/>
      </c>
      <c r="L113" s="97" t="str">
        <f>IF(C113=0,IF(OR(F113&lt;&gt;0,G113&lt;&gt;0),4,""),"")</f>
        <v/>
      </c>
      <c r="M113" s="97" t="str">
        <f>IF(OR(ROUNDDOWN(F113,2)&lt;&gt;F113,ROUNDDOWN(G113,2)&lt;&gt;G113),8,"")</f>
        <v/>
      </c>
      <c r="N113" s="97" t="str">
        <f>IF(AND(C113&gt;0,B111=""),32,"")</f>
        <v/>
      </c>
      <c r="O113" s="97" t="str">
        <f>IF(AND(C113&gt;0,E111=""),16,"")</f>
        <v/>
      </c>
    </row>
    <row r="114" spans="1:15" ht="12">
      <c r="A114" s="110" t="str">
        <f t="shared" si="23"/>
        <v/>
      </c>
      <c r="B114" s="112" t="str">
        <f t="shared" si="23"/>
        <v/>
      </c>
      <c r="C114" s="15"/>
      <c r="D114" s="111" t="str">
        <f t="shared" si="17"/>
        <v/>
      </c>
      <c r="E114" s="111" t="str">
        <f>IF(I114&gt;0,VLOOKUP(I114,ErrorTable,2),IF(C114&gt;0,E111,""))</f>
        <v/>
      </c>
      <c r="F114" s="17"/>
      <c r="G114" s="17"/>
      <c r="H114" s="95">
        <f>Debit-Credit</f>
        <v>0</v>
      </c>
      <c r="I114" s="97">
        <f>SUM(J114:T114)</f>
        <v>0</v>
      </c>
      <c r="J114" s="97" t="str">
        <f>IF(AND(F114&lt;&gt;0,G114&lt;&gt;0),1,"")</f>
        <v/>
      </c>
      <c r="K114" s="97" t="str">
        <f>IF(AND(F114&gt;0,G113&gt;0),2,"")</f>
        <v/>
      </c>
      <c r="L114" s="97" t="str">
        <f>IF(C114=0,IF(OR(F114&lt;&gt;0,G114&lt;&gt;0),4,""),"")</f>
        <v/>
      </c>
      <c r="M114" s="97" t="str">
        <f>IF(OR(ROUNDDOWN(F114,2)&lt;&gt;F114,ROUNDDOWN(G114,2)&lt;&gt;G114),8,"")</f>
        <v/>
      </c>
      <c r="N114" s="97" t="str">
        <f>IF(AND(C114&gt;0,B111=""),32,"")</f>
        <v/>
      </c>
      <c r="O114" s="97" t="str">
        <f>IF(AND(C114&gt;0,E111=""),16,"")</f>
        <v/>
      </c>
    </row>
    <row r="115" spans="1:15" ht="12" customHeight="1">
      <c r="A115" s="105" t="str">
        <f>IF(SUM(F116:F119,G116:G119)*100&lt;&gt;INT(SUM(F116:F119,G116:G119)*100),"Round to two decimal places.","")</f>
        <v/>
      </c>
      <c r="B115" s="106"/>
      <c r="C115" s="106"/>
      <c r="D115" s="107"/>
      <c r="E115" s="108" t="str">
        <f>IF(SUM(F116:F119)=SUM(G116:G119),""," # "&amp;A116&amp;" Not in Balance by "&amp;TEXT(SUM(F116:F119)-SUM(G116:G119),"$###,###.00#"))</f>
        <v/>
      </c>
      <c r="F115" s="109"/>
      <c r="G115" s="109"/>
      <c r="H115" s="104"/>
    </row>
    <row r="116" spans="1:15" ht="12">
      <c r="A116" s="110">
        <v>23</v>
      </c>
      <c r="B116" s="14">
        <v>41089</v>
      </c>
      <c r="C116" s="15">
        <v>2101</v>
      </c>
      <c r="D116" s="111" t="str">
        <f>IF(I116&gt;0,VLOOKUP(I116,ErrorTable,2),IF(Account&gt;0,VLOOKUP(Account,Chart_of_Accounts,2),""))</f>
        <v>Accounts Payable</v>
      </c>
      <c r="E116" s="15" t="s">
        <v>211</v>
      </c>
      <c r="F116" s="17">
        <v>1315</v>
      </c>
      <c r="G116" s="17"/>
      <c r="H116" s="95">
        <f>Debit-Credit</f>
        <v>1315</v>
      </c>
      <c r="I116" s="97">
        <f>SUM(J116:T116)</f>
        <v>0</v>
      </c>
      <c r="K116" s="97"/>
      <c r="L116" s="97" t="str">
        <f>IF(C116=0,IF(OR(F116&lt;&gt;0,G116&lt;&gt;0),4,""),"")</f>
        <v/>
      </c>
      <c r="M116" s="97" t="str">
        <f>IF(OR(ROUNDDOWN(F116,2)&lt;&gt;F116,ROUNDDOWN(G116,2)&lt;&gt;G116),8,"")</f>
        <v/>
      </c>
      <c r="N116" s="97" t="str">
        <f>IF(AND(C116&gt;0,B116=""),32,"")</f>
        <v/>
      </c>
    </row>
    <row r="117" spans="1:15" ht="12">
      <c r="A117" s="110">
        <f t="shared" ref="A117:B119" si="24">IF(Account&gt;0,A116,"")</f>
        <v>23</v>
      </c>
      <c r="B117" s="112">
        <f>IF(AND(B116&lt;&gt;"",Account&gt;0),B116,"")</f>
        <v>41089</v>
      </c>
      <c r="C117" s="15">
        <v>1110</v>
      </c>
      <c r="D117" s="111" t="str">
        <f t="shared" si="17"/>
        <v>Cash</v>
      </c>
      <c r="E117" s="111" t="str">
        <f>IF(I117&gt;0,VLOOKUP(I117,ErrorTable,2),IF(C117&gt;0,E116,""))</f>
        <v>paid bill</v>
      </c>
      <c r="F117" s="17"/>
      <c r="G117" s="17">
        <v>1315</v>
      </c>
      <c r="H117" s="95">
        <f>Debit-Credit</f>
        <v>-1315</v>
      </c>
      <c r="I117" s="97">
        <f>SUM(J117:T117)</f>
        <v>0</v>
      </c>
      <c r="J117" s="97" t="str">
        <f>IF(AND(F117&lt;&gt;0,G117&lt;&gt;0),1,"")</f>
        <v/>
      </c>
      <c r="K117" s="97" t="str">
        <f>IF(AND(F117&gt;0,G116&gt;0),2,"")</f>
        <v/>
      </c>
      <c r="L117" s="97" t="str">
        <f>IF(C117=0,IF(OR(F117&lt;&gt;0,G117&lt;&gt;0),4,""),"")</f>
        <v/>
      </c>
      <c r="M117" s="97" t="str">
        <f>IF(OR(ROUNDDOWN(F117,2)&lt;&gt;F117,ROUNDDOWN(G117,2)&lt;&gt;G117),8,"")</f>
        <v/>
      </c>
      <c r="N117" s="97" t="str">
        <f>IF(AND(C117&gt;0,B116=""),32,"")</f>
        <v/>
      </c>
      <c r="O117" s="97" t="str">
        <f>IF(AND(C117&gt;0,E116=""),16,"")</f>
        <v/>
      </c>
    </row>
    <row r="118" spans="1:15" ht="12">
      <c r="A118" s="110" t="str">
        <f t="shared" si="24"/>
        <v/>
      </c>
      <c r="B118" s="112" t="str">
        <f t="shared" si="24"/>
        <v/>
      </c>
      <c r="C118" s="15"/>
      <c r="D118" s="111" t="str">
        <f t="shared" si="17"/>
        <v/>
      </c>
      <c r="E118" s="111" t="str">
        <f>IF(I118&gt;0,VLOOKUP(I118,ErrorTable,2),IF(C118&gt;0,E116,""))</f>
        <v/>
      </c>
      <c r="F118" s="17"/>
      <c r="G118" s="17"/>
      <c r="H118" s="95">
        <f>Debit-Credit</f>
        <v>0</v>
      </c>
      <c r="I118" s="97">
        <f>SUM(J118:T118)</f>
        <v>0</v>
      </c>
      <c r="J118" s="97" t="str">
        <f>IF(AND(F118&lt;&gt;0,G118&lt;&gt;0),1,"")</f>
        <v/>
      </c>
      <c r="K118" s="97" t="str">
        <f>IF(AND(F118&gt;0,G117&gt;0),2,"")</f>
        <v/>
      </c>
      <c r="L118" s="97" t="str">
        <f>IF(C118=0,IF(OR(F118&lt;&gt;0,G118&lt;&gt;0),4,""),"")</f>
        <v/>
      </c>
      <c r="M118" s="97" t="str">
        <f>IF(OR(ROUNDDOWN(F118,2)&lt;&gt;F118,ROUNDDOWN(G118,2)&lt;&gt;G118),8,"")</f>
        <v/>
      </c>
      <c r="N118" s="97" t="str">
        <f>IF(AND(C118&gt;0,B116=""),32,"")</f>
        <v/>
      </c>
      <c r="O118" s="97" t="str">
        <f>IF(AND(C118&gt;0,E116=""),16,"")</f>
        <v/>
      </c>
    </row>
    <row r="119" spans="1:15" ht="12">
      <c r="A119" s="110" t="str">
        <f t="shared" si="24"/>
        <v/>
      </c>
      <c r="B119" s="112" t="str">
        <f t="shared" si="24"/>
        <v/>
      </c>
      <c r="C119" s="15"/>
      <c r="D119" s="111" t="str">
        <f t="shared" si="17"/>
        <v/>
      </c>
      <c r="E119" s="111" t="str">
        <f>IF(I119&gt;0,VLOOKUP(I119,ErrorTable,2),IF(C119&gt;0,E116,""))</f>
        <v/>
      </c>
      <c r="F119" s="17"/>
      <c r="G119" s="17"/>
      <c r="H119" s="95">
        <f>Debit-Credit</f>
        <v>0</v>
      </c>
      <c r="I119" s="97">
        <f>SUM(J119:T119)</f>
        <v>0</v>
      </c>
      <c r="J119" s="97" t="str">
        <f>IF(AND(F119&lt;&gt;0,G119&lt;&gt;0),1,"")</f>
        <v/>
      </c>
      <c r="K119" s="97" t="str">
        <f>IF(AND(F119&gt;0,G118&gt;0),2,"")</f>
        <v/>
      </c>
      <c r="L119" s="97" t="str">
        <f>IF(C119=0,IF(OR(F119&lt;&gt;0,G119&lt;&gt;0),4,""),"")</f>
        <v/>
      </c>
      <c r="M119" s="97" t="str">
        <f>IF(OR(ROUNDDOWN(F119,2)&lt;&gt;F119,ROUNDDOWN(G119,2)&lt;&gt;G119),8,"")</f>
        <v/>
      </c>
      <c r="N119" s="97" t="str">
        <f>IF(AND(C119&gt;0,B116=""),32,"")</f>
        <v/>
      </c>
      <c r="O119" s="97" t="str">
        <f>IF(AND(C119&gt;0,E116=""),16,"")</f>
        <v/>
      </c>
    </row>
    <row r="120" spans="1:15" ht="12" customHeight="1">
      <c r="A120" s="105" t="str">
        <f>IF(SUM(F121:F124,G121:G124)*100&lt;&gt;INT(SUM(F121:F124,G121:G124)*100),"Round to two decimal places.","")</f>
        <v/>
      </c>
      <c r="B120" s="106"/>
      <c r="C120" s="106"/>
      <c r="D120" s="107"/>
      <c r="E120" s="108" t="str">
        <f>IF(SUM(F121:F124)=SUM(G121:G124),""," # "&amp;A121&amp;" Not in Balance by "&amp;TEXT(SUM(F121:F124)-SUM(G121:G124),"$###,###.00#"))</f>
        <v/>
      </c>
      <c r="F120" s="109"/>
      <c r="G120" s="109"/>
      <c r="H120" s="104"/>
    </row>
    <row r="121" spans="1:15" ht="12">
      <c r="A121" s="110">
        <v>24</v>
      </c>
      <c r="B121" s="14">
        <v>41089</v>
      </c>
      <c r="C121" s="15">
        <v>5020</v>
      </c>
      <c r="D121" s="111" t="str">
        <f>IF(I121&gt;0,VLOOKUP(I121,ErrorTable,2),IF(Account&gt;0,VLOOKUP(Account,Chart_of_Accounts,2),""))</f>
        <v>Salary Expense</v>
      </c>
      <c r="E121" s="15" t="s">
        <v>213</v>
      </c>
      <c r="F121" s="17">
        <v>860</v>
      </c>
      <c r="G121" s="17"/>
      <c r="H121" s="95">
        <f>Debit-Credit</f>
        <v>860</v>
      </c>
      <c r="I121" s="97">
        <f>SUM(J121:T121)</f>
        <v>0</v>
      </c>
      <c r="K121" s="97"/>
      <c r="L121" s="97" t="str">
        <f>IF(C121=0,IF(OR(F121&lt;&gt;0,G121&lt;&gt;0),4,""),"")</f>
        <v/>
      </c>
      <c r="M121" s="97" t="str">
        <f>IF(OR(ROUNDDOWN(F121,2)&lt;&gt;F121,ROUNDDOWN(G121,2)&lt;&gt;G121),8,"")</f>
        <v/>
      </c>
      <c r="N121" s="97" t="str">
        <f>IF(AND(C121&gt;0,B121=""),32,"")</f>
        <v/>
      </c>
    </row>
    <row r="122" spans="1:15" ht="12">
      <c r="A122" s="110">
        <f t="shared" ref="A122:B124" si="25">IF(Account&gt;0,A121,"")</f>
        <v>24</v>
      </c>
      <c r="B122" s="112">
        <f>IF(AND(B121&lt;&gt;"",Account&gt;0),B121,"")</f>
        <v>41089</v>
      </c>
      <c r="C122" s="15">
        <v>1110</v>
      </c>
      <c r="D122" s="111" t="str">
        <f t="shared" si="17"/>
        <v>Cash</v>
      </c>
      <c r="E122" s="111" t="str">
        <f>IF(I122&gt;0,VLOOKUP(I122,ErrorTable,2),IF(C122&gt;0,E121,""))</f>
        <v>paid salaries</v>
      </c>
      <c r="F122" s="17"/>
      <c r="G122" s="17">
        <v>860</v>
      </c>
      <c r="H122" s="95">
        <f>Debit-Credit</f>
        <v>-860</v>
      </c>
      <c r="I122" s="97">
        <f>SUM(J122:T122)</f>
        <v>0</v>
      </c>
      <c r="J122" s="97" t="str">
        <f>IF(AND(F122&lt;&gt;0,G122&lt;&gt;0),1,"")</f>
        <v/>
      </c>
      <c r="K122" s="97" t="str">
        <f>IF(AND(F122&gt;0,G121&gt;0),2,"")</f>
        <v/>
      </c>
      <c r="L122" s="97" t="str">
        <f>IF(C122=0,IF(OR(F122&lt;&gt;0,G122&lt;&gt;0),4,""),"")</f>
        <v/>
      </c>
      <c r="M122" s="97" t="str">
        <f>IF(OR(ROUNDDOWN(F122,2)&lt;&gt;F122,ROUNDDOWN(G122,2)&lt;&gt;G122),8,"")</f>
        <v/>
      </c>
      <c r="N122" s="97" t="str">
        <f>IF(AND(C122&gt;0,B121=""),32,"")</f>
        <v/>
      </c>
      <c r="O122" s="97" t="str">
        <f>IF(AND(C122&gt;0,E121=""),16,"")</f>
        <v/>
      </c>
    </row>
    <row r="123" spans="1:15" ht="12">
      <c r="A123" s="110" t="str">
        <f t="shared" si="25"/>
        <v/>
      </c>
      <c r="B123" s="112" t="str">
        <f t="shared" si="25"/>
        <v/>
      </c>
      <c r="C123" s="15"/>
      <c r="D123" s="111" t="str">
        <f t="shared" si="17"/>
        <v/>
      </c>
      <c r="E123" s="111" t="str">
        <f>IF(I123&gt;0,VLOOKUP(I123,ErrorTable,2),IF(C123&gt;0,E121,""))</f>
        <v/>
      </c>
      <c r="F123" s="17"/>
      <c r="G123" s="17"/>
      <c r="H123" s="95">
        <f>Debit-Credit</f>
        <v>0</v>
      </c>
      <c r="I123" s="97">
        <f>SUM(J123:T123)</f>
        <v>0</v>
      </c>
      <c r="J123" s="97" t="str">
        <f>IF(AND(F123&lt;&gt;0,G123&lt;&gt;0),1,"")</f>
        <v/>
      </c>
      <c r="K123" s="97" t="str">
        <f>IF(AND(F123&gt;0,G122&gt;0),2,"")</f>
        <v/>
      </c>
      <c r="L123" s="97" t="str">
        <f>IF(C123=0,IF(OR(F123&lt;&gt;0,G123&lt;&gt;0),4,""),"")</f>
        <v/>
      </c>
      <c r="M123" s="97" t="str">
        <f>IF(OR(ROUNDDOWN(F123,2)&lt;&gt;F123,ROUNDDOWN(G123,2)&lt;&gt;G123),8,"")</f>
        <v/>
      </c>
      <c r="N123" s="97" t="str">
        <f>IF(AND(C123&gt;0,B121=""),32,"")</f>
        <v/>
      </c>
      <c r="O123" s="97" t="str">
        <f>IF(AND(C123&gt;0,E121=""),16,"")</f>
        <v/>
      </c>
    </row>
    <row r="124" spans="1:15" ht="12">
      <c r="A124" s="110" t="str">
        <f t="shared" si="25"/>
        <v/>
      </c>
      <c r="B124" s="112" t="str">
        <f t="shared" si="25"/>
        <v/>
      </c>
      <c r="C124" s="15"/>
      <c r="D124" s="111" t="str">
        <f t="shared" si="17"/>
        <v/>
      </c>
      <c r="E124" s="111" t="str">
        <f>IF(I124&gt;0,VLOOKUP(I124,ErrorTable,2),IF(C124&gt;0,E121,""))</f>
        <v/>
      </c>
      <c r="F124" s="17"/>
      <c r="G124" s="17"/>
      <c r="H124" s="95">
        <f>Debit-Credit</f>
        <v>0</v>
      </c>
      <c r="I124" s="97">
        <f>SUM(J124:T124)</f>
        <v>0</v>
      </c>
      <c r="J124" s="97" t="str">
        <f>IF(AND(F124&lt;&gt;0,G124&lt;&gt;0),1,"")</f>
        <v/>
      </c>
      <c r="K124" s="97" t="str">
        <f>IF(AND(F124&gt;0,G123&gt;0),2,"")</f>
        <v/>
      </c>
      <c r="L124" s="97" t="str">
        <f>IF(C124=0,IF(OR(F124&lt;&gt;0,G124&lt;&gt;0),4,""),"")</f>
        <v/>
      </c>
      <c r="M124" s="97" t="str">
        <f>IF(OR(ROUNDDOWN(F124,2)&lt;&gt;F124,ROUNDDOWN(G124,2)&lt;&gt;G124),8,"")</f>
        <v/>
      </c>
      <c r="N124" s="97" t="str">
        <f>IF(AND(C124&gt;0,B121=""),32,"")</f>
        <v/>
      </c>
      <c r="O124" s="97" t="str">
        <f>IF(AND(C124&gt;0,E121=""),16,"")</f>
        <v/>
      </c>
    </row>
    <row r="125" spans="1:15" ht="12" customHeight="1">
      <c r="A125" s="105" t="str">
        <f>IF(SUM(F126:F129,G126:G129)*100&lt;&gt;INT(SUM(F126:F129,G126:G129)*100),"Round to two decimal places.","")</f>
        <v/>
      </c>
      <c r="B125" s="106"/>
      <c r="C125" s="106"/>
      <c r="D125" s="107"/>
      <c r="E125" s="108" t="str">
        <f>IF(SUM(F126:F129)=SUM(G126:G129),""," # "&amp;A126&amp;" Not in Balance by "&amp;TEXT(SUM(F126:F129)-SUM(G126:G129),"$###,###.00#"))</f>
        <v/>
      </c>
      <c r="F125" s="109"/>
      <c r="G125" s="109"/>
      <c r="H125" s="104"/>
    </row>
    <row r="126" spans="1:15" ht="12">
      <c r="A126" s="110">
        <v>25</v>
      </c>
      <c r="B126" s="14">
        <v>41090</v>
      </c>
      <c r="C126" s="15">
        <v>5050</v>
      </c>
      <c r="D126" s="111" t="str">
        <f>IF(I126&gt;0,VLOOKUP(I126,ErrorTable,2),IF(Account&gt;0,VLOOKUP(Account,Chart_of_Accounts,2),""))</f>
        <v>Oil &amp; Gas Expense</v>
      </c>
      <c r="E126" s="15" t="s">
        <v>214</v>
      </c>
      <c r="F126" s="17">
        <v>840</v>
      </c>
      <c r="G126" s="17"/>
      <c r="H126" s="95">
        <f>Debit-Credit</f>
        <v>840</v>
      </c>
      <c r="I126" s="97">
        <f>SUM(J126:T126)</f>
        <v>0</v>
      </c>
      <c r="K126" s="97"/>
      <c r="L126" s="97" t="str">
        <f>IF(C126=0,IF(OR(F126&lt;&gt;0,G126&lt;&gt;0),4,""),"")</f>
        <v/>
      </c>
      <c r="M126" s="97" t="str">
        <f>IF(OR(ROUNDDOWN(F126,2)&lt;&gt;F126,ROUNDDOWN(G126,2)&lt;&gt;G126),8,"")</f>
        <v/>
      </c>
      <c r="N126" s="97" t="str">
        <f>IF(AND(C126&gt;0,B126=""),32,"")</f>
        <v/>
      </c>
    </row>
    <row r="127" spans="1:15" ht="12">
      <c r="A127" s="110">
        <f t="shared" ref="A127:B129" si="26">IF(Account&gt;0,A126,"")</f>
        <v>25</v>
      </c>
      <c r="B127" s="112">
        <f>IF(AND(B126&lt;&gt;"",Account&gt;0),B126,"")</f>
        <v>41090</v>
      </c>
      <c r="C127" s="15">
        <v>2101</v>
      </c>
      <c r="D127" s="111" t="str">
        <f t="shared" si="17"/>
        <v>Accounts Payable</v>
      </c>
      <c r="E127" s="111" t="str">
        <f>IF(I127&gt;0,VLOOKUP(I127,ErrorTable,2),IF(C127&gt;0,E126,""))</f>
        <v>Utilities bill</v>
      </c>
      <c r="F127" s="17"/>
      <c r="G127" s="17">
        <v>840</v>
      </c>
      <c r="H127" s="95">
        <f>Debit-Credit</f>
        <v>-840</v>
      </c>
      <c r="I127" s="97">
        <f>SUM(J127:T127)</f>
        <v>0</v>
      </c>
      <c r="J127" s="97" t="str">
        <f>IF(AND(F127&lt;&gt;0,G127&lt;&gt;0),1,"")</f>
        <v/>
      </c>
      <c r="K127" s="97" t="str">
        <f>IF(AND(F127&gt;0,G126&gt;0),2,"")</f>
        <v/>
      </c>
      <c r="L127" s="97" t="str">
        <f>IF(C127=0,IF(OR(F127&lt;&gt;0,G127&lt;&gt;0),4,""),"")</f>
        <v/>
      </c>
      <c r="M127" s="97" t="str">
        <f>IF(OR(ROUNDDOWN(F127,2)&lt;&gt;F127,ROUNDDOWN(G127,2)&lt;&gt;G127),8,"")</f>
        <v/>
      </c>
      <c r="N127" s="97" t="str">
        <f>IF(AND(C127&gt;0,B126=""),32,"")</f>
        <v/>
      </c>
      <c r="O127" s="97" t="str">
        <f>IF(AND(C127&gt;0,E126=""),16,"")</f>
        <v/>
      </c>
    </row>
    <row r="128" spans="1:15" ht="12">
      <c r="A128" s="110" t="str">
        <f t="shared" si="26"/>
        <v/>
      </c>
      <c r="B128" s="112" t="str">
        <f t="shared" si="26"/>
        <v/>
      </c>
      <c r="C128" s="15"/>
      <c r="D128" s="111" t="str">
        <f t="shared" si="17"/>
        <v/>
      </c>
      <c r="E128" s="111" t="str">
        <f>IF(I128&gt;0,VLOOKUP(I128,ErrorTable,2),IF(C128&gt;0,E126,""))</f>
        <v/>
      </c>
      <c r="F128" s="17"/>
      <c r="G128" s="17"/>
      <c r="H128" s="95">
        <f>Debit-Credit</f>
        <v>0</v>
      </c>
      <c r="I128" s="97">
        <f>SUM(J128:T128)</f>
        <v>0</v>
      </c>
      <c r="J128" s="97" t="str">
        <f>IF(AND(F128&lt;&gt;0,G128&lt;&gt;0),1,"")</f>
        <v/>
      </c>
      <c r="K128" s="97" t="str">
        <f>IF(AND(F128&gt;0,G127&gt;0),2,"")</f>
        <v/>
      </c>
      <c r="L128" s="97" t="str">
        <f>IF(C128=0,IF(OR(F128&lt;&gt;0,G128&lt;&gt;0),4,""),"")</f>
        <v/>
      </c>
      <c r="M128" s="97" t="str">
        <f>IF(OR(ROUNDDOWN(F128,2)&lt;&gt;F128,ROUNDDOWN(G128,2)&lt;&gt;G128),8,"")</f>
        <v/>
      </c>
      <c r="N128" s="97" t="str">
        <f>IF(AND(C128&gt;0,B126=""),32,"")</f>
        <v/>
      </c>
      <c r="O128" s="97" t="str">
        <f>IF(AND(C128&gt;0,E126=""),16,"")</f>
        <v/>
      </c>
    </row>
    <row r="129" spans="1:15" ht="12">
      <c r="A129" s="110" t="str">
        <f t="shared" si="26"/>
        <v/>
      </c>
      <c r="B129" s="112" t="str">
        <f t="shared" si="26"/>
        <v/>
      </c>
      <c r="C129" s="15"/>
      <c r="D129" s="111" t="str">
        <f t="shared" si="17"/>
        <v/>
      </c>
      <c r="E129" s="111" t="str">
        <f>IF(I129&gt;0,VLOOKUP(I129,ErrorTable,2),IF(C129&gt;0,E126,""))</f>
        <v/>
      </c>
      <c r="F129" s="17"/>
      <c r="G129" s="17"/>
      <c r="H129" s="95">
        <f>Debit-Credit</f>
        <v>0</v>
      </c>
      <c r="I129" s="97">
        <f>SUM(J129:T129)</f>
        <v>0</v>
      </c>
      <c r="J129" s="97" t="str">
        <f>IF(AND(F129&lt;&gt;0,G129&lt;&gt;0),1,"")</f>
        <v/>
      </c>
      <c r="K129" s="97" t="str">
        <f>IF(AND(F129&gt;0,G128&gt;0),2,"")</f>
        <v/>
      </c>
      <c r="L129" s="97" t="str">
        <f>IF(C129=0,IF(OR(F129&lt;&gt;0,G129&lt;&gt;0),4,""),"")</f>
        <v/>
      </c>
      <c r="M129" s="97" t="str">
        <f>IF(OR(ROUNDDOWN(F129,2)&lt;&gt;F129,ROUNDDOWN(G129,2)&lt;&gt;G129),8,"")</f>
        <v/>
      </c>
      <c r="N129" s="97" t="str">
        <f>IF(AND(C129&gt;0,B126=""),32,"")</f>
        <v/>
      </c>
      <c r="O129" s="97" t="str">
        <f>IF(AND(C129&gt;0,E126=""),16,"")</f>
        <v/>
      </c>
    </row>
    <row r="130" spans="1:15" ht="12" customHeight="1">
      <c r="A130" s="105" t="str">
        <f>IF(SUM(F131:F134,G131:G134)*100&lt;&gt;INT(SUM(F131:F134,G131:G134)*100),"Round to two decimal places.","")</f>
        <v/>
      </c>
      <c r="B130" s="106"/>
      <c r="C130" s="106"/>
      <c r="D130" s="107"/>
      <c r="E130" s="108" t="str">
        <f>IF(SUM(F131:F134)=SUM(G131:G134),""," # "&amp;A131&amp;" Not in Balance by "&amp;TEXT(SUM(F131:F134)-SUM(G131:G134),"$###,###.00#"))</f>
        <v/>
      </c>
      <c r="F130" s="109"/>
      <c r="G130" s="109"/>
      <c r="H130" s="104"/>
    </row>
    <row r="131" spans="1:15" ht="12">
      <c r="A131" s="110">
        <v>26</v>
      </c>
      <c r="B131" s="14">
        <v>41090</v>
      </c>
      <c r="C131" s="15">
        <v>3300</v>
      </c>
      <c r="D131" s="111" t="str">
        <f>IF(I131&gt;0,VLOOKUP(I131,ErrorTable,2),IF(Account&gt;0,VLOOKUP(Account,Chart_of_Accounts,2),""))</f>
        <v>Dividends</v>
      </c>
      <c r="E131" s="15" t="s">
        <v>215</v>
      </c>
      <c r="F131" s="17">
        <v>1739.76</v>
      </c>
      <c r="G131" s="17"/>
      <c r="H131" s="95">
        <f>Debit-Credit</f>
        <v>1739.76</v>
      </c>
      <c r="I131" s="97">
        <f>SUM(J131:T131)</f>
        <v>0</v>
      </c>
      <c r="K131" s="97"/>
      <c r="L131" s="97" t="str">
        <f>IF(C131=0,IF(OR(F131&lt;&gt;0,G131&lt;&gt;0),4,""),"")</f>
        <v/>
      </c>
      <c r="M131" s="97" t="str">
        <f>IF(OR(ROUNDDOWN(F131,2)&lt;&gt;F131,ROUNDDOWN(G131,2)&lt;&gt;G131),8,"")</f>
        <v/>
      </c>
      <c r="N131" s="97" t="str">
        <f>IF(AND(C131&gt;0,B131=""),32,"")</f>
        <v/>
      </c>
    </row>
    <row r="132" spans="1:15" ht="12">
      <c r="A132" s="110">
        <f t="shared" ref="A132:B134" si="27">IF(Account&gt;0,A131,"")</f>
        <v>26</v>
      </c>
      <c r="B132" s="112">
        <f>IF(AND(B131&lt;&gt;"",Account&gt;0),B131,"")</f>
        <v>41090</v>
      </c>
      <c r="C132" s="15">
        <v>3200</v>
      </c>
      <c r="D132" s="111" t="str">
        <f t="shared" si="17"/>
        <v>Retained Earnings</v>
      </c>
      <c r="E132" s="111" t="str">
        <f>IF(I132&gt;0,VLOOKUP(I132,ErrorTable,2),IF(C132&gt;0,E131,""))</f>
        <v>Issued dividends</v>
      </c>
      <c r="F132" s="17"/>
      <c r="G132" s="17">
        <v>1739.76</v>
      </c>
      <c r="H132" s="95">
        <f>Debit-Credit</f>
        <v>-1739.76</v>
      </c>
      <c r="I132" s="97">
        <f>SUM(J132:T132)</f>
        <v>0</v>
      </c>
      <c r="J132" s="97" t="str">
        <f>IF(AND(F132&lt;&gt;0,G132&lt;&gt;0),1,"")</f>
        <v/>
      </c>
      <c r="K132" s="97" t="str">
        <f>IF(AND(F132&gt;0,G131&gt;0),2,"")</f>
        <v/>
      </c>
      <c r="L132" s="97" t="str">
        <f>IF(C132=0,IF(OR(F132&lt;&gt;0,G132&lt;&gt;0),4,""),"")</f>
        <v/>
      </c>
      <c r="M132" s="97" t="str">
        <f>IF(OR(ROUNDDOWN(F132,2)&lt;&gt;F132,ROUNDDOWN(G132,2)&lt;&gt;G132),8,"")</f>
        <v/>
      </c>
      <c r="N132" s="97" t="str">
        <f>IF(AND(C132&gt;0,B131=""),32,"")</f>
        <v/>
      </c>
      <c r="O132" s="97" t="str">
        <f>IF(AND(C132&gt;0,E131=""),16,"")</f>
        <v/>
      </c>
    </row>
    <row r="133" spans="1:15" ht="12">
      <c r="A133" s="110" t="str">
        <f t="shared" si="27"/>
        <v/>
      </c>
      <c r="B133" s="112" t="str">
        <f t="shared" si="27"/>
        <v/>
      </c>
      <c r="C133" s="15"/>
      <c r="D133" s="111" t="str">
        <f t="shared" si="17"/>
        <v/>
      </c>
      <c r="E133" s="111" t="str">
        <f>IF(I133&gt;0,VLOOKUP(I133,ErrorTable,2),IF(C133&gt;0,E131,""))</f>
        <v/>
      </c>
      <c r="F133" s="17"/>
      <c r="G133" s="17"/>
      <c r="H133" s="95">
        <f>Debit-Credit</f>
        <v>0</v>
      </c>
      <c r="I133" s="97">
        <f>SUM(J133:T133)</f>
        <v>0</v>
      </c>
      <c r="J133" s="97" t="str">
        <f>IF(AND(F133&lt;&gt;0,G133&lt;&gt;0),1,"")</f>
        <v/>
      </c>
      <c r="K133" s="97" t="str">
        <f>IF(AND(F133&gt;0,G132&gt;0),2,"")</f>
        <v/>
      </c>
      <c r="L133" s="97" t="str">
        <f>IF(C133=0,IF(OR(F133&lt;&gt;0,G133&lt;&gt;0),4,""),"")</f>
        <v/>
      </c>
      <c r="M133" s="97" t="str">
        <f>IF(OR(ROUNDDOWN(F133,2)&lt;&gt;F133,ROUNDDOWN(G133,2)&lt;&gt;G133),8,"")</f>
        <v/>
      </c>
      <c r="N133" s="97" t="str">
        <f>IF(AND(C133&gt;0,B131=""),32,"")</f>
        <v/>
      </c>
      <c r="O133" s="97" t="str">
        <f>IF(AND(C133&gt;0,E131=""),16,"")</f>
        <v/>
      </c>
    </row>
    <row r="134" spans="1:15" ht="12">
      <c r="A134" s="110" t="str">
        <f t="shared" si="27"/>
        <v/>
      </c>
      <c r="B134" s="112" t="str">
        <f t="shared" si="27"/>
        <v/>
      </c>
      <c r="C134" s="15"/>
      <c r="D134" s="111" t="str">
        <f t="shared" si="17"/>
        <v/>
      </c>
      <c r="E134" s="111" t="str">
        <f>IF(I134&gt;0,VLOOKUP(I134,ErrorTable,2),IF(C134&gt;0,E131,""))</f>
        <v/>
      </c>
      <c r="F134" s="17"/>
      <c r="G134" s="17"/>
      <c r="H134" s="95">
        <f>Debit-Credit</f>
        <v>0</v>
      </c>
      <c r="I134" s="97">
        <f>SUM(J134:T134)</f>
        <v>0</v>
      </c>
      <c r="J134" s="97" t="str">
        <f>IF(AND(F134&lt;&gt;0,G134&lt;&gt;0),1,"")</f>
        <v/>
      </c>
      <c r="K134" s="97" t="str">
        <f>IF(AND(F134&gt;0,G133&gt;0),2,"")</f>
        <v/>
      </c>
      <c r="L134" s="97" t="str">
        <f>IF(C134=0,IF(OR(F134&lt;&gt;0,G134&lt;&gt;0),4,""),"")</f>
        <v/>
      </c>
      <c r="M134" s="97" t="str">
        <f>IF(OR(ROUNDDOWN(F134,2)&lt;&gt;F134,ROUNDDOWN(G134,2)&lt;&gt;G134),8,"")</f>
        <v/>
      </c>
      <c r="N134" s="97" t="str">
        <f>IF(AND(C134&gt;0,B131=""),32,"")</f>
        <v/>
      </c>
      <c r="O134" s="97" t="str">
        <f>IF(AND(C134&gt;0,E131=""),16,"")</f>
        <v/>
      </c>
    </row>
    <row r="135" spans="1:15" ht="12" customHeight="1">
      <c r="A135" s="105" t="str">
        <f>IF(SUM(F136:F139,G136:G139)*100&lt;&gt;INT(SUM(F136:F139,G136:G139)*100),"Round to two decimal places.","")</f>
        <v/>
      </c>
      <c r="B135" s="106"/>
      <c r="C135" s="106"/>
      <c r="D135" s="107"/>
      <c r="E135" s="108" t="str">
        <f>IF(SUM(F136:F139)=SUM(G136:G139),""," # "&amp;A136&amp;" Not in Balance by "&amp;TEXT(SUM(F136:F139)-SUM(G136:G139),"$###,###.00#"))</f>
        <v/>
      </c>
      <c r="F135" s="109"/>
      <c r="G135" s="109"/>
      <c r="H135" s="104"/>
    </row>
    <row r="136" spans="1:15" ht="12">
      <c r="A136" s="110">
        <v>27</v>
      </c>
      <c r="B136" s="14">
        <v>41090</v>
      </c>
      <c r="C136" s="15">
        <v>5010</v>
      </c>
      <c r="D136" s="111" t="str">
        <f>IF(I136&gt;0,VLOOKUP(I136,ErrorTable,2),IF(Account&gt;0,VLOOKUP(Account,Chart_of_Accounts,2),""))</f>
        <v>Rent Expense</v>
      </c>
      <c r="E136" s="15" t="s">
        <v>216</v>
      </c>
      <c r="F136" s="17">
        <v>850</v>
      </c>
      <c r="G136" s="17"/>
      <c r="H136" s="95">
        <f>Debit-Credit</f>
        <v>850</v>
      </c>
      <c r="I136" s="97">
        <f>SUM(J136:T136)</f>
        <v>0</v>
      </c>
      <c r="K136" s="97"/>
      <c r="L136" s="97" t="str">
        <f>IF(C136=0,IF(OR(F136&lt;&gt;0,G136&lt;&gt;0),4,""),"")</f>
        <v/>
      </c>
      <c r="M136" s="97" t="str">
        <f>IF(OR(ROUNDDOWN(F136,2)&lt;&gt;F136,ROUNDDOWN(G136,2)&lt;&gt;G136),8,"")</f>
        <v/>
      </c>
      <c r="N136" s="97" t="str">
        <f>IF(AND(C136&gt;0,B136=""),32,"")</f>
        <v/>
      </c>
    </row>
    <row r="137" spans="1:15" ht="12">
      <c r="A137" s="110">
        <f t="shared" ref="A137:B139" si="28">IF(Account&gt;0,A136,"")</f>
        <v>27</v>
      </c>
      <c r="B137" s="112">
        <f>IF(AND(B136&lt;&gt;"",Account&gt;0),B136,"")</f>
        <v>41090</v>
      </c>
      <c r="C137" s="15">
        <v>1140</v>
      </c>
      <c r="D137" s="111" t="str">
        <f t="shared" si="17"/>
        <v>Prepaid Rent</v>
      </c>
      <c r="E137" s="111" t="str">
        <f>IF(I137&gt;0,VLOOKUP(I137,ErrorTable,2),IF(C137&gt;0,E136,""))</f>
        <v>Monthly rent expense</v>
      </c>
      <c r="F137" s="17"/>
      <c r="G137" s="17">
        <v>850</v>
      </c>
      <c r="H137" s="95">
        <f>Debit-Credit</f>
        <v>-850</v>
      </c>
      <c r="I137" s="97">
        <f>SUM(J137:T137)</f>
        <v>0</v>
      </c>
      <c r="J137" s="97" t="str">
        <f>IF(AND(F137&lt;&gt;0,G137&lt;&gt;0),1,"")</f>
        <v/>
      </c>
      <c r="K137" s="97" t="str">
        <f>IF(AND(F137&gt;0,G136&gt;0),2,"")</f>
        <v/>
      </c>
      <c r="L137" s="97" t="str">
        <f>IF(C137=0,IF(OR(F137&lt;&gt;0,G137&lt;&gt;0),4,""),"")</f>
        <v/>
      </c>
      <c r="M137" s="97" t="str">
        <f>IF(OR(ROUNDDOWN(F137,2)&lt;&gt;F137,ROUNDDOWN(G137,2)&lt;&gt;G137),8,"")</f>
        <v/>
      </c>
      <c r="N137" s="97" t="str">
        <f>IF(AND(C137&gt;0,B136=""),32,"")</f>
        <v/>
      </c>
      <c r="O137" s="97" t="str">
        <f>IF(AND(C137&gt;0,E136=""),16,"")</f>
        <v/>
      </c>
    </row>
    <row r="138" spans="1:15" ht="12">
      <c r="A138" s="110" t="str">
        <f t="shared" si="28"/>
        <v/>
      </c>
      <c r="B138" s="112" t="str">
        <f t="shared" si="28"/>
        <v/>
      </c>
      <c r="C138" s="15"/>
      <c r="D138" s="111" t="str">
        <f t="shared" si="17"/>
        <v/>
      </c>
      <c r="E138" s="111" t="str">
        <f>IF(I138&gt;0,VLOOKUP(I138,ErrorTable,2),IF(C138&gt;0,E136,""))</f>
        <v/>
      </c>
      <c r="F138" s="17"/>
      <c r="G138" s="17"/>
      <c r="H138" s="95">
        <f>Debit-Credit</f>
        <v>0</v>
      </c>
      <c r="I138" s="97">
        <f>SUM(J138:T138)</f>
        <v>0</v>
      </c>
      <c r="J138" s="97" t="str">
        <f>IF(AND(F138&lt;&gt;0,G138&lt;&gt;0),1,"")</f>
        <v/>
      </c>
      <c r="K138" s="97" t="str">
        <f>IF(AND(F138&gt;0,G137&gt;0),2,"")</f>
        <v/>
      </c>
      <c r="L138" s="97" t="str">
        <f>IF(C138=0,IF(OR(F138&lt;&gt;0,G138&lt;&gt;0),4,""),"")</f>
        <v/>
      </c>
      <c r="M138" s="97" t="str">
        <f>IF(OR(ROUNDDOWN(F138,2)&lt;&gt;F138,ROUNDDOWN(G138,2)&lt;&gt;G138),8,"")</f>
        <v/>
      </c>
      <c r="N138" s="97" t="str">
        <f>IF(AND(C138&gt;0,B136=""),32,"")</f>
        <v/>
      </c>
      <c r="O138" s="97" t="str">
        <f>IF(AND(C138&gt;0,E136=""),16,"")</f>
        <v/>
      </c>
    </row>
    <row r="139" spans="1:15" ht="12">
      <c r="A139" s="110" t="str">
        <f t="shared" si="28"/>
        <v/>
      </c>
      <c r="B139" s="112" t="str">
        <f t="shared" si="28"/>
        <v/>
      </c>
      <c r="C139" s="15"/>
      <c r="D139" s="111" t="str">
        <f t="shared" si="17"/>
        <v/>
      </c>
      <c r="E139" s="111" t="str">
        <f>IF(I139&gt;0,VLOOKUP(I139,ErrorTable,2),IF(C139&gt;0,E136,""))</f>
        <v/>
      </c>
      <c r="F139" s="17"/>
      <c r="G139" s="17"/>
      <c r="H139" s="95">
        <f>Debit-Credit</f>
        <v>0</v>
      </c>
      <c r="I139" s="97">
        <f>SUM(J139:T139)</f>
        <v>0</v>
      </c>
      <c r="J139" s="97" t="str">
        <f>IF(AND(F139&lt;&gt;0,G139&lt;&gt;0),1,"")</f>
        <v/>
      </c>
      <c r="K139" s="97" t="str">
        <f>IF(AND(F139&gt;0,G138&gt;0),2,"")</f>
        <v/>
      </c>
      <c r="L139" s="97" t="str">
        <f>IF(C139=0,IF(OR(F139&lt;&gt;0,G139&lt;&gt;0),4,""),"")</f>
        <v/>
      </c>
      <c r="M139" s="97" t="str">
        <f>IF(OR(ROUNDDOWN(F139,2)&lt;&gt;F139,ROUNDDOWN(G139,2)&lt;&gt;G139),8,"")</f>
        <v/>
      </c>
      <c r="N139" s="97" t="str">
        <f>IF(AND(C139&gt;0,B136=""),32,"")</f>
        <v/>
      </c>
      <c r="O139" s="97" t="str">
        <f>IF(AND(C139&gt;0,E136=""),16,"")</f>
        <v/>
      </c>
    </row>
    <row r="140" spans="1:15" ht="12" customHeight="1">
      <c r="A140" s="105" t="str">
        <f>IF(SUM(F141:F144,G141:G144)*100&lt;&gt;INT(SUM(F141:F144,G141:G144)*100),"Round to two decimal places.","")</f>
        <v/>
      </c>
      <c r="B140" s="106"/>
      <c r="C140" s="106"/>
      <c r="D140" s="107"/>
      <c r="E140" s="108" t="str">
        <f>IF(SUM(F141:F144)=SUM(G141:G144),""," # "&amp;A141&amp;" Not in Balance by "&amp;TEXT(SUM(F141:F144)-SUM(G141:G144),"$###,###.00#"))</f>
        <v/>
      </c>
      <c r="F140" s="109"/>
      <c r="G140" s="109"/>
      <c r="H140" s="104"/>
    </row>
    <row r="141" spans="1:15" ht="12">
      <c r="A141" s="110">
        <v>28</v>
      </c>
      <c r="B141" s="14">
        <v>41090</v>
      </c>
      <c r="C141" s="15">
        <v>5080</v>
      </c>
      <c r="D141" s="111" t="str">
        <f>IF(I141&gt;0,VLOOKUP(I141,ErrorTable,2),IF(Account&gt;0,VLOOKUP(Account,Chart_of_Accounts,2),""))</f>
        <v>Supplies Expense</v>
      </c>
      <c r="E141" s="15" t="s">
        <v>217</v>
      </c>
      <c r="F141" s="17">
        <v>202</v>
      </c>
      <c r="G141" s="17"/>
      <c r="H141" s="95">
        <f>Debit-Credit</f>
        <v>202</v>
      </c>
      <c r="I141" s="97">
        <f>SUM(J141:T141)</f>
        <v>0</v>
      </c>
      <c r="K141" s="97"/>
      <c r="L141" s="97" t="str">
        <f>IF(C141=0,IF(OR(F141&lt;&gt;0,G141&lt;&gt;0),4,""),"")</f>
        <v/>
      </c>
      <c r="M141" s="97" t="str">
        <f>IF(OR(ROUNDDOWN(F141,2)&lt;&gt;F141,ROUNDDOWN(G141,2)&lt;&gt;G141),8,"")</f>
        <v/>
      </c>
      <c r="N141" s="97" t="str">
        <f>IF(AND(C141&gt;0,B141=""),32,"")</f>
        <v/>
      </c>
    </row>
    <row r="142" spans="1:15" ht="12">
      <c r="A142" s="110">
        <f t="shared" ref="A142:B144" si="29">IF(Account&gt;0,A141,"")</f>
        <v>28</v>
      </c>
      <c r="B142" s="112">
        <f>IF(AND(B141&lt;&gt;"",Account&gt;0),B141,"")</f>
        <v>41090</v>
      </c>
      <c r="C142" s="15">
        <v>1150</v>
      </c>
      <c r="D142" s="111" t="str">
        <f t="shared" si="17"/>
        <v>Office Supplies</v>
      </c>
      <c r="E142" s="111" t="str">
        <f>IF(I142&gt;0,VLOOKUP(I142,ErrorTable,2),IF(C142&gt;0,E141,""))</f>
        <v>Supplies on hand</v>
      </c>
      <c r="F142" s="17"/>
      <c r="G142" s="17">
        <v>202</v>
      </c>
      <c r="H142" s="95">
        <f>Debit-Credit</f>
        <v>-202</v>
      </c>
      <c r="I142" s="97">
        <f>SUM(J142:T142)</f>
        <v>0</v>
      </c>
      <c r="J142" s="97" t="str">
        <f>IF(AND(F142&lt;&gt;0,G142&lt;&gt;0),1,"")</f>
        <v/>
      </c>
      <c r="K142" s="97" t="str">
        <f>IF(AND(F142&gt;0,G141&gt;0),2,"")</f>
        <v/>
      </c>
      <c r="L142" s="97" t="str">
        <f>IF(C142=0,IF(OR(F142&lt;&gt;0,G142&lt;&gt;0),4,""),"")</f>
        <v/>
      </c>
      <c r="M142" s="97" t="str">
        <f>IF(OR(ROUNDDOWN(F142,2)&lt;&gt;F142,ROUNDDOWN(G142,2)&lt;&gt;G142),8,"")</f>
        <v/>
      </c>
      <c r="N142" s="97" t="str">
        <f>IF(AND(C142&gt;0,B141=""),32,"")</f>
        <v/>
      </c>
      <c r="O142" s="97" t="str">
        <f>IF(AND(C142&gt;0,E141=""),16,"")</f>
        <v/>
      </c>
    </row>
    <row r="143" spans="1:15" ht="12">
      <c r="A143" s="110" t="str">
        <f t="shared" si="29"/>
        <v/>
      </c>
      <c r="B143" s="112" t="str">
        <f t="shared" si="29"/>
        <v/>
      </c>
      <c r="C143" s="15"/>
      <c r="D143" s="111" t="str">
        <f t="shared" si="17"/>
        <v/>
      </c>
      <c r="E143" s="111" t="str">
        <f>IF(I143&gt;0,VLOOKUP(I143,ErrorTable,2),IF(C143&gt;0,E141,""))</f>
        <v/>
      </c>
      <c r="F143" s="17"/>
      <c r="G143" s="17"/>
      <c r="H143" s="95">
        <f>Debit-Credit</f>
        <v>0</v>
      </c>
      <c r="I143" s="97">
        <f>SUM(J143:T143)</f>
        <v>0</v>
      </c>
      <c r="J143" s="97" t="str">
        <f>IF(AND(F143&lt;&gt;0,G143&lt;&gt;0),1,"")</f>
        <v/>
      </c>
      <c r="K143" s="97" t="str">
        <f>IF(AND(F143&gt;0,G142&gt;0),2,"")</f>
        <v/>
      </c>
      <c r="L143" s="97" t="str">
        <f>IF(C143=0,IF(OR(F143&lt;&gt;0,G143&lt;&gt;0),4,""),"")</f>
        <v/>
      </c>
      <c r="M143" s="97" t="str">
        <f>IF(OR(ROUNDDOWN(F143,2)&lt;&gt;F143,ROUNDDOWN(G143,2)&lt;&gt;G143),8,"")</f>
        <v/>
      </c>
      <c r="N143" s="97" t="str">
        <f>IF(AND(C143&gt;0,B141=""),32,"")</f>
        <v/>
      </c>
      <c r="O143" s="97" t="str">
        <f>IF(AND(C143&gt;0,E141=""),16,"")</f>
        <v/>
      </c>
    </row>
    <row r="144" spans="1:15" ht="12">
      <c r="A144" s="110" t="str">
        <f t="shared" si="29"/>
        <v/>
      </c>
      <c r="B144" s="112" t="str">
        <f t="shared" si="29"/>
        <v/>
      </c>
      <c r="C144" s="15"/>
      <c r="D144" s="111" t="str">
        <f t="shared" si="17"/>
        <v/>
      </c>
      <c r="E144" s="111" t="str">
        <f>IF(I144&gt;0,VLOOKUP(I144,ErrorTable,2),IF(C144&gt;0,E141,""))</f>
        <v/>
      </c>
      <c r="F144" s="17"/>
      <c r="G144" s="17"/>
      <c r="H144" s="95">
        <f>Debit-Credit</f>
        <v>0</v>
      </c>
      <c r="I144" s="97">
        <f>SUM(J144:T144)</f>
        <v>0</v>
      </c>
      <c r="J144" s="97" t="str">
        <f>IF(AND(F144&lt;&gt;0,G144&lt;&gt;0),1,"")</f>
        <v/>
      </c>
      <c r="K144" s="97" t="str">
        <f>IF(AND(F144&gt;0,G143&gt;0),2,"")</f>
        <v/>
      </c>
      <c r="L144" s="97" t="str">
        <f>IF(C144=0,IF(OR(F144&lt;&gt;0,G144&lt;&gt;0),4,""),"")</f>
        <v/>
      </c>
      <c r="M144" s="97" t="str">
        <f>IF(OR(ROUNDDOWN(F144,2)&lt;&gt;F144,ROUNDDOWN(G144,2)&lt;&gt;G144),8,"")</f>
        <v/>
      </c>
      <c r="N144" s="97" t="str">
        <f>IF(AND(C144&gt;0,B141=""),32,"")</f>
        <v/>
      </c>
      <c r="O144" s="97" t="str">
        <f>IF(AND(C144&gt;0,E141=""),16,"")</f>
        <v/>
      </c>
    </row>
    <row r="145" spans="1:15" ht="12" customHeight="1">
      <c r="A145" s="105" t="str">
        <f>IF(SUM(F146:F149,G146:G149)*100&lt;&gt;INT(SUM(F146:F149,G146:G149)*100),"Round to two decimal places.","")</f>
        <v/>
      </c>
      <c r="B145" s="106"/>
      <c r="C145" s="106"/>
      <c r="D145" s="107"/>
      <c r="E145" s="108" t="str">
        <f>IF(SUM(F146:F149)=SUM(G146:G149),""," # "&amp;A146&amp;" Not in Balance by "&amp;TEXT(SUM(F146:F149)-SUM(G146:G149),"$###,###.00#"))</f>
        <v/>
      </c>
      <c r="F145" s="109"/>
      <c r="G145" s="109"/>
      <c r="H145" s="104"/>
    </row>
    <row r="146" spans="1:15" ht="12">
      <c r="A146" s="110">
        <v>29</v>
      </c>
      <c r="B146" s="14">
        <v>41090</v>
      </c>
      <c r="C146" s="15">
        <v>5090</v>
      </c>
      <c r="D146" s="111" t="str">
        <f>IF(I146&gt;0,VLOOKUP(I146,ErrorTable,2),IF(Account&gt;0,VLOOKUP(Account,Chart_of_Accounts,2),""))</f>
        <v>Interest Expense</v>
      </c>
      <c r="E146" s="15" t="s">
        <v>218</v>
      </c>
      <c r="F146" s="17">
        <v>375</v>
      </c>
      <c r="G146" s="17"/>
      <c r="H146" s="95">
        <f>Debit-Credit</f>
        <v>375</v>
      </c>
      <c r="I146" s="97">
        <f>SUM(J146:T146)</f>
        <v>0</v>
      </c>
      <c r="K146" s="97"/>
      <c r="L146" s="97" t="str">
        <f>IF(C146=0,IF(OR(F146&lt;&gt;0,G146&lt;&gt;0),4,""),"")</f>
        <v/>
      </c>
      <c r="M146" s="97" t="str">
        <f>IF(OR(ROUNDDOWN(F146,2)&lt;&gt;F146,ROUNDDOWN(G146,2)&lt;&gt;G146),8,"")</f>
        <v/>
      </c>
      <c r="N146" s="97" t="str">
        <f>IF(AND(C146&gt;0,B146=""),32,"")</f>
        <v/>
      </c>
    </row>
    <row r="147" spans="1:15" ht="12">
      <c r="A147" s="110">
        <f t="shared" ref="A147:B149" si="30">IF(Account&gt;0,A146,"")</f>
        <v>29</v>
      </c>
      <c r="B147" s="112">
        <f>IF(AND(B146&lt;&gt;"",Account&gt;0),B146,"")</f>
        <v>41090</v>
      </c>
      <c r="C147" s="15">
        <v>1110</v>
      </c>
      <c r="D147" s="111" t="str">
        <f t="shared" ref="D147:D179" si="31">IF(Account&gt;0,VLOOKUP(Account,Chart_of_Accounts,2),"")</f>
        <v>Cash</v>
      </c>
      <c r="E147" s="111" t="str">
        <f>IF(I147&gt;0,VLOOKUP(I147,ErrorTable,2),IF(C147&gt;0,E146,""))</f>
        <v>Interest on mortgage payable</v>
      </c>
      <c r="F147" s="17"/>
      <c r="G147" s="17">
        <v>375</v>
      </c>
      <c r="H147" s="95">
        <f>Debit-Credit</f>
        <v>-375</v>
      </c>
      <c r="I147" s="97">
        <f>SUM(J147:T147)</f>
        <v>0</v>
      </c>
      <c r="J147" s="97" t="str">
        <f>IF(AND(F147&lt;&gt;0,G147&lt;&gt;0),1,"")</f>
        <v/>
      </c>
      <c r="K147" s="97" t="str">
        <f>IF(AND(F147&gt;0,G146&gt;0),2,"")</f>
        <v/>
      </c>
      <c r="L147" s="97" t="str">
        <f>IF(C147=0,IF(OR(F147&lt;&gt;0,G147&lt;&gt;0),4,""),"")</f>
        <v/>
      </c>
      <c r="M147" s="97" t="str">
        <f>IF(OR(ROUNDDOWN(F147,2)&lt;&gt;F147,ROUNDDOWN(G147,2)&lt;&gt;G147),8,"")</f>
        <v/>
      </c>
      <c r="N147" s="97" t="str">
        <f>IF(AND(C147&gt;0,B146=""),32,"")</f>
        <v/>
      </c>
      <c r="O147" s="97" t="str">
        <f>IF(AND(C147&gt;0,E146=""),16,"")</f>
        <v/>
      </c>
    </row>
    <row r="148" spans="1:15" ht="12">
      <c r="A148" s="110" t="str">
        <f t="shared" si="30"/>
        <v/>
      </c>
      <c r="B148" s="112" t="str">
        <f t="shared" si="30"/>
        <v/>
      </c>
      <c r="C148" s="15"/>
      <c r="D148" s="111" t="str">
        <f t="shared" si="31"/>
        <v/>
      </c>
      <c r="E148" s="111" t="str">
        <f>IF(I148&gt;0,VLOOKUP(I148,ErrorTable,2),IF(C148&gt;0,E146,""))</f>
        <v/>
      </c>
      <c r="F148" s="17"/>
      <c r="G148" s="17"/>
      <c r="H148" s="95">
        <f>Debit-Credit</f>
        <v>0</v>
      </c>
      <c r="I148" s="97">
        <f>SUM(J148:T148)</f>
        <v>0</v>
      </c>
      <c r="J148" s="97" t="str">
        <f>IF(AND(F148&lt;&gt;0,G148&lt;&gt;0),1,"")</f>
        <v/>
      </c>
      <c r="K148" s="97" t="str">
        <f>IF(AND(F148&gt;0,G147&gt;0),2,"")</f>
        <v/>
      </c>
      <c r="L148" s="97" t="str">
        <f>IF(C148=0,IF(OR(F148&lt;&gt;0,G148&lt;&gt;0),4,""),"")</f>
        <v/>
      </c>
      <c r="M148" s="97" t="str">
        <f>IF(OR(ROUNDDOWN(F148,2)&lt;&gt;F148,ROUNDDOWN(G148,2)&lt;&gt;G148),8,"")</f>
        <v/>
      </c>
      <c r="N148" s="97" t="str">
        <f>IF(AND(C148&gt;0,B146=""),32,"")</f>
        <v/>
      </c>
      <c r="O148" s="97" t="str">
        <f>IF(AND(C148&gt;0,E146=""),16,"")</f>
        <v/>
      </c>
    </row>
    <row r="149" spans="1:15" ht="12">
      <c r="A149" s="110" t="str">
        <f t="shared" si="30"/>
        <v/>
      </c>
      <c r="B149" s="112" t="str">
        <f t="shared" si="30"/>
        <v/>
      </c>
      <c r="C149" s="15"/>
      <c r="D149" s="111" t="str">
        <f t="shared" si="31"/>
        <v/>
      </c>
      <c r="E149" s="111" t="str">
        <f>IF(I149&gt;0,VLOOKUP(I149,ErrorTable,2),IF(C149&gt;0,E146,""))</f>
        <v/>
      </c>
      <c r="F149" s="17"/>
      <c r="G149" s="17"/>
      <c r="H149" s="95">
        <f>Debit-Credit</f>
        <v>0</v>
      </c>
      <c r="I149" s="97">
        <f>SUM(J149:T149)</f>
        <v>0</v>
      </c>
      <c r="J149" s="97" t="str">
        <f>IF(AND(F149&lt;&gt;0,G149&lt;&gt;0),1,"")</f>
        <v/>
      </c>
      <c r="K149" s="97" t="str">
        <f>IF(AND(F149&gt;0,G148&gt;0),2,"")</f>
        <v/>
      </c>
      <c r="L149" s="97" t="str">
        <f>IF(C149=0,IF(OR(F149&lt;&gt;0,G149&lt;&gt;0),4,""),"")</f>
        <v/>
      </c>
      <c r="M149" s="97" t="str">
        <f>IF(OR(ROUNDDOWN(F149,2)&lt;&gt;F149,ROUNDDOWN(G149,2)&lt;&gt;G149),8,"")</f>
        <v/>
      </c>
      <c r="N149" s="97" t="str">
        <f>IF(AND(C149&gt;0,B146=""),32,"")</f>
        <v/>
      </c>
      <c r="O149" s="97" t="str">
        <f>IF(AND(C149&gt;0,E146=""),16,"")</f>
        <v/>
      </c>
    </row>
    <row r="150" spans="1:15" ht="12" customHeight="1">
      <c r="A150" s="105" t="str">
        <f>IF(SUM(F151:F154,G151:G154)*100&lt;&gt;INT(SUM(F151:F154,G151:G154)*100),"Round to two decimal places.","")</f>
        <v/>
      </c>
      <c r="B150" s="106"/>
      <c r="C150" s="106"/>
      <c r="D150" s="107"/>
      <c r="E150" s="108" t="str">
        <f>IF(SUM(F151:F154)=SUM(G151:G154),""," # "&amp;A151&amp;" Not in Balance by "&amp;TEXT(SUM(F151:F154)-SUM(G151:G154),"$###,###.00#"))</f>
        <v/>
      </c>
      <c r="F150" s="109"/>
      <c r="G150" s="109"/>
      <c r="H150" s="104"/>
    </row>
    <row r="151" spans="1:15" ht="12">
      <c r="A151" s="110">
        <v>30</v>
      </c>
      <c r="B151" s="14">
        <v>41090</v>
      </c>
      <c r="C151" s="15">
        <v>5100</v>
      </c>
      <c r="D151" s="111" t="str">
        <f>IF(I151&gt;0,VLOOKUP(I151,ErrorTable,2),IF(Account&gt;0,VLOOKUP(Account,Chart_of_Accounts,2),""))</f>
        <v>Insurance Expense</v>
      </c>
      <c r="E151" s="15"/>
      <c r="F151" s="17">
        <v>242</v>
      </c>
      <c r="G151" s="17"/>
      <c r="H151" s="95">
        <f>Debit-Credit</f>
        <v>242</v>
      </c>
      <c r="I151" s="97">
        <f>SUM(J151:T151)</f>
        <v>0</v>
      </c>
      <c r="K151" s="97"/>
      <c r="L151" s="97" t="str">
        <f>IF(C151=0,IF(OR(F151&lt;&gt;0,G151&lt;&gt;0),4,""),"")</f>
        <v/>
      </c>
      <c r="M151" s="97" t="str">
        <f>IF(OR(ROUNDDOWN(F151,2)&lt;&gt;F151,ROUNDDOWN(G151,2)&lt;&gt;G151),8,"")</f>
        <v/>
      </c>
      <c r="N151" s="97" t="str">
        <f>IF(AND(C151&gt;0,B151=""),32,"")</f>
        <v/>
      </c>
    </row>
    <row r="152" spans="1:15" ht="12">
      <c r="A152" s="110">
        <f t="shared" ref="A152:B154" si="32">IF(Account&gt;0,A151,"")</f>
        <v>30</v>
      </c>
      <c r="B152" s="112">
        <f>IF(AND(B151&lt;&gt;"",Account&gt;0),B151,"")</f>
        <v>41090</v>
      </c>
      <c r="C152" s="15">
        <v>1130</v>
      </c>
      <c r="D152" s="111" t="str">
        <f t="shared" si="31"/>
        <v>Prepaid Insurance</v>
      </c>
      <c r="E152" s="111" t="str">
        <f>IF(I152&gt;0,VLOOKUP(I152,ErrorTable,2),IF(C152&gt;0,E151,""))</f>
        <v>Need a Description</v>
      </c>
      <c r="F152" s="17"/>
      <c r="G152" s="17">
        <v>242</v>
      </c>
      <c r="H152" s="95">
        <f>Debit-Credit</f>
        <v>-242</v>
      </c>
      <c r="I152" s="97">
        <f>SUM(J152:T152)</f>
        <v>16</v>
      </c>
      <c r="J152" s="97" t="str">
        <f>IF(AND(F152&lt;&gt;0,G152&lt;&gt;0),1,"")</f>
        <v/>
      </c>
      <c r="K152" s="97" t="str">
        <f>IF(AND(F152&gt;0,G151&gt;0),2,"")</f>
        <v/>
      </c>
      <c r="L152" s="97" t="str">
        <f>IF(C152=0,IF(OR(F152&lt;&gt;0,G152&lt;&gt;0),4,""),"")</f>
        <v/>
      </c>
      <c r="M152" s="97" t="str">
        <f>IF(OR(ROUNDDOWN(F152,2)&lt;&gt;F152,ROUNDDOWN(G152,2)&lt;&gt;G152),8,"")</f>
        <v/>
      </c>
      <c r="N152" s="97" t="str">
        <f>IF(AND(C152&gt;0,B151=""),32,"")</f>
        <v/>
      </c>
      <c r="O152" s="97">
        <f>IF(AND(C152&gt;0,E151=""),16,"")</f>
        <v>16</v>
      </c>
    </row>
    <row r="153" spans="1:15" ht="12">
      <c r="A153" s="110" t="str">
        <f t="shared" si="32"/>
        <v/>
      </c>
      <c r="B153" s="112" t="str">
        <f t="shared" si="32"/>
        <v/>
      </c>
      <c r="C153" s="15"/>
      <c r="D153" s="111" t="str">
        <f t="shared" si="31"/>
        <v/>
      </c>
      <c r="E153" s="111" t="str">
        <f>IF(I153&gt;0,VLOOKUP(I153,ErrorTable,2),IF(C153&gt;0,E151,""))</f>
        <v/>
      </c>
      <c r="F153" s="17"/>
      <c r="G153" s="17"/>
      <c r="H153" s="95">
        <f>Debit-Credit</f>
        <v>0</v>
      </c>
      <c r="I153" s="97">
        <f>SUM(J153:T153)</f>
        <v>0</v>
      </c>
      <c r="J153" s="97" t="str">
        <f>IF(AND(F153&lt;&gt;0,G153&lt;&gt;0),1,"")</f>
        <v/>
      </c>
      <c r="K153" s="97" t="str">
        <f>IF(AND(F153&gt;0,G152&gt;0),2,"")</f>
        <v/>
      </c>
      <c r="L153" s="97" t="str">
        <f>IF(C153=0,IF(OR(F153&lt;&gt;0,G153&lt;&gt;0),4,""),"")</f>
        <v/>
      </c>
      <c r="M153" s="97" t="str">
        <f>IF(OR(ROUNDDOWN(F153,2)&lt;&gt;F153,ROUNDDOWN(G153,2)&lt;&gt;G153),8,"")</f>
        <v/>
      </c>
      <c r="N153" s="97" t="str">
        <f>IF(AND(C153&gt;0,B151=""),32,"")</f>
        <v/>
      </c>
      <c r="O153" s="97" t="str">
        <f>IF(AND(C153&gt;0,E151=""),16,"")</f>
        <v/>
      </c>
    </row>
    <row r="154" spans="1:15" ht="12">
      <c r="A154" s="110" t="str">
        <f t="shared" si="32"/>
        <v/>
      </c>
      <c r="B154" s="112" t="str">
        <f t="shared" si="32"/>
        <v/>
      </c>
      <c r="C154" s="15"/>
      <c r="D154" s="111" t="str">
        <f t="shared" si="31"/>
        <v/>
      </c>
      <c r="E154" s="111" t="str">
        <f>IF(I154&gt;0,VLOOKUP(I154,ErrorTable,2),IF(C154&gt;0,E151,""))</f>
        <v/>
      </c>
      <c r="F154" s="17"/>
      <c r="G154" s="17"/>
      <c r="H154" s="95">
        <f>Debit-Credit</f>
        <v>0</v>
      </c>
      <c r="I154" s="97">
        <f>SUM(J154:T154)</f>
        <v>0</v>
      </c>
      <c r="J154" s="97" t="str">
        <f>IF(AND(F154&lt;&gt;0,G154&lt;&gt;0),1,"")</f>
        <v/>
      </c>
      <c r="K154" s="97" t="str">
        <f>IF(AND(F154&gt;0,G153&gt;0),2,"")</f>
        <v/>
      </c>
      <c r="L154" s="97" t="str">
        <f>IF(C154=0,IF(OR(F154&lt;&gt;0,G154&lt;&gt;0),4,""),"")</f>
        <v/>
      </c>
      <c r="M154" s="97" t="str">
        <f>IF(OR(ROUNDDOWN(F154,2)&lt;&gt;F154,ROUNDDOWN(G154,2)&lt;&gt;G154),8,"")</f>
        <v/>
      </c>
      <c r="N154" s="97" t="str">
        <f>IF(AND(C154&gt;0,B151=""),32,"")</f>
        <v/>
      </c>
      <c r="O154" s="97" t="str">
        <f>IF(AND(C154&gt;0,E151=""),16,"")</f>
        <v/>
      </c>
    </row>
    <row r="155" spans="1:15" ht="12" customHeight="1">
      <c r="A155" s="105" t="str">
        <f>IF(SUM(F156:F159,G156:G159)*100&lt;&gt;INT(SUM(F156:F159,G156:G159)*100),"Round to two decimal places.","")</f>
        <v/>
      </c>
      <c r="B155" s="106"/>
      <c r="C155" s="106"/>
      <c r="D155" s="107"/>
      <c r="E155" s="108" t="str">
        <f>IF(SUM(F156:F159)=SUM(G156:G159),""," # "&amp;A156&amp;" Not in Balance by "&amp;TEXT(SUM(F156:F159)-SUM(G156:G159),"$###,###.00#"))</f>
        <v/>
      </c>
      <c r="F155" s="109"/>
      <c r="G155" s="109"/>
      <c r="H155" s="104"/>
    </row>
    <row r="156" spans="1:15" ht="12">
      <c r="A156" s="110">
        <v>31</v>
      </c>
      <c r="B156" s="14">
        <v>41090</v>
      </c>
      <c r="C156" s="15">
        <v>1120</v>
      </c>
      <c r="D156" s="111" t="str">
        <f>IF(I156&gt;0,VLOOKUP(I156,ErrorTable,2),IF(Account&gt;0,VLOOKUP(Account,Chart_of_Accounts,2),""))</f>
        <v>Accounts Receivable</v>
      </c>
      <c r="E156" s="15" t="s">
        <v>219</v>
      </c>
      <c r="F156" s="17">
        <v>5500</v>
      </c>
      <c r="G156" s="17"/>
      <c r="H156" s="95">
        <f>Debit-Credit</f>
        <v>5500</v>
      </c>
      <c r="I156" s="97">
        <f>SUM(J156:T156)</f>
        <v>0</v>
      </c>
      <c r="K156" s="97"/>
      <c r="L156" s="97" t="str">
        <f>IF(C156=0,IF(OR(F156&lt;&gt;0,G156&lt;&gt;0),4,""),"")</f>
        <v/>
      </c>
      <c r="M156" s="97" t="str">
        <f>IF(OR(ROUNDDOWN(F156,2)&lt;&gt;F156,ROUNDDOWN(G156,2)&lt;&gt;G156),8,"")</f>
        <v/>
      </c>
      <c r="N156" s="97" t="str">
        <f>IF(AND(C156&gt;0,B156=""),32,"")</f>
        <v/>
      </c>
    </row>
    <row r="157" spans="1:15" ht="12">
      <c r="A157" s="110">
        <f t="shared" ref="A157:B159" si="33">IF(Account&gt;0,A156,"")</f>
        <v>31</v>
      </c>
      <c r="B157" s="112">
        <f>IF(AND(B156&lt;&gt;"",Account&gt;0),B156,"")</f>
        <v>41090</v>
      </c>
      <c r="C157" s="15">
        <v>4100</v>
      </c>
      <c r="D157" s="111" t="str">
        <f t="shared" si="31"/>
        <v>Computer &amp; Consulting Revenue</v>
      </c>
      <c r="E157" s="111" t="str">
        <f>IF(I157&gt;0,VLOOKUP(I157,ErrorTable,2),IF(C157&gt;0,E156,""))</f>
        <v>Unbilled revenues</v>
      </c>
      <c r="F157" s="17"/>
      <c r="G157" s="17">
        <v>5500</v>
      </c>
      <c r="H157" s="95">
        <f>Debit-Credit</f>
        <v>-5500</v>
      </c>
      <c r="I157" s="97">
        <f>SUM(J157:T157)</f>
        <v>0</v>
      </c>
      <c r="J157" s="97" t="str">
        <f>IF(AND(F157&lt;&gt;0,G157&lt;&gt;0),1,"")</f>
        <v/>
      </c>
      <c r="K157" s="97" t="str">
        <f>IF(AND(F157&gt;0,G156&gt;0),2,"")</f>
        <v/>
      </c>
      <c r="L157" s="97" t="str">
        <f>IF(C157=0,IF(OR(F157&lt;&gt;0,G157&lt;&gt;0),4,""),"")</f>
        <v/>
      </c>
      <c r="M157" s="97" t="str">
        <f>IF(OR(ROUNDDOWN(F157,2)&lt;&gt;F157,ROUNDDOWN(G157,2)&lt;&gt;G157),8,"")</f>
        <v/>
      </c>
      <c r="N157" s="97" t="str">
        <f>IF(AND(C157&gt;0,B156=""),32,"")</f>
        <v/>
      </c>
      <c r="O157" s="97" t="str">
        <f>IF(AND(C157&gt;0,E156=""),16,"")</f>
        <v/>
      </c>
    </row>
    <row r="158" spans="1:15" ht="12">
      <c r="A158" s="110" t="str">
        <f t="shared" si="33"/>
        <v/>
      </c>
      <c r="B158" s="112" t="str">
        <f t="shared" si="33"/>
        <v/>
      </c>
      <c r="C158" s="15"/>
      <c r="D158" s="111" t="str">
        <f t="shared" si="31"/>
        <v/>
      </c>
      <c r="E158" s="111" t="str">
        <f>IF(I158&gt;0,VLOOKUP(I158,ErrorTable,2),IF(C158&gt;0,E156,""))</f>
        <v/>
      </c>
      <c r="F158" s="17"/>
      <c r="G158" s="17"/>
      <c r="H158" s="95">
        <f>Debit-Credit</f>
        <v>0</v>
      </c>
      <c r="I158" s="97">
        <f>SUM(J158:T158)</f>
        <v>0</v>
      </c>
      <c r="J158" s="97" t="str">
        <f>IF(AND(F158&lt;&gt;0,G158&lt;&gt;0),1,"")</f>
        <v/>
      </c>
      <c r="K158" s="97" t="str">
        <f>IF(AND(F158&gt;0,G157&gt;0),2,"")</f>
        <v/>
      </c>
      <c r="L158" s="97" t="str">
        <f>IF(C158=0,IF(OR(F158&lt;&gt;0,G158&lt;&gt;0),4,""),"")</f>
        <v/>
      </c>
      <c r="M158" s="97" t="str">
        <f>IF(OR(ROUNDDOWN(F158,2)&lt;&gt;F158,ROUNDDOWN(G158,2)&lt;&gt;G158),8,"")</f>
        <v/>
      </c>
      <c r="N158" s="97" t="str">
        <f>IF(AND(C158&gt;0,B156=""),32,"")</f>
        <v/>
      </c>
      <c r="O158" s="97" t="str">
        <f>IF(AND(C158&gt;0,E156=""),16,"")</f>
        <v/>
      </c>
    </row>
    <row r="159" spans="1:15" ht="12">
      <c r="A159" s="110" t="str">
        <f t="shared" si="33"/>
        <v/>
      </c>
      <c r="B159" s="112" t="str">
        <f t="shared" si="33"/>
        <v/>
      </c>
      <c r="C159" s="15"/>
      <c r="D159" s="111" t="str">
        <f t="shared" si="31"/>
        <v/>
      </c>
      <c r="E159" s="111" t="str">
        <f>IF(I159&gt;0,VLOOKUP(I159,ErrorTable,2),IF(C159&gt;0,E156,""))</f>
        <v/>
      </c>
      <c r="F159" s="17"/>
      <c r="G159" s="17"/>
      <c r="H159" s="95">
        <f>Debit-Credit</f>
        <v>0</v>
      </c>
      <c r="I159" s="97">
        <f>SUM(J159:T159)</f>
        <v>0</v>
      </c>
      <c r="J159" s="97" t="str">
        <f>IF(AND(F159&lt;&gt;0,G159&lt;&gt;0),1,"")</f>
        <v/>
      </c>
      <c r="K159" s="97" t="str">
        <f>IF(AND(F159&gt;0,G158&gt;0),2,"")</f>
        <v/>
      </c>
      <c r="L159" s="97" t="str">
        <f>IF(C159=0,IF(OR(F159&lt;&gt;0,G159&lt;&gt;0),4,""),"")</f>
        <v/>
      </c>
      <c r="M159" s="97" t="str">
        <f>IF(OR(ROUNDDOWN(F159,2)&lt;&gt;F159,ROUNDDOWN(G159,2)&lt;&gt;G159),8,"")</f>
        <v/>
      </c>
      <c r="N159" s="97" t="str">
        <f>IF(AND(C159&gt;0,B156=""),32,"")</f>
        <v/>
      </c>
      <c r="O159" s="97" t="str">
        <f>IF(AND(C159&gt;0,E156=""),16,"")</f>
        <v/>
      </c>
    </row>
    <row r="160" spans="1:15" ht="12" customHeight="1">
      <c r="A160" s="105" t="str">
        <f>IF(SUM(F161:F164,G161:G164)*100&lt;&gt;INT(SUM(F161:F164,G161:G164)*100),"Round to two decimal places.","")</f>
        <v/>
      </c>
      <c r="B160" s="106"/>
      <c r="C160" s="106"/>
      <c r="D160" s="107"/>
      <c r="E160" s="108" t="str">
        <f>IF(SUM(F161:F164)=SUM(G161:G164),""," # "&amp;A161&amp;" Not in Balance by "&amp;TEXT(SUM(F161:F164)-SUM(G161:G164),"$###,###.00#"))</f>
        <v xml:space="preserve"> # 32 Not in Balance by -$807.40</v>
      </c>
      <c r="F160" s="109"/>
      <c r="G160" s="109"/>
      <c r="H160" s="104"/>
    </row>
    <row r="161" spans="1:15" ht="12">
      <c r="A161" s="110">
        <v>32</v>
      </c>
      <c r="B161" s="14">
        <v>41090</v>
      </c>
      <c r="C161" s="15">
        <v>5110</v>
      </c>
      <c r="D161" s="111" t="str">
        <f>IF(I161&gt;0,VLOOKUP(I161,ErrorTable,2),IF(Account&gt;0,VLOOKUP(Account,Chart_of_Accounts,2),""))</f>
        <v>Depreciation Expense</v>
      </c>
      <c r="E161" s="15" t="s">
        <v>224</v>
      </c>
      <c r="F161" s="17"/>
      <c r="G161" s="17"/>
      <c r="H161" s="95">
        <f>Debit-Credit</f>
        <v>0</v>
      </c>
      <c r="I161" s="97">
        <f>SUM(J161:T161)</f>
        <v>0</v>
      </c>
      <c r="K161" s="97"/>
      <c r="L161" s="97" t="str">
        <f>IF(C161=0,IF(OR(F161&lt;&gt;0,G161&lt;&gt;0),4,""),"")</f>
        <v/>
      </c>
      <c r="M161" s="97" t="str">
        <f>IF(OR(ROUNDDOWN(F161,2)&lt;&gt;F161,ROUNDDOWN(G161,2)&lt;&gt;G161),8,"")</f>
        <v/>
      </c>
      <c r="N161" s="97" t="str">
        <f>IF(AND(C161&gt;0,B161=""),32,"")</f>
        <v/>
      </c>
    </row>
    <row r="162" spans="1:15" ht="12">
      <c r="A162" s="110">
        <f t="shared" ref="A162:B164" si="34">IF(Account&gt;0,A161,"")</f>
        <v>32</v>
      </c>
      <c r="B162" s="112">
        <f>IF(AND(B161&lt;&gt;"",Account&gt;0),B161,"")</f>
        <v>41090</v>
      </c>
      <c r="C162" s="15">
        <v>1312</v>
      </c>
      <c r="D162" s="111" t="str">
        <f t="shared" si="31"/>
        <v>Accum. Depr.-Computer Equip.</v>
      </c>
      <c r="E162" s="111" t="str">
        <f>IF(I162&gt;0,VLOOKUP(I162,ErrorTable,2),IF(C162&gt;0,E161,""))</f>
        <v>Depreciation expenses</v>
      </c>
      <c r="F162" s="17"/>
      <c r="G162" s="17">
        <v>774.33</v>
      </c>
      <c r="H162" s="95">
        <f>Debit-Credit</f>
        <v>-774.33</v>
      </c>
      <c r="I162" s="97">
        <f>SUM(J162:T162)</f>
        <v>0</v>
      </c>
      <c r="J162" s="97" t="str">
        <f>IF(AND(F162&lt;&gt;0,G162&lt;&gt;0),1,"")</f>
        <v/>
      </c>
      <c r="K162" s="97" t="str">
        <f>IF(AND(F162&gt;0,G161&gt;0),2,"")</f>
        <v/>
      </c>
      <c r="L162" s="97" t="str">
        <f>IF(C162=0,IF(OR(F162&lt;&gt;0,G162&lt;&gt;0),4,""),"")</f>
        <v/>
      </c>
      <c r="M162" s="97" t="str">
        <f>IF(OR(ROUNDDOWN(F162,2)&lt;&gt;F162,ROUNDDOWN(G162,2)&lt;&gt;G162),8,"")</f>
        <v/>
      </c>
      <c r="N162" s="97" t="str">
        <f>IF(AND(C162&gt;0,B161=""),32,"")</f>
        <v/>
      </c>
      <c r="O162" s="97" t="str">
        <f>IF(AND(C162&gt;0,E161=""),16,"")</f>
        <v/>
      </c>
    </row>
    <row r="163" spans="1:15" ht="12">
      <c r="A163" s="110">
        <f t="shared" si="34"/>
        <v>32</v>
      </c>
      <c r="B163" s="112">
        <f t="shared" si="34"/>
        <v>41090</v>
      </c>
      <c r="C163" s="15">
        <v>1412</v>
      </c>
      <c r="D163" s="111" t="str">
        <f t="shared" si="31"/>
        <v>Accum. Depr.-Building</v>
      </c>
      <c r="E163" s="111" t="str">
        <f>IF(I163&gt;0,VLOOKUP(I163,ErrorTable,2),IF(C163&gt;0,E161,""))</f>
        <v>Depreciation expenses</v>
      </c>
      <c r="F163" s="17"/>
      <c r="G163" s="17">
        <v>33.07</v>
      </c>
      <c r="H163" s="95">
        <f>Debit-Credit</f>
        <v>-33.07</v>
      </c>
      <c r="I163" s="97">
        <f>SUM(J163:T163)</f>
        <v>0</v>
      </c>
      <c r="J163" s="97" t="str">
        <f>IF(AND(F163&lt;&gt;0,G163&lt;&gt;0),1,"")</f>
        <v/>
      </c>
      <c r="K163" s="97" t="str">
        <f>IF(AND(F163&gt;0,G162&gt;0),2,"")</f>
        <v/>
      </c>
      <c r="L163" s="97" t="str">
        <f>IF(C163=0,IF(OR(F163&lt;&gt;0,G163&lt;&gt;0),4,""),"")</f>
        <v/>
      </c>
      <c r="M163" s="97" t="str">
        <f>IF(OR(ROUNDDOWN(F163,2)&lt;&gt;F163,ROUNDDOWN(G163,2)&lt;&gt;G163),8,"")</f>
        <v/>
      </c>
      <c r="N163" s="97" t="str">
        <f>IF(AND(C163&gt;0,B161=""),32,"")</f>
        <v/>
      </c>
      <c r="O163" s="97" t="str">
        <f>IF(AND(C163&gt;0,E161=""),16,"")</f>
        <v/>
      </c>
    </row>
    <row r="164" spans="1:15" ht="12">
      <c r="A164" s="110">
        <f t="shared" si="34"/>
        <v>32</v>
      </c>
      <c r="B164" s="112">
        <f t="shared" si="34"/>
        <v>41090</v>
      </c>
      <c r="C164" s="15">
        <v>1212</v>
      </c>
      <c r="D164" s="111" t="str">
        <f t="shared" si="31"/>
        <v>Accum. Depr.-Office Equip.</v>
      </c>
      <c r="E164" s="111" t="str">
        <f>IF(I164&gt;0,VLOOKUP(I164,ErrorTable,2),IF(C164&gt;0,E161,""))</f>
        <v>Depreciation expenses</v>
      </c>
      <c r="F164" s="17"/>
      <c r="G164" s="17"/>
      <c r="H164" s="95">
        <f>Debit-Credit</f>
        <v>0</v>
      </c>
      <c r="I164" s="97">
        <f>SUM(J164:T164)</f>
        <v>0</v>
      </c>
      <c r="J164" s="97" t="str">
        <f>IF(AND(F164&lt;&gt;0,G164&lt;&gt;0),1,"")</f>
        <v/>
      </c>
      <c r="K164" s="97" t="str">
        <f>IF(AND(F164&gt;0,G163&gt;0),2,"")</f>
        <v/>
      </c>
      <c r="L164" s="97" t="str">
        <f>IF(C164=0,IF(OR(F164&lt;&gt;0,G164&lt;&gt;0),4,""),"")</f>
        <v/>
      </c>
      <c r="M164" s="97" t="str">
        <f>IF(OR(ROUNDDOWN(F164,2)&lt;&gt;F164,ROUNDDOWN(G164,2)&lt;&gt;G164),8,"")</f>
        <v/>
      </c>
      <c r="N164" s="97" t="str">
        <f>IF(AND(C164&gt;0,B161=""),32,"")</f>
        <v/>
      </c>
      <c r="O164" s="97" t="str">
        <f>IF(AND(C164&gt;0,E161=""),16,"")</f>
        <v/>
      </c>
    </row>
    <row r="165" spans="1:15" ht="12" customHeight="1">
      <c r="A165" s="105" t="str">
        <f>IF(SUM(F166:F169,G166:G169)*100&lt;&gt;INT(SUM(F166:F169,G166:G169)*100),"Round to two decimal places.","")</f>
        <v/>
      </c>
      <c r="B165" s="106"/>
      <c r="C165" s="106"/>
      <c r="D165" s="107"/>
      <c r="E165" s="108" t="str">
        <f>IF(SUM(F166:F169)=SUM(G166:G169),""," # "&amp;A166&amp;" Not in Balance by "&amp;TEXT(SUM(F166:F169)-SUM(G166:G169),"$###,###.00#"))</f>
        <v/>
      </c>
      <c r="F165" s="109"/>
      <c r="G165" s="109"/>
      <c r="H165" s="104"/>
    </row>
    <row r="166" spans="1:15" ht="12">
      <c r="A166" s="110">
        <v>33</v>
      </c>
      <c r="B166" s="14">
        <v>41090</v>
      </c>
      <c r="C166" s="15">
        <v>5020</v>
      </c>
      <c r="D166" s="111" t="str">
        <f>IF(I166&gt;0,VLOOKUP(I166,ErrorTable,2),IF(Account&gt;0,VLOOKUP(Account,Chart_of_Accounts,2),""))</f>
        <v>Salary Expense</v>
      </c>
      <c r="E166" s="15" t="s">
        <v>220</v>
      </c>
      <c r="F166" s="17">
        <v>486</v>
      </c>
      <c r="G166" s="17"/>
      <c r="H166" s="95">
        <f>Debit-Credit</f>
        <v>486</v>
      </c>
      <c r="I166" s="97">
        <f>SUM(J166:T166)</f>
        <v>0</v>
      </c>
      <c r="K166" s="97"/>
      <c r="L166" s="97" t="str">
        <f>IF(C166=0,IF(OR(F166&lt;&gt;0,G166&lt;&gt;0),4,""),"")</f>
        <v/>
      </c>
      <c r="M166" s="97" t="str">
        <f>IF(OR(ROUNDDOWN(F166,2)&lt;&gt;F166,ROUNDDOWN(G166,2)&lt;&gt;G166),8,"")</f>
        <v/>
      </c>
      <c r="N166" s="97" t="str">
        <f>IF(AND(C166&gt;0,B166=""),32,"")</f>
        <v/>
      </c>
    </row>
    <row r="167" spans="1:15" ht="12">
      <c r="A167" s="110">
        <f t="shared" ref="A167:B169" si="35">IF(Account&gt;0,A166,"")</f>
        <v>33</v>
      </c>
      <c r="B167" s="112">
        <f>IF(AND(B166&lt;&gt;"",Account&gt;0),B166,"")</f>
        <v>41090</v>
      </c>
      <c r="C167" s="15">
        <v>2105</v>
      </c>
      <c r="D167" s="111" t="str">
        <f t="shared" si="31"/>
        <v>Salaries Payable</v>
      </c>
      <c r="E167" s="111" t="str">
        <f>IF(I167&gt;0,VLOOKUP(I167,ErrorTable,2),IF(C167&gt;0,E166,""))</f>
        <v>Unpaid salaries</v>
      </c>
      <c r="F167" s="17"/>
      <c r="G167" s="17">
        <v>486</v>
      </c>
      <c r="H167" s="95">
        <f>Debit-Credit</f>
        <v>-486</v>
      </c>
      <c r="I167" s="97">
        <f>SUM(J167:T167)</f>
        <v>0</v>
      </c>
      <c r="J167" s="97" t="str">
        <f>IF(AND(F167&lt;&gt;0,G167&lt;&gt;0),1,"")</f>
        <v/>
      </c>
      <c r="K167" s="97" t="str">
        <f>IF(AND(F167&gt;0,G166&gt;0),2,"")</f>
        <v/>
      </c>
      <c r="L167" s="97" t="str">
        <f>IF(C167=0,IF(OR(F167&lt;&gt;0,G167&lt;&gt;0),4,""),"")</f>
        <v/>
      </c>
      <c r="M167" s="97" t="str">
        <f>IF(OR(ROUNDDOWN(F167,2)&lt;&gt;F167,ROUNDDOWN(G167,2)&lt;&gt;G167),8,"")</f>
        <v/>
      </c>
      <c r="N167" s="97" t="str">
        <f>IF(AND(C167&gt;0,B166=""),32,"")</f>
        <v/>
      </c>
      <c r="O167" s="97" t="str">
        <f>IF(AND(C167&gt;0,E166=""),16,"")</f>
        <v/>
      </c>
    </row>
    <row r="168" spans="1:15" ht="12">
      <c r="A168" s="110" t="str">
        <f t="shared" si="35"/>
        <v/>
      </c>
      <c r="B168" s="112" t="str">
        <f t="shared" si="35"/>
        <v/>
      </c>
      <c r="C168" s="15"/>
      <c r="D168" s="111" t="str">
        <f t="shared" si="31"/>
        <v/>
      </c>
      <c r="E168" s="111" t="str">
        <f>IF(I168&gt;0,VLOOKUP(I168,ErrorTable,2),IF(C168&gt;0,E166,""))</f>
        <v/>
      </c>
      <c r="F168" s="17"/>
      <c r="G168" s="17"/>
      <c r="H168" s="95">
        <f>Debit-Credit</f>
        <v>0</v>
      </c>
      <c r="I168" s="97">
        <f>SUM(J168:T168)</f>
        <v>0</v>
      </c>
      <c r="J168" s="97" t="str">
        <f>IF(AND(F168&lt;&gt;0,G168&lt;&gt;0),1,"")</f>
        <v/>
      </c>
      <c r="K168" s="97" t="str">
        <f>IF(AND(F168&gt;0,G167&gt;0),2,"")</f>
        <v/>
      </c>
      <c r="L168" s="97" t="str">
        <f>IF(C168=0,IF(OR(F168&lt;&gt;0,G168&lt;&gt;0),4,""),"")</f>
        <v/>
      </c>
      <c r="M168" s="97" t="str">
        <f>IF(OR(ROUNDDOWN(F168,2)&lt;&gt;F168,ROUNDDOWN(G168,2)&lt;&gt;G168),8,"")</f>
        <v/>
      </c>
      <c r="N168" s="97" t="str">
        <f>IF(AND(C168&gt;0,B166=""),32,"")</f>
        <v/>
      </c>
      <c r="O168" s="97" t="str">
        <f>IF(AND(C168&gt;0,E166=""),16,"")</f>
        <v/>
      </c>
    </row>
    <row r="169" spans="1:15" ht="12">
      <c r="A169" s="110" t="str">
        <f t="shared" si="35"/>
        <v/>
      </c>
      <c r="B169" s="112" t="str">
        <f t="shared" si="35"/>
        <v/>
      </c>
      <c r="C169" s="15"/>
      <c r="D169" s="111" t="str">
        <f t="shared" si="31"/>
        <v/>
      </c>
      <c r="E169" s="111" t="str">
        <f>IF(I169&gt;0,VLOOKUP(I169,ErrorTable,2),IF(C169&gt;0,E166,""))</f>
        <v/>
      </c>
      <c r="F169" s="17"/>
      <c r="G169" s="17"/>
      <c r="H169" s="95">
        <f>Debit-Credit</f>
        <v>0</v>
      </c>
      <c r="I169" s="97">
        <f>SUM(J169:T169)</f>
        <v>0</v>
      </c>
      <c r="J169" s="97" t="str">
        <f>IF(AND(F169&lt;&gt;0,G169&lt;&gt;0),1,"")</f>
        <v/>
      </c>
      <c r="K169" s="97" t="str">
        <f>IF(AND(F169&gt;0,G168&gt;0),2,"")</f>
        <v/>
      </c>
      <c r="L169" s="97" t="str">
        <f>IF(C169=0,IF(OR(F169&lt;&gt;0,G169&lt;&gt;0),4,""),"")</f>
        <v/>
      </c>
      <c r="M169" s="97" t="str">
        <f>IF(OR(ROUNDDOWN(F169,2)&lt;&gt;F169,ROUNDDOWN(G169,2)&lt;&gt;G169),8,"")</f>
        <v/>
      </c>
      <c r="N169" s="97" t="str">
        <f>IF(AND(C169&gt;0,B166=""),32,"")</f>
        <v/>
      </c>
      <c r="O169" s="97" t="str">
        <f>IF(AND(C169&gt;0,E166=""),16,"")</f>
        <v/>
      </c>
    </row>
    <row r="170" spans="1:15" ht="12" customHeight="1">
      <c r="A170" s="105" t="str">
        <f>IF(SUM(F171:F174,G171:G174)*100&lt;&gt;INT(SUM(F171:F174,G171:G174)*100),"Round to two decimal places.","")</f>
        <v/>
      </c>
      <c r="B170" s="106"/>
      <c r="C170" s="106"/>
      <c r="D170" s="107"/>
      <c r="E170" s="108" t="str">
        <f>IF(SUM(F171:F174)=SUM(G171:G174),""," # "&amp;A171&amp;" Not in Balance by "&amp;TEXT(SUM(F171:F174)-SUM(G171:G174),"$###,###.00#"))</f>
        <v/>
      </c>
      <c r="F170" s="109"/>
      <c r="G170" s="109"/>
      <c r="H170" s="104"/>
    </row>
    <row r="171" spans="1:15" ht="12">
      <c r="A171" s="110">
        <v>34</v>
      </c>
      <c r="B171" s="14">
        <v>41090</v>
      </c>
      <c r="C171" s="15">
        <v>5090</v>
      </c>
      <c r="D171" s="111" t="str">
        <f>IF(I171&gt;0,VLOOKUP(I171,ErrorTable,2),IF(Account&gt;0,VLOOKUP(Account,Chart_of_Accounts,2),""))</f>
        <v>Interest Expense</v>
      </c>
      <c r="E171" s="15" t="s">
        <v>221</v>
      </c>
      <c r="F171" s="17">
        <v>869.67</v>
      </c>
      <c r="G171" s="17"/>
      <c r="H171" s="95">
        <f>Debit-Credit</f>
        <v>869.67</v>
      </c>
      <c r="I171" s="97">
        <f>SUM(J171:T171)</f>
        <v>0</v>
      </c>
      <c r="K171" s="97"/>
      <c r="L171" s="97" t="str">
        <f>IF(C171=0,IF(OR(F171&lt;&gt;0,G171&lt;&gt;0),4,""),"")</f>
        <v/>
      </c>
      <c r="M171" s="97" t="str">
        <f>IF(OR(ROUNDDOWN(F171,2)&lt;&gt;F171,ROUNDDOWN(G171,2)&lt;&gt;G171),8,"")</f>
        <v/>
      </c>
      <c r="N171" s="97" t="str">
        <f>IF(AND(C171&gt;0,B171=""),32,"")</f>
        <v/>
      </c>
    </row>
    <row r="172" spans="1:15" ht="12">
      <c r="A172" s="110">
        <f t="shared" ref="A172:B174" si="36">IF(Account&gt;0,A171,"")</f>
        <v>34</v>
      </c>
      <c r="B172" s="112">
        <f>IF(AND(B171&lt;&gt;"",Account&gt;0),B171,"")</f>
        <v>41090</v>
      </c>
      <c r="C172" s="15">
        <v>2103</v>
      </c>
      <c r="D172" s="111" t="str">
        <f t="shared" si="31"/>
        <v>Interest Payable</v>
      </c>
      <c r="E172" s="111" t="str">
        <f>IF(I172&gt;0,VLOOKUP(I172,ErrorTable,2),IF(C172&gt;0,E171,""))</f>
        <v>Interest on note payable</v>
      </c>
      <c r="F172" s="17"/>
      <c r="G172" s="17">
        <v>869.67</v>
      </c>
      <c r="H172" s="95">
        <f>Debit-Credit</f>
        <v>-869.67</v>
      </c>
      <c r="I172" s="97">
        <f>SUM(J172:T172)</f>
        <v>0</v>
      </c>
      <c r="J172" s="97" t="str">
        <f>IF(AND(F172&lt;&gt;0,G172&lt;&gt;0),1,"")</f>
        <v/>
      </c>
      <c r="K172" s="97" t="str">
        <f>IF(AND(F172&gt;0,G171&gt;0),2,"")</f>
        <v/>
      </c>
      <c r="L172" s="97" t="str">
        <f>IF(C172=0,IF(OR(F172&lt;&gt;0,G172&lt;&gt;0),4,""),"")</f>
        <v/>
      </c>
      <c r="M172" s="97" t="str">
        <f>IF(OR(ROUNDDOWN(F172,2)&lt;&gt;F172,ROUNDDOWN(G172,2)&lt;&gt;G172),8,"")</f>
        <v/>
      </c>
      <c r="N172" s="97" t="str">
        <f>IF(AND(C172&gt;0,B171=""),32,"")</f>
        <v/>
      </c>
      <c r="O172" s="97" t="str">
        <f>IF(AND(C172&gt;0,E171=""),16,"")</f>
        <v/>
      </c>
    </row>
    <row r="173" spans="1:15" ht="12">
      <c r="A173" s="110" t="str">
        <f t="shared" si="36"/>
        <v/>
      </c>
      <c r="B173" s="112" t="str">
        <f t="shared" si="36"/>
        <v/>
      </c>
      <c r="C173" s="15"/>
      <c r="D173" s="111" t="str">
        <f t="shared" si="31"/>
        <v/>
      </c>
      <c r="E173" s="111" t="str">
        <f>IF(I173&gt;0,VLOOKUP(I173,ErrorTable,2),IF(C173&gt;0,E171,""))</f>
        <v/>
      </c>
      <c r="F173" s="17"/>
      <c r="G173" s="17"/>
      <c r="H173" s="95">
        <f>Debit-Credit</f>
        <v>0</v>
      </c>
      <c r="I173" s="97">
        <f>SUM(J173:T173)</f>
        <v>0</v>
      </c>
      <c r="J173" s="97" t="str">
        <f>IF(AND(F173&lt;&gt;0,G173&lt;&gt;0),1,"")</f>
        <v/>
      </c>
      <c r="K173" s="97" t="str">
        <f>IF(AND(F173&gt;0,G172&gt;0),2,"")</f>
        <v/>
      </c>
      <c r="L173" s="97" t="str">
        <f>IF(C173=0,IF(OR(F173&lt;&gt;0,G173&lt;&gt;0),4,""),"")</f>
        <v/>
      </c>
      <c r="M173" s="97" t="str">
        <f>IF(OR(ROUNDDOWN(F173,2)&lt;&gt;F173,ROUNDDOWN(G173,2)&lt;&gt;G173),8,"")</f>
        <v/>
      </c>
      <c r="N173" s="97" t="str">
        <f>IF(AND(C173&gt;0,B171=""),32,"")</f>
        <v/>
      </c>
      <c r="O173" s="97" t="str">
        <f>IF(AND(C173&gt;0,E171=""),16,"")</f>
        <v/>
      </c>
    </row>
    <row r="174" spans="1:15" ht="12">
      <c r="A174" s="110" t="str">
        <f t="shared" si="36"/>
        <v/>
      </c>
      <c r="B174" s="112" t="str">
        <f t="shared" si="36"/>
        <v/>
      </c>
      <c r="C174" s="15"/>
      <c r="D174" s="111" t="str">
        <f t="shared" si="31"/>
        <v/>
      </c>
      <c r="E174" s="111" t="str">
        <f>IF(I174&gt;0,VLOOKUP(I174,ErrorTable,2),IF(C174&gt;0,E171,""))</f>
        <v/>
      </c>
      <c r="F174" s="17"/>
      <c r="G174" s="17"/>
      <c r="H174" s="95">
        <f>Debit-Credit</f>
        <v>0</v>
      </c>
      <c r="I174" s="97">
        <f>SUM(J174:T174)</f>
        <v>0</v>
      </c>
      <c r="J174" s="97" t="str">
        <f>IF(AND(F174&lt;&gt;0,G174&lt;&gt;0),1,"")</f>
        <v/>
      </c>
      <c r="K174" s="97" t="str">
        <f>IF(AND(F174&gt;0,G173&gt;0),2,"")</f>
        <v/>
      </c>
      <c r="L174" s="97" t="str">
        <f>IF(C174=0,IF(OR(F174&lt;&gt;0,G174&lt;&gt;0),4,""),"")</f>
        <v/>
      </c>
      <c r="M174" s="97" t="str">
        <f>IF(OR(ROUNDDOWN(F174,2)&lt;&gt;F174,ROUNDDOWN(G174,2)&lt;&gt;G174),8,"")</f>
        <v/>
      </c>
      <c r="N174" s="97" t="str">
        <f>IF(AND(C174&gt;0,B171=""),32,"")</f>
        <v/>
      </c>
      <c r="O174" s="97" t="str">
        <f>IF(AND(C174&gt;0,E171=""),16,"")</f>
        <v/>
      </c>
    </row>
    <row r="175" spans="1:15" ht="12" customHeight="1">
      <c r="A175" s="105" t="str">
        <f>IF(SUM(F176:F179,G176:G179)*100&lt;&gt;INT(SUM(F176:F179,G176:G179)*100),"Round to two decimal places.","")</f>
        <v/>
      </c>
      <c r="B175" s="106"/>
      <c r="C175" s="106"/>
      <c r="D175" s="107"/>
      <c r="E175" s="108" t="str">
        <f>IF(SUM(F176:F179)=SUM(G176:G179),""," # "&amp;A176&amp;" Not in Balance by "&amp;TEXT(SUM(F176:F179)-SUM(G176:G179),"$###,###.00#"))</f>
        <v/>
      </c>
      <c r="F175" s="109"/>
      <c r="G175" s="109"/>
      <c r="H175" s="104"/>
    </row>
    <row r="176" spans="1:15" ht="12">
      <c r="A176" s="110">
        <v>35</v>
      </c>
      <c r="B176" s="14">
        <v>41090</v>
      </c>
      <c r="C176" s="15">
        <v>5120</v>
      </c>
      <c r="D176" s="111" t="str">
        <f>IF(I176&gt;0,VLOOKUP(I176,ErrorTable,2),IF(Account&gt;0,VLOOKUP(Account,Chart_of_Accounts,2),""))</f>
        <v>Income Tax Expense</v>
      </c>
      <c r="E176" s="15" t="s">
        <v>222</v>
      </c>
      <c r="F176" s="17"/>
      <c r="G176" s="17"/>
      <c r="H176" s="95">
        <f>Debit-Credit</f>
        <v>0</v>
      </c>
      <c r="I176" s="97">
        <f>SUM(J176:T176)</f>
        <v>0</v>
      </c>
      <c r="K176" s="97"/>
      <c r="L176" s="97" t="str">
        <f>IF(C176=0,IF(OR(F176&lt;&gt;0,G176&lt;&gt;0),4,""),"")</f>
        <v/>
      </c>
      <c r="M176" s="97" t="str">
        <f>IF(OR(ROUNDDOWN(F176,2)&lt;&gt;F176,ROUNDDOWN(G176,2)&lt;&gt;G176),8,"")</f>
        <v/>
      </c>
      <c r="N176" s="97" t="str">
        <f>IF(AND(C176&gt;0,B176=""),32,"")</f>
        <v/>
      </c>
    </row>
    <row r="177" spans="1:15" ht="12">
      <c r="A177" s="110">
        <f t="shared" ref="A177:B179" si="37">IF(Account&gt;0,A176,"")</f>
        <v>35</v>
      </c>
      <c r="B177" s="112">
        <f>IF(AND(B176&lt;&gt;"",Account&gt;0),B176,"")</f>
        <v>41090</v>
      </c>
      <c r="C177" s="15">
        <v>2106</v>
      </c>
      <c r="D177" s="111" t="str">
        <f t="shared" si="31"/>
        <v>Income Taxes Payable</v>
      </c>
      <c r="E177" s="111" t="str">
        <f>IF(I177&gt;0,VLOOKUP(I177,ErrorTable,2),IF(C177&gt;0,E176,""))</f>
        <v>Income tax expense</v>
      </c>
      <c r="F177" s="17"/>
      <c r="G177" s="17"/>
      <c r="H177" s="95">
        <f>Debit-Credit</f>
        <v>0</v>
      </c>
      <c r="I177" s="97">
        <f>SUM(J177:T177)</f>
        <v>0</v>
      </c>
      <c r="J177" s="97" t="str">
        <f>IF(AND(F177&lt;&gt;0,G177&lt;&gt;0),1,"")</f>
        <v/>
      </c>
      <c r="K177" s="97" t="str">
        <f>IF(AND(F177&gt;0,G176&gt;0),2,"")</f>
        <v/>
      </c>
      <c r="L177" s="97" t="str">
        <f>IF(C177=0,IF(OR(F177&lt;&gt;0,G177&lt;&gt;0),4,""),"")</f>
        <v/>
      </c>
      <c r="M177" s="97" t="str">
        <f>IF(OR(ROUNDDOWN(F177,2)&lt;&gt;F177,ROUNDDOWN(G177,2)&lt;&gt;G177),8,"")</f>
        <v/>
      </c>
      <c r="N177" s="97" t="str">
        <f>IF(AND(C177&gt;0,B176=""),32,"")</f>
        <v/>
      </c>
      <c r="O177" s="97" t="str">
        <f>IF(AND(C177&gt;0,E176=""),16,"")</f>
        <v/>
      </c>
    </row>
    <row r="178" spans="1:15" ht="12">
      <c r="A178" s="110" t="str">
        <f t="shared" si="37"/>
        <v/>
      </c>
      <c r="B178" s="112" t="str">
        <f t="shared" si="37"/>
        <v/>
      </c>
      <c r="C178" s="15"/>
      <c r="D178" s="111" t="str">
        <f t="shared" si="31"/>
        <v/>
      </c>
      <c r="E178" s="111" t="str">
        <f>IF(I178&gt;0,VLOOKUP(I178,ErrorTable,2),IF(C178&gt;0,E176,""))</f>
        <v/>
      </c>
      <c r="F178" s="17"/>
      <c r="G178" s="17"/>
      <c r="H178" s="95">
        <f>Debit-Credit</f>
        <v>0</v>
      </c>
      <c r="I178" s="97">
        <f>SUM(J178:T178)</f>
        <v>0</v>
      </c>
      <c r="J178" s="97" t="str">
        <f>IF(AND(F178&lt;&gt;0,G178&lt;&gt;0),1,"")</f>
        <v/>
      </c>
      <c r="K178" s="97" t="str">
        <f>IF(AND(F178&gt;0,G177&gt;0),2,"")</f>
        <v/>
      </c>
      <c r="L178" s="97" t="str">
        <f>IF(C178=0,IF(OR(F178&lt;&gt;0,G178&lt;&gt;0),4,""),"")</f>
        <v/>
      </c>
      <c r="M178" s="97" t="str">
        <f>IF(OR(ROUNDDOWN(F178,2)&lt;&gt;F178,ROUNDDOWN(G178,2)&lt;&gt;G178),8,"")</f>
        <v/>
      </c>
      <c r="N178" s="97" t="str">
        <f>IF(AND(C178&gt;0,B176=""),32,"")</f>
        <v/>
      </c>
      <c r="O178" s="97" t="str">
        <f>IF(AND(C178&gt;0,E176=""),16,"")</f>
        <v/>
      </c>
    </row>
    <row r="179" spans="1:15" ht="12">
      <c r="A179" s="110" t="str">
        <f t="shared" si="37"/>
        <v/>
      </c>
      <c r="B179" s="112" t="str">
        <f t="shared" si="37"/>
        <v/>
      </c>
      <c r="C179" s="15"/>
      <c r="D179" s="111" t="str">
        <f t="shared" si="31"/>
        <v/>
      </c>
      <c r="E179" s="111" t="str">
        <f>IF(I179&gt;0,VLOOKUP(I179,ErrorTable,2),IF(C179&gt;0,E176,""))</f>
        <v/>
      </c>
      <c r="F179" s="17"/>
      <c r="G179" s="17"/>
      <c r="H179" s="95">
        <f>Debit-Credit</f>
        <v>0</v>
      </c>
      <c r="I179" s="97">
        <f>SUM(J179:T179)</f>
        <v>0</v>
      </c>
      <c r="J179" s="97" t="str">
        <f>IF(AND(F179&lt;&gt;0,G179&lt;&gt;0),1,"")</f>
        <v/>
      </c>
      <c r="K179" s="97" t="str">
        <f>IF(AND(F179&gt;0,G178&gt;0),2,"")</f>
        <v/>
      </c>
      <c r="L179" s="97" t="str">
        <f>IF(C179=0,IF(OR(F179&lt;&gt;0,G179&lt;&gt;0),4,""),"")</f>
        <v/>
      </c>
      <c r="M179" s="97" t="str">
        <f>IF(OR(ROUNDDOWN(F179,2)&lt;&gt;F179,ROUNDDOWN(G179,2)&lt;&gt;G179),8,"")</f>
        <v/>
      </c>
      <c r="N179" s="97" t="str">
        <f>IF(AND(C179&gt;0,B176=""),32,"")</f>
        <v/>
      </c>
      <c r="O179" s="97" t="str">
        <f>IF(AND(C179&gt;0,E176=""),16,"")</f>
        <v/>
      </c>
    </row>
    <row r="180" spans="1:15">
      <c r="A180" s="105" t="str">
        <f>IF(SUM(F181:F184,G181:G184)*100&lt;&gt;INT(SUM(F181:F184,G181:G184)*100),"Round to two decimal places.","")</f>
        <v/>
      </c>
      <c r="B180" s="106"/>
      <c r="C180" s="106"/>
      <c r="D180" s="107"/>
      <c r="E180" s="108" t="str">
        <f>IF(SUM(F181:F184)=SUM(G181:G184),""," # "&amp;A181&amp;" Not in Balance by "&amp;TEXT(SUM(F181:F184)-SUM(G181:G184),"$###,###.00#"))</f>
        <v/>
      </c>
      <c r="F180" s="109"/>
      <c r="G180" s="109"/>
      <c r="H180" s="104"/>
    </row>
    <row r="181" spans="1:15" ht="12">
      <c r="A181" s="110">
        <v>36</v>
      </c>
      <c r="B181" s="14">
        <v>41090</v>
      </c>
      <c r="C181" s="15">
        <v>4100</v>
      </c>
      <c r="D181" s="111" t="str">
        <f>IF(I181&gt;0,VLOOKUP(I181,ErrorTable,2),IF(Account&gt;0,VLOOKUP(Account,Chart_of_Accounts,2),""))</f>
        <v>Computer &amp; Consulting Revenue</v>
      </c>
      <c r="E181" s="15" t="s">
        <v>223</v>
      </c>
      <c r="F181" s="17">
        <v>15515</v>
      </c>
      <c r="G181" s="17"/>
      <c r="H181" s="95">
        <f>Debit-Credit</f>
        <v>15515</v>
      </c>
      <c r="I181" s="97">
        <f>SUM(J181:T181)</f>
        <v>0</v>
      </c>
      <c r="K181" s="97"/>
      <c r="L181" s="97" t="str">
        <f>IF(C181=0,IF(OR(F181&lt;&gt;0,G181&lt;&gt;0),4,""),"")</f>
        <v/>
      </c>
      <c r="M181" s="97" t="str">
        <f>IF(OR(ROUNDDOWN(F181,2)&lt;&gt;F181,ROUNDDOWN(G181,2)&lt;&gt;G181),8,"")</f>
        <v/>
      </c>
      <c r="N181" s="97" t="str">
        <f>IF(AND(C181&gt;0,B181=""),32,"")</f>
        <v/>
      </c>
    </row>
    <row r="182" spans="1:15" ht="12">
      <c r="A182" s="110">
        <f>IF(Account&gt;0,A181,"")</f>
        <v>36</v>
      </c>
      <c r="B182" s="112">
        <f>IF(AND(B181&lt;&gt;"",Account&gt;0),B181,"")</f>
        <v>41090</v>
      </c>
      <c r="C182" s="15">
        <v>3400</v>
      </c>
      <c r="D182" s="111" t="str">
        <f>IF(Account&gt;0,VLOOKUP(Account,Chart_of_Accounts,2),"")</f>
        <v>Income Summary</v>
      </c>
      <c r="E182" s="111" t="str">
        <f>IF(I182&gt;0,VLOOKUP(I182,ErrorTable,2),IF(C182&gt;0,E181,""))</f>
        <v>Closing revenue accounts</v>
      </c>
      <c r="F182" s="17"/>
      <c r="G182" s="17">
        <v>15515</v>
      </c>
      <c r="H182" s="95">
        <f>Debit-Credit</f>
        <v>-15515</v>
      </c>
      <c r="I182" s="97">
        <f>SUM(J182:T182)</f>
        <v>0</v>
      </c>
      <c r="J182" s="97" t="str">
        <f>IF(AND(F182&lt;&gt;0,G182&lt;&gt;0),1,"")</f>
        <v/>
      </c>
      <c r="K182" s="97" t="str">
        <f>IF(AND(F182&gt;0,G181&gt;0),2,"")</f>
        <v/>
      </c>
      <c r="L182" s="97" t="str">
        <f>IF(C182=0,IF(OR(F182&lt;&gt;0,G182&lt;&gt;0),4,""),"")</f>
        <v/>
      </c>
      <c r="M182" s="97" t="str">
        <f>IF(OR(ROUNDDOWN(F182,2)&lt;&gt;F182,ROUNDDOWN(G182,2)&lt;&gt;G182),8,"")</f>
        <v/>
      </c>
      <c r="N182" s="97" t="str">
        <f>IF(AND(C182&gt;0,B181=""),32,"")</f>
        <v/>
      </c>
      <c r="O182" s="97" t="str">
        <f>IF(AND(C182&gt;0,E181=""),16,"")</f>
        <v/>
      </c>
    </row>
    <row r="183" spans="1:15" ht="12">
      <c r="A183" s="110" t="str">
        <f>IF(Account&gt;0,A182,"")</f>
        <v/>
      </c>
      <c r="B183" s="112" t="str">
        <f>IF(Account&gt;0,B182,"")</f>
        <v/>
      </c>
      <c r="C183" s="15"/>
      <c r="D183" s="111" t="str">
        <f>IF(Account&gt;0,VLOOKUP(Account,Chart_of_Accounts,2),"")</f>
        <v/>
      </c>
      <c r="E183" s="111" t="str">
        <f>IF(I183&gt;0,VLOOKUP(I183,ErrorTable,2),IF(C183&gt;0,E181,""))</f>
        <v/>
      </c>
      <c r="F183" s="17"/>
      <c r="G183" s="17"/>
      <c r="H183" s="95">
        <f>Debit-Credit</f>
        <v>0</v>
      </c>
      <c r="I183" s="97">
        <f>SUM(J183:T183)</f>
        <v>0</v>
      </c>
      <c r="J183" s="97" t="str">
        <f>IF(AND(F183&lt;&gt;0,G183&lt;&gt;0),1,"")</f>
        <v/>
      </c>
      <c r="K183" s="97" t="str">
        <f>IF(AND(F183&gt;0,G182&gt;0),2,"")</f>
        <v/>
      </c>
      <c r="L183" s="97" t="str">
        <f>IF(C183=0,IF(OR(F183&lt;&gt;0,G183&lt;&gt;0),4,""),"")</f>
        <v/>
      </c>
      <c r="M183" s="97" t="str">
        <f>IF(OR(ROUNDDOWN(F183,2)&lt;&gt;F183,ROUNDDOWN(G183,2)&lt;&gt;G183),8,"")</f>
        <v/>
      </c>
      <c r="N183" s="97" t="str">
        <f>IF(AND(C183&gt;0,B181=""),32,"")</f>
        <v/>
      </c>
      <c r="O183" s="97" t="str">
        <f>IF(AND(C183&gt;0,E181=""),16,"")</f>
        <v/>
      </c>
    </row>
    <row r="184" spans="1:15" ht="12">
      <c r="A184" s="110" t="str">
        <f>IF(Account&gt;0,A183,"")</f>
        <v/>
      </c>
      <c r="B184" s="112" t="str">
        <f>IF(Account&gt;0,B183,"")</f>
        <v/>
      </c>
      <c r="C184" s="15"/>
      <c r="D184" s="111" t="str">
        <f>IF(Account&gt;0,VLOOKUP(Account,Chart_of_Accounts,2),"")</f>
        <v/>
      </c>
      <c r="E184" s="111" t="str">
        <f>IF(I184&gt;0,VLOOKUP(I184,ErrorTable,2),IF(C184&gt;0,E181,""))</f>
        <v/>
      </c>
      <c r="F184" s="17"/>
      <c r="G184" s="17"/>
      <c r="H184" s="95">
        <f>Debit-Credit</f>
        <v>0</v>
      </c>
      <c r="I184" s="97">
        <f>SUM(J184:T184)</f>
        <v>0</v>
      </c>
      <c r="J184" s="97" t="str">
        <f>IF(AND(F184&lt;&gt;0,G184&lt;&gt;0),1,"")</f>
        <v/>
      </c>
      <c r="K184" s="97" t="str">
        <f>IF(AND(F184&gt;0,G183&gt;0),2,"")</f>
        <v/>
      </c>
      <c r="L184" s="97" t="str">
        <f>IF(C184=0,IF(OR(F184&lt;&gt;0,G184&lt;&gt;0),4,""),"")</f>
        <v/>
      </c>
      <c r="M184" s="97" t="str">
        <f>IF(OR(ROUNDDOWN(F184,2)&lt;&gt;F184,ROUNDDOWN(G184,2)&lt;&gt;G184),8,"")</f>
        <v/>
      </c>
      <c r="N184" s="97" t="str">
        <f>IF(AND(C184&gt;0,B181=""),32,"")</f>
        <v/>
      </c>
      <c r="O184" s="97" t="str">
        <f>IF(AND(C184&gt;0,E181=""),16,"")</f>
        <v/>
      </c>
    </row>
    <row r="185" spans="1:15">
      <c r="A185" s="105" t="str">
        <f>IF(SUM(F186:F189,G186:G189)*100&lt;&gt;INT(SUM(F186:F189,G186:G189)*100),"Round to two decimal places.","")</f>
        <v/>
      </c>
      <c r="B185" s="106"/>
      <c r="C185" s="106"/>
      <c r="D185" s="107"/>
      <c r="E185" s="108" t="str">
        <f>IF(SUM(F186:F196)=SUM(G186:G196),""," # "&amp;A186&amp;" Not in Balance by "&amp;TEXT(SUM(F186:F196)-SUM(G186:G196),"$###,###.00#"))</f>
        <v/>
      </c>
      <c r="F185" s="109"/>
      <c r="G185" s="109"/>
      <c r="H185" s="104"/>
    </row>
    <row r="186" spans="1:15" ht="12">
      <c r="A186" s="110">
        <v>37</v>
      </c>
      <c r="B186" s="14"/>
      <c r="C186" s="15"/>
      <c r="D186" s="111" t="str">
        <f>IF(I186&gt;0,VLOOKUP(I186,ErrorTable,2),IF(Account&gt;0,VLOOKUP(Account,Chart_of_Accounts,2),""))</f>
        <v/>
      </c>
      <c r="E186" s="15"/>
      <c r="F186" s="17"/>
      <c r="G186" s="17"/>
      <c r="H186" s="95">
        <f t="shared" ref="H186:H196" si="38">Debit-Credit</f>
        <v>0</v>
      </c>
      <c r="I186" s="97">
        <f t="shared" ref="I186:I196" si="39">SUM(J186:T186)</f>
        <v>0</v>
      </c>
      <c r="K186" s="97"/>
      <c r="L186" s="97" t="str">
        <f t="shared" ref="L186:L196" si="40">IF(C186=0,IF(OR(F186&lt;&gt;0,G186&lt;&gt;0),4,""),"")</f>
        <v/>
      </c>
      <c r="M186" s="97" t="str">
        <f t="shared" ref="M186:M196" si="41">IF(OR(ROUNDDOWN(F186,2)&lt;&gt;F186,ROUNDDOWN(G186,2)&lt;&gt;G186),8,"")</f>
        <v/>
      </c>
      <c r="N186" s="97" t="str">
        <f>IF(AND(C186&gt;0,B186=""),32,"")</f>
        <v/>
      </c>
    </row>
    <row r="187" spans="1:15" ht="12">
      <c r="A187" s="110" t="str">
        <f t="shared" ref="A187:A196" si="42">IF(Account&gt;0,A186,"")</f>
        <v/>
      </c>
      <c r="B187" s="112" t="str">
        <f>IF(AND(B186&lt;&gt;"",Account&gt;0),B186,"")</f>
        <v/>
      </c>
      <c r="C187" s="15"/>
      <c r="D187" s="111" t="str">
        <f t="shared" ref="D187:D196" si="43">IF(Account&gt;0,VLOOKUP(Account,Chart_of_Accounts,2),"")</f>
        <v/>
      </c>
      <c r="E187" s="111" t="str">
        <f>IF(I187&gt;0,VLOOKUP(I187,ErrorTable,2),IF(C187&gt;0,E186,""))</f>
        <v/>
      </c>
      <c r="F187" s="17"/>
      <c r="G187" s="17"/>
      <c r="H187" s="95">
        <f t="shared" si="38"/>
        <v>0</v>
      </c>
      <c r="I187" s="97">
        <f t="shared" si="39"/>
        <v>0</v>
      </c>
      <c r="J187" s="97" t="str">
        <f t="shared" ref="J187:J196" si="44">IF(AND(F187&lt;&gt;0,G187&lt;&gt;0),1,"")</f>
        <v/>
      </c>
      <c r="K187" s="97" t="str">
        <f t="shared" ref="K187:K196" si="45">IF(AND(F187&gt;0,G186&gt;0),2,"")</f>
        <v/>
      </c>
      <c r="L187" s="97" t="str">
        <f t="shared" si="40"/>
        <v/>
      </c>
      <c r="M187" s="97" t="str">
        <f t="shared" si="41"/>
        <v/>
      </c>
      <c r="N187" s="97" t="str">
        <f>IF(AND(C187&gt;0,B186=""),32,"")</f>
        <v/>
      </c>
      <c r="O187" s="97" t="str">
        <f>IF(AND(C187&gt;0,E186=""),16,"")</f>
        <v/>
      </c>
    </row>
    <row r="188" spans="1:15" ht="12">
      <c r="A188" s="110" t="str">
        <f>IF(Account&gt;0,A187,"")</f>
        <v/>
      </c>
      <c r="B188" s="112" t="str">
        <f>IF(Account&gt;0,B187,"")</f>
        <v/>
      </c>
      <c r="C188" s="15"/>
      <c r="D188" s="111" t="str">
        <f t="shared" si="43"/>
        <v/>
      </c>
      <c r="E188" s="111" t="str">
        <f t="shared" ref="E188:E193" si="46">IF(I188&gt;0,VLOOKUP(I188,ErrorTable,2),IF(C188&gt;0,E186,""))</f>
        <v/>
      </c>
      <c r="F188" s="17"/>
      <c r="G188" s="17"/>
      <c r="H188" s="95">
        <f t="shared" si="38"/>
        <v>0</v>
      </c>
      <c r="I188" s="97">
        <f t="shared" si="39"/>
        <v>0</v>
      </c>
      <c r="J188" s="97" t="str">
        <f t="shared" si="44"/>
        <v/>
      </c>
      <c r="K188" s="97" t="str">
        <f>IF(AND(F188&gt;0,G187&gt;0),2,"")</f>
        <v/>
      </c>
      <c r="L188" s="97" t="str">
        <f t="shared" si="40"/>
        <v/>
      </c>
      <c r="M188" s="97" t="str">
        <f t="shared" si="41"/>
        <v/>
      </c>
      <c r="N188" s="97" t="str">
        <f>IF(AND(C188&gt;0,B186=""),32,"")</f>
        <v/>
      </c>
      <c r="O188" s="97" t="str">
        <f>IF(AND(C188&gt;0,E$186=""),16,"")</f>
        <v/>
      </c>
    </row>
    <row r="189" spans="1:15" ht="12">
      <c r="A189" s="110" t="str">
        <f t="shared" si="42"/>
        <v/>
      </c>
      <c r="B189" s="112" t="str">
        <f t="shared" ref="B189:B196" si="47">IF(Account&gt;0,B188,"")</f>
        <v/>
      </c>
      <c r="C189" s="15"/>
      <c r="D189" s="111" t="str">
        <f t="shared" si="43"/>
        <v/>
      </c>
      <c r="E189" s="111" t="str">
        <f t="shared" si="46"/>
        <v/>
      </c>
      <c r="F189" s="17"/>
      <c r="G189" s="17"/>
      <c r="H189" s="95">
        <f t="shared" si="38"/>
        <v>0</v>
      </c>
      <c r="I189" s="97">
        <f t="shared" si="39"/>
        <v>0</v>
      </c>
      <c r="J189" s="97" t="str">
        <f t="shared" si="44"/>
        <v/>
      </c>
      <c r="K189" s="97" t="str">
        <f t="shared" si="45"/>
        <v/>
      </c>
      <c r="L189" s="97" t="str">
        <f t="shared" si="40"/>
        <v/>
      </c>
      <c r="M189" s="97" t="str">
        <f t="shared" si="41"/>
        <v/>
      </c>
      <c r="N189" s="97" t="str">
        <f>IF(AND(C189&gt;0,B$186=""),32,"")</f>
        <v/>
      </c>
      <c r="O189" s="97" t="str">
        <f t="shared" ref="O189:O196" si="48">IF(AND(C189&gt;0,E$186=""),16,"")</f>
        <v/>
      </c>
    </row>
    <row r="190" spans="1:15" ht="12">
      <c r="A190" s="110" t="str">
        <f t="shared" si="42"/>
        <v/>
      </c>
      <c r="B190" s="112" t="str">
        <f t="shared" si="47"/>
        <v/>
      </c>
      <c r="C190" s="15"/>
      <c r="D190" s="111" t="str">
        <f t="shared" si="43"/>
        <v/>
      </c>
      <c r="E190" s="111" t="str">
        <f t="shared" si="46"/>
        <v/>
      </c>
      <c r="F190" s="17"/>
      <c r="G190" s="17"/>
      <c r="H190" s="95">
        <f t="shared" si="38"/>
        <v>0</v>
      </c>
      <c r="I190" s="97">
        <f t="shared" si="39"/>
        <v>0</v>
      </c>
      <c r="J190" s="97" t="str">
        <f t="shared" si="44"/>
        <v/>
      </c>
      <c r="K190" s="97" t="str">
        <f t="shared" si="45"/>
        <v/>
      </c>
      <c r="L190" s="97" t="str">
        <f t="shared" si="40"/>
        <v/>
      </c>
      <c r="M190" s="97" t="str">
        <f t="shared" si="41"/>
        <v/>
      </c>
      <c r="N190" s="97" t="str">
        <f t="shared" ref="N190:N196" si="49">IF(AND(C190&gt;0,B$186=""),32,"")</f>
        <v/>
      </c>
      <c r="O190" s="97" t="str">
        <f t="shared" si="48"/>
        <v/>
      </c>
    </row>
    <row r="191" spans="1:15" ht="12">
      <c r="A191" s="110" t="str">
        <f t="shared" si="42"/>
        <v/>
      </c>
      <c r="B191" s="112" t="str">
        <f t="shared" si="47"/>
        <v/>
      </c>
      <c r="C191" s="15"/>
      <c r="D191" s="111" t="str">
        <f t="shared" si="43"/>
        <v/>
      </c>
      <c r="E191" s="111" t="str">
        <f t="shared" si="46"/>
        <v/>
      </c>
      <c r="F191" s="17"/>
      <c r="G191" s="17"/>
      <c r="H191" s="95">
        <f t="shared" si="38"/>
        <v>0</v>
      </c>
      <c r="I191" s="97">
        <f t="shared" si="39"/>
        <v>0</v>
      </c>
      <c r="J191" s="97" t="str">
        <f t="shared" si="44"/>
        <v/>
      </c>
      <c r="K191" s="97" t="str">
        <f t="shared" si="45"/>
        <v/>
      </c>
      <c r="L191" s="97" t="str">
        <f t="shared" si="40"/>
        <v/>
      </c>
      <c r="M191" s="97" t="str">
        <f t="shared" si="41"/>
        <v/>
      </c>
      <c r="N191" s="97" t="str">
        <f t="shared" si="49"/>
        <v/>
      </c>
      <c r="O191" s="97" t="str">
        <f t="shared" si="48"/>
        <v/>
      </c>
    </row>
    <row r="192" spans="1:15" ht="12">
      <c r="A192" s="110" t="str">
        <f t="shared" si="42"/>
        <v/>
      </c>
      <c r="B192" s="112" t="str">
        <f t="shared" si="47"/>
        <v/>
      </c>
      <c r="C192" s="15"/>
      <c r="D192" s="111" t="str">
        <f t="shared" si="43"/>
        <v/>
      </c>
      <c r="E192" s="111" t="str">
        <f t="shared" si="46"/>
        <v/>
      </c>
      <c r="F192" s="17"/>
      <c r="G192" s="17"/>
      <c r="H192" s="95">
        <f t="shared" si="38"/>
        <v>0</v>
      </c>
      <c r="I192" s="97">
        <f t="shared" si="39"/>
        <v>0</v>
      </c>
      <c r="J192" s="97" t="str">
        <f t="shared" si="44"/>
        <v/>
      </c>
      <c r="K192" s="97" t="str">
        <f t="shared" si="45"/>
        <v/>
      </c>
      <c r="L192" s="97" t="str">
        <f t="shared" si="40"/>
        <v/>
      </c>
      <c r="M192" s="97" t="str">
        <f t="shared" si="41"/>
        <v/>
      </c>
      <c r="N192" s="97" t="str">
        <f t="shared" si="49"/>
        <v/>
      </c>
      <c r="O192" s="97" t="str">
        <f t="shared" si="48"/>
        <v/>
      </c>
    </row>
    <row r="193" spans="1:15" ht="12">
      <c r="A193" s="110" t="str">
        <f t="shared" si="42"/>
        <v/>
      </c>
      <c r="B193" s="112" t="str">
        <f t="shared" si="47"/>
        <v/>
      </c>
      <c r="C193" s="15"/>
      <c r="D193" s="111" t="str">
        <f t="shared" si="43"/>
        <v/>
      </c>
      <c r="E193" s="111" t="str">
        <f t="shared" si="46"/>
        <v/>
      </c>
      <c r="F193" s="17"/>
      <c r="G193" s="17"/>
      <c r="H193" s="95">
        <f t="shared" si="38"/>
        <v>0</v>
      </c>
      <c r="I193" s="97">
        <f t="shared" si="39"/>
        <v>0</v>
      </c>
      <c r="J193" s="97" t="str">
        <f t="shared" si="44"/>
        <v/>
      </c>
      <c r="K193" s="97" t="str">
        <f t="shared" si="45"/>
        <v/>
      </c>
      <c r="L193" s="97" t="str">
        <f t="shared" si="40"/>
        <v/>
      </c>
      <c r="M193" s="97" t="str">
        <f t="shared" si="41"/>
        <v/>
      </c>
      <c r="N193" s="97" t="str">
        <f t="shared" si="49"/>
        <v/>
      </c>
      <c r="O193" s="97" t="str">
        <f t="shared" si="48"/>
        <v/>
      </c>
    </row>
    <row r="194" spans="1:15" ht="12">
      <c r="A194" s="110" t="str">
        <f>IF(Account&gt;0,A192,"")</f>
        <v/>
      </c>
      <c r="B194" s="112" t="str">
        <f>IF(Account&gt;0,B192,"")</f>
        <v/>
      </c>
      <c r="C194" s="15"/>
      <c r="D194" s="111" t="str">
        <f t="shared" si="43"/>
        <v/>
      </c>
      <c r="E194" s="111" t="str">
        <f>IF(I194&gt;0,VLOOKUP(I194,ErrorTable,2),IF(C194&gt;0,E191,""))</f>
        <v/>
      </c>
      <c r="F194" s="17"/>
      <c r="G194" s="17"/>
      <c r="H194" s="95">
        <f t="shared" si="38"/>
        <v>0</v>
      </c>
      <c r="I194" s="97">
        <f>SUM(J194:T194)</f>
        <v>0</v>
      </c>
      <c r="J194" s="97" t="str">
        <f>IF(AND(F194&lt;&gt;0,G194&lt;&gt;0),1,"")</f>
        <v/>
      </c>
      <c r="K194" s="97" t="str">
        <f t="shared" si="45"/>
        <v/>
      </c>
      <c r="L194" s="97" t="str">
        <f>IF(C194=0,IF(OR(F194&lt;&gt;0,G194&lt;&gt;0),4,""),"")</f>
        <v/>
      </c>
      <c r="M194" s="97" t="str">
        <f>IF(OR(ROUNDDOWN(F194,2)&lt;&gt;F194,ROUNDDOWN(G194,2)&lt;&gt;G194),8,"")</f>
        <v/>
      </c>
      <c r="N194" s="97" t="str">
        <f t="shared" si="49"/>
        <v/>
      </c>
      <c r="O194" s="97" t="str">
        <f t="shared" si="48"/>
        <v/>
      </c>
    </row>
    <row r="195" spans="1:15" ht="12">
      <c r="A195" s="110" t="str">
        <f>IF(Account&gt;0,A193,"")</f>
        <v/>
      </c>
      <c r="B195" s="112" t="str">
        <f>IF(Account&gt;0,B193,"")</f>
        <v/>
      </c>
      <c r="C195" s="15"/>
      <c r="D195" s="111" t="str">
        <f t="shared" si="43"/>
        <v/>
      </c>
      <c r="E195" s="111" t="str">
        <f>IF(I195&gt;0,VLOOKUP(I195,ErrorTable,2),IF(C195&gt;0,E192,""))</f>
        <v/>
      </c>
      <c r="F195" s="17"/>
      <c r="G195" s="17"/>
      <c r="H195" s="95">
        <f t="shared" si="38"/>
        <v>0</v>
      </c>
      <c r="I195" s="97">
        <f t="shared" si="39"/>
        <v>0</v>
      </c>
      <c r="J195" s="97" t="str">
        <f t="shared" si="44"/>
        <v/>
      </c>
      <c r="K195" s="97" t="str">
        <f t="shared" si="45"/>
        <v/>
      </c>
      <c r="L195" s="97" t="str">
        <f t="shared" si="40"/>
        <v/>
      </c>
      <c r="M195" s="97" t="str">
        <f t="shared" si="41"/>
        <v/>
      </c>
      <c r="N195" s="97" t="str">
        <f t="shared" si="49"/>
        <v/>
      </c>
      <c r="O195" s="97" t="str">
        <f t="shared" si="48"/>
        <v/>
      </c>
    </row>
    <row r="196" spans="1:15" ht="12">
      <c r="A196" s="110" t="str">
        <f t="shared" si="42"/>
        <v/>
      </c>
      <c r="B196" s="112" t="str">
        <f t="shared" si="47"/>
        <v/>
      </c>
      <c r="C196" s="15"/>
      <c r="D196" s="111" t="str">
        <f t="shared" si="43"/>
        <v/>
      </c>
      <c r="E196" s="111" t="str">
        <f>IF(I196&gt;0,VLOOKUP(I196,ErrorTable,2),IF(C196&gt;0,E193,""))</f>
        <v/>
      </c>
      <c r="F196" s="17"/>
      <c r="G196" s="17"/>
      <c r="H196" s="95">
        <f t="shared" si="38"/>
        <v>0</v>
      </c>
      <c r="I196" s="97">
        <f t="shared" si="39"/>
        <v>0</v>
      </c>
      <c r="J196" s="97" t="str">
        <f t="shared" si="44"/>
        <v/>
      </c>
      <c r="K196" s="97" t="str">
        <f t="shared" si="45"/>
        <v/>
      </c>
      <c r="L196" s="97" t="str">
        <f t="shared" si="40"/>
        <v/>
      </c>
      <c r="M196" s="97" t="str">
        <f t="shared" si="41"/>
        <v/>
      </c>
      <c r="N196" s="97" t="str">
        <f t="shared" si="49"/>
        <v/>
      </c>
      <c r="O196" s="97" t="str">
        <f t="shared" si="48"/>
        <v/>
      </c>
    </row>
    <row r="197" spans="1:15">
      <c r="A197" s="105" t="str">
        <f>IF(SUM(F198:F201,G198:G201)*100&lt;&gt;INT(SUM(F198:F201,G198:G201)*100),"Round to two decimal places.","")</f>
        <v/>
      </c>
      <c r="B197" s="106"/>
      <c r="C197" s="106"/>
      <c r="D197" s="107"/>
      <c r="E197" s="108" t="str">
        <f>IF(SUM(F198:F201)=SUM(G198:G201),""," # "&amp;A198&amp;" Not in Balance by "&amp;TEXT(SUM(F198:F201)-SUM(G198:G201),"$###,###.00#"))</f>
        <v/>
      </c>
      <c r="F197" s="109"/>
      <c r="G197" s="109"/>
      <c r="H197" s="104"/>
    </row>
    <row r="198" spans="1:15" ht="12">
      <c r="A198" s="110">
        <v>38</v>
      </c>
      <c r="B198" s="14"/>
      <c r="C198" s="15"/>
      <c r="D198" s="111" t="str">
        <f>IF(I198&gt;0,VLOOKUP(I198,ErrorTable,2),IF(Account&gt;0,VLOOKUP(Account,Chart_of_Accounts,2),""))</f>
        <v/>
      </c>
      <c r="E198" s="15"/>
      <c r="F198" s="17"/>
      <c r="G198" s="17"/>
      <c r="H198" s="95">
        <f>Debit-Credit</f>
        <v>0</v>
      </c>
      <c r="I198" s="97">
        <f>SUM(J198:T198)</f>
        <v>0</v>
      </c>
      <c r="K198" s="97"/>
      <c r="L198" s="97" t="str">
        <f>IF(C198=0,IF(OR(F198&lt;&gt;0,G198&lt;&gt;0),4,""),"")</f>
        <v/>
      </c>
      <c r="M198" s="97" t="str">
        <f>IF(OR(ROUNDDOWN(F198,2)&lt;&gt;F198,ROUNDDOWN(G198,2)&lt;&gt;G198),8,"")</f>
        <v/>
      </c>
      <c r="N198" s="97" t="str">
        <f>IF(AND(C198&gt;0,B198=""),32,"")</f>
        <v/>
      </c>
    </row>
    <row r="199" spans="1:15" ht="12">
      <c r="A199" s="110" t="str">
        <f>IF(Account&gt;0,A198,"")</f>
        <v/>
      </c>
      <c r="B199" s="112" t="str">
        <f>IF(AND(B198&lt;&gt;"",Account&gt;0),B198,"")</f>
        <v/>
      </c>
      <c r="C199" s="15"/>
      <c r="D199" s="111" t="str">
        <f>IF(Account&gt;0,VLOOKUP(Account,Chart_of_Accounts,2),"")</f>
        <v/>
      </c>
      <c r="E199" s="111" t="str">
        <f>IF(I199&gt;0,VLOOKUP(I199,ErrorTable,2),IF(C199&gt;0,E198,""))</f>
        <v/>
      </c>
      <c r="F199" s="17"/>
      <c r="G199" s="17"/>
      <c r="H199" s="95">
        <f>Debit-Credit</f>
        <v>0</v>
      </c>
      <c r="I199" s="97">
        <f>SUM(J199:T199)</f>
        <v>0</v>
      </c>
      <c r="J199" s="97" t="str">
        <f>IF(AND(F199&lt;&gt;0,G199&lt;&gt;0),1,"")</f>
        <v/>
      </c>
      <c r="K199" s="97" t="str">
        <f>IF(AND(F199&gt;0,G198&gt;0),2,"")</f>
        <v/>
      </c>
      <c r="L199" s="97" t="str">
        <f>IF(C199=0,IF(OR(F199&lt;&gt;0,G199&lt;&gt;0),4,""),"")</f>
        <v/>
      </c>
      <c r="M199" s="97" t="str">
        <f>IF(OR(ROUNDDOWN(F199,2)&lt;&gt;F199,ROUNDDOWN(G199,2)&lt;&gt;G199),8,"")</f>
        <v/>
      </c>
      <c r="N199" s="97" t="str">
        <f>IF(AND(C199&gt;0,B198=""),32,"")</f>
        <v/>
      </c>
      <c r="O199" s="97" t="str">
        <f>IF(AND(C199&gt;0,E198=""),16,"")</f>
        <v/>
      </c>
    </row>
    <row r="200" spans="1:15" ht="12">
      <c r="A200" s="110" t="str">
        <f>IF(Account&gt;0,A199,"")</f>
        <v/>
      </c>
      <c r="B200" s="112" t="str">
        <f>IF(Account&gt;0,B199,"")</f>
        <v/>
      </c>
      <c r="C200" s="15"/>
      <c r="D200" s="111" t="str">
        <f>IF(Account&gt;0,VLOOKUP(Account,Chart_of_Accounts,2),"")</f>
        <v/>
      </c>
      <c r="E200" s="111" t="str">
        <f>IF(I200&gt;0,VLOOKUP(I200,ErrorTable,2),IF(C200&gt;0,E198,""))</f>
        <v/>
      </c>
      <c r="F200" s="17"/>
      <c r="G200" s="17"/>
      <c r="H200" s="95">
        <f>Debit-Credit</f>
        <v>0</v>
      </c>
      <c r="I200" s="97">
        <f>SUM(J200:T200)</f>
        <v>0</v>
      </c>
      <c r="J200" s="97" t="str">
        <f>IF(AND(F200&lt;&gt;0,G200&lt;&gt;0),1,"")</f>
        <v/>
      </c>
      <c r="K200" s="97" t="str">
        <f>IF(AND(F200&gt;0,G199&gt;0),2,"")</f>
        <v/>
      </c>
      <c r="L200" s="97" t="str">
        <f>IF(C200=0,IF(OR(F200&lt;&gt;0,G200&lt;&gt;0),4,""),"")</f>
        <v/>
      </c>
      <c r="M200" s="97" t="str">
        <f>IF(OR(ROUNDDOWN(F200,2)&lt;&gt;F200,ROUNDDOWN(G200,2)&lt;&gt;G200),8,"")</f>
        <v/>
      </c>
      <c r="N200" s="97" t="str">
        <f>IF(AND(C200&gt;0,B198=""),32,"")</f>
        <v/>
      </c>
      <c r="O200" s="97" t="str">
        <f>IF(AND(C200&gt;0,E198=""),16,"")</f>
        <v/>
      </c>
    </row>
    <row r="201" spans="1:15" ht="12">
      <c r="A201" s="110" t="str">
        <f>IF(Account&gt;0,A200,"")</f>
        <v/>
      </c>
      <c r="B201" s="112" t="str">
        <f>IF(Account&gt;0,B200,"")</f>
        <v/>
      </c>
      <c r="C201" s="15"/>
      <c r="D201" s="111" t="str">
        <f>IF(Account&gt;0,VLOOKUP(Account,Chart_of_Accounts,2),"")</f>
        <v/>
      </c>
      <c r="E201" s="111" t="str">
        <f>IF(I201&gt;0,VLOOKUP(I201,ErrorTable,2),IF(C201&gt;0,E198,""))</f>
        <v/>
      </c>
      <c r="F201" s="17"/>
      <c r="G201" s="17"/>
      <c r="H201" s="95">
        <f>Debit-Credit</f>
        <v>0</v>
      </c>
      <c r="I201" s="97">
        <f>SUM(J201:T201)</f>
        <v>0</v>
      </c>
      <c r="J201" s="97" t="str">
        <f>IF(AND(F201&lt;&gt;0,G201&lt;&gt;0),1,"")</f>
        <v/>
      </c>
      <c r="K201" s="97" t="str">
        <f>IF(AND(F201&gt;0,G200&gt;0),2,"")</f>
        <v/>
      </c>
      <c r="L201" s="97" t="str">
        <f>IF(C201=0,IF(OR(F201&lt;&gt;0,G201&lt;&gt;0),4,""),"")</f>
        <v/>
      </c>
      <c r="M201" s="97" t="str">
        <f>IF(OR(ROUNDDOWN(F201,2)&lt;&gt;F201,ROUNDDOWN(G201,2)&lt;&gt;G201),8,"")</f>
        <v/>
      </c>
      <c r="N201" s="97" t="str">
        <f>IF(AND(C201&gt;0,B198=""),32,"")</f>
        <v/>
      </c>
      <c r="O201" s="97" t="str">
        <f>IF(AND(C201&gt;0,E198=""),16,"")</f>
        <v/>
      </c>
    </row>
    <row r="202" spans="1:15">
      <c r="A202" s="105" t="str">
        <f>IF(SUM(F203:F206,G203:G206)*100&lt;&gt;INT(SUM(F203:F206,G203:G206)*100),"Round to two decimal places.","")</f>
        <v/>
      </c>
      <c r="B202" s="106"/>
      <c r="C202" s="106"/>
      <c r="D202" s="107"/>
      <c r="E202" s="108" t="str">
        <f>IF(SUM(F203:F206)=SUM(G203:G206),""," # "&amp;A203&amp;" Not in Balance by "&amp;TEXT(SUM(F203:F206)-SUM(G203:G206),"$###,###.00#"))</f>
        <v/>
      </c>
      <c r="F202" s="109"/>
      <c r="G202" s="109"/>
      <c r="H202" s="104"/>
    </row>
    <row r="203" spans="1:15" ht="12">
      <c r="A203" s="110">
        <v>39</v>
      </c>
      <c r="B203" s="14"/>
      <c r="C203" s="15"/>
      <c r="D203" s="111" t="str">
        <f>IF(I203&gt;0,VLOOKUP(I203,ErrorTable,2),IF(Account&gt;0,VLOOKUP(Account,Chart_of_Accounts,2),""))</f>
        <v/>
      </c>
      <c r="E203" s="15"/>
      <c r="F203" s="17"/>
      <c r="G203" s="17"/>
      <c r="H203" s="95">
        <f>Debit-Credit</f>
        <v>0</v>
      </c>
      <c r="I203" s="97">
        <f>SUM(J203:T203)</f>
        <v>0</v>
      </c>
      <c r="K203" s="97"/>
      <c r="L203" s="97" t="str">
        <f>IF(C203=0,IF(OR(F203&lt;&gt;0,G203&lt;&gt;0),4,""),"")</f>
        <v/>
      </c>
      <c r="M203" s="97" t="str">
        <f>IF(OR(ROUNDDOWN(F203,2)&lt;&gt;F203,ROUNDDOWN(G203,2)&lt;&gt;G203),8,"")</f>
        <v/>
      </c>
      <c r="N203" s="97" t="str">
        <f>IF(AND(C203&gt;0,B203=""),32,"")</f>
        <v/>
      </c>
    </row>
    <row r="204" spans="1:15" ht="12">
      <c r="A204" s="110" t="str">
        <f>IF(Account&gt;0,A203,"")</f>
        <v/>
      </c>
      <c r="B204" s="112" t="str">
        <f>IF(AND(B203&lt;&gt;"",Account&gt;0),B203,"")</f>
        <v/>
      </c>
      <c r="C204" s="15"/>
      <c r="D204" s="111" t="str">
        <f>IF(Account&gt;0,VLOOKUP(Account,Chart_of_Accounts,2),"")</f>
        <v/>
      </c>
      <c r="E204" s="111" t="str">
        <f>IF(I204&gt;0,VLOOKUP(I204,ErrorTable,2),IF(C204&gt;0,E203,""))</f>
        <v/>
      </c>
      <c r="F204" s="17"/>
      <c r="G204" s="17"/>
      <c r="H204" s="95">
        <f>Debit-Credit</f>
        <v>0</v>
      </c>
      <c r="I204" s="97">
        <f>SUM(J204:T204)</f>
        <v>0</v>
      </c>
      <c r="J204" s="97" t="str">
        <f>IF(AND(F204&lt;&gt;0,G204&lt;&gt;0),1,"")</f>
        <v/>
      </c>
      <c r="K204" s="97" t="str">
        <f>IF(AND(F204&gt;0,G203&gt;0),2,"")</f>
        <v/>
      </c>
      <c r="L204" s="97" t="str">
        <f>IF(C204=0,IF(OR(F204&lt;&gt;0,G204&lt;&gt;0),4,""),"")</f>
        <v/>
      </c>
      <c r="M204" s="97" t="str">
        <f>IF(OR(ROUNDDOWN(F204,2)&lt;&gt;F204,ROUNDDOWN(G204,2)&lt;&gt;G204),8,"")</f>
        <v/>
      </c>
      <c r="N204" s="97" t="str">
        <f>IF(AND(C204&gt;0,B203=""),32,"")</f>
        <v/>
      </c>
      <c r="O204" s="97" t="str">
        <f>IF(AND(C204&gt;0,E203=""),16,"")</f>
        <v/>
      </c>
    </row>
    <row r="205" spans="1:15" ht="12">
      <c r="A205" s="110" t="str">
        <f>IF(Account&gt;0,A204,"")</f>
        <v/>
      </c>
      <c r="B205" s="112" t="str">
        <f>IF(Account&gt;0,B204,"")</f>
        <v/>
      </c>
      <c r="C205" s="15"/>
      <c r="D205" s="111" t="str">
        <f>IF(Account&gt;0,VLOOKUP(Account,Chart_of_Accounts,2),"")</f>
        <v/>
      </c>
      <c r="E205" s="111" t="str">
        <f>IF(I205&gt;0,VLOOKUP(I205,ErrorTable,2),IF(C205&gt;0,E203,""))</f>
        <v/>
      </c>
      <c r="F205" s="17"/>
      <c r="G205" s="17"/>
      <c r="H205" s="95">
        <f>Debit-Credit</f>
        <v>0</v>
      </c>
      <c r="I205" s="97">
        <f>SUM(J205:T205)</f>
        <v>0</v>
      </c>
      <c r="J205" s="97" t="str">
        <f>IF(AND(F205&lt;&gt;0,G205&lt;&gt;0),1,"")</f>
        <v/>
      </c>
      <c r="K205" s="97" t="str">
        <f>IF(AND(F205&gt;0,G204&gt;0),2,"")</f>
        <v/>
      </c>
      <c r="L205" s="97" t="str">
        <f>IF(C205=0,IF(OR(F205&lt;&gt;0,G205&lt;&gt;0),4,""),"")</f>
        <v/>
      </c>
      <c r="M205" s="97" t="str">
        <f>IF(OR(ROUNDDOWN(F205,2)&lt;&gt;F205,ROUNDDOWN(G205,2)&lt;&gt;G205),8,"")</f>
        <v/>
      </c>
      <c r="N205" s="97" t="str">
        <f>IF(AND(C205&gt;0,B203=""),32,"")</f>
        <v/>
      </c>
      <c r="O205" s="97" t="str">
        <f>IF(AND(C205&gt;0,E203=""),16,"")</f>
        <v/>
      </c>
    </row>
    <row r="206" spans="1:15" ht="12">
      <c r="A206" s="110" t="str">
        <f>IF(Account&gt;0,A205,"")</f>
        <v/>
      </c>
      <c r="B206" s="112" t="str">
        <f>IF(Account&gt;0,B205,"")</f>
        <v/>
      </c>
      <c r="C206" s="15"/>
      <c r="D206" s="111" t="str">
        <f>IF(Account&gt;0,VLOOKUP(Account,Chart_of_Accounts,2),"")</f>
        <v/>
      </c>
      <c r="E206" s="111" t="str">
        <f>IF(I206&gt;0,VLOOKUP(I206,ErrorTable,2),IF(C206&gt;0,E203,""))</f>
        <v/>
      </c>
      <c r="F206" s="17"/>
      <c r="G206" s="17"/>
      <c r="H206" s="95">
        <f>Debit-Credit</f>
        <v>0</v>
      </c>
      <c r="I206" s="97">
        <f>SUM(J206:T206)</f>
        <v>0</v>
      </c>
      <c r="J206" s="97" t="str">
        <f>IF(AND(F206&lt;&gt;0,G206&lt;&gt;0),1,"")</f>
        <v/>
      </c>
      <c r="K206" s="97" t="str">
        <f>IF(AND(F206&gt;0,G205&gt;0),2,"")</f>
        <v/>
      </c>
      <c r="L206" s="97" t="str">
        <f>IF(C206=0,IF(OR(F206&lt;&gt;0,G206&lt;&gt;0),4,""),"")</f>
        <v/>
      </c>
      <c r="M206" s="97" t="str">
        <f>IF(OR(ROUNDDOWN(F206,2)&lt;&gt;F206,ROUNDDOWN(G206,2)&lt;&gt;G206),8,"")</f>
        <v/>
      </c>
      <c r="N206" s="97" t="str">
        <f>IF(AND(C206&gt;0,B203=""),32,"")</f>
        <v/>
      </c>
      <c r="O206" s="97" t="str">
        <f>IF(AND(C206&gt;0,E203=""),16,"")</f>
        <v/>
      </c>
    </row>
    <row r="207" spans="1:15">
      <c r="A207" s="170"/>
      <c r="B207" s="170"/>
      <c r="C207" s="170"/>
      <c r="D207" s="170"/>
      <c r="E207" s="170"/>
      <c r="F207" s="171"/>
      <c r="G207" s="171"/>
    </row>
  </sheetData>
  <sheetProtection password="D7E1" sheet="1"/>
  <dataValidations count="5">
    <dataValidation type="list" allowBlank="1" showInputMessage="1" showErrorMessage="1" errorTitle="Account Number Incorrect" error="Please select an account number from the list, or press the [Del] key to clear the cell." sqref="C6:C9 C11:C14 C16:C19 C21:C24 C26:C29 C31:C34 C36:C39 C41:C44 C46:C49 C51:C54 C56:C59 C61:C64 C66:C69 C71:C74 C76:C79 C81:C84 C86:C89 C91:C94 C96:C99 C101:C104 C106:C109 C111:C114 C116:C119 C121:C124 C126:C129 C131:C134 C136:C139 C141:C144 C146:C149 C151:C154 C156:C159 C161:C164 C166:C169 C171:C174 C176:C179 C198:C201 C186:C196 C181:C184 C203:C206">
      <formula1>accounts</formula1>
    </dataValidation>
    <dataValidation type="date" operator="notEqual" allowBlank="1" showInputMessage="1" showErrorMessage="1" errorTitle="Date Field" error="Please enter the date of the transaction." sqref="B11 B6 B16 B21 B26 B31 B36 B41 B46 B51 B56 B61 B66 B71 B76 B81 B86 B91 B96 B101 B106 B111 B116 B121 B126 B131 B136 B141 B146 B151 B156 B161 B166 B171 B176">
      <formula1>525586</formula1>
    </dataValidation>
    <dataValidation type="decimal" allowBlank="1" showInputMessage="1" showErrorMessage="1" errorTitle="Dollar Amounts" error="Please enter the amount as a positive number or press [Cancel] to clear the cell." sqref="F11:F13 G7:G9 F6:F8 G12:G14 F16:F18 F21:F23 F26:F28 F31:F33 F36:F38 F41:F43 F46:F48 F51:F53 F56:F58 F61:F63 F66:F68 F71:F73 F76:F78 F81:F83 F86:F88 F91:F93 F96:F98 F101:F103 F106:F108 F111:F113 F116:F118 F121:F123 F126:F128 F131:F133 F136:F138 F141:F143 F146:F148 F151:F153 F156:F158 F161:F163 F166:F168 F171:F173 F176:F178 G17:G19 G22:G24 G27:G29 G32:G34 G37:G39 G42:G44 G47:G49 G52:G54 G57:G59 G62:G64 G67:G69 G72:G74 G77:G79 G82:G84 G87:G89 G92:G94 G97:G99 G102:G104 G107:G109 G112:G114 G117:G119 G122:G124 G127:G129 G132:G134 G137:G139 G142:G144 G147:G149 G152:G154 G157:G159 G167:G169 G172:G174 G177:G179 F198:F200 G199:G201 G187:G196 F186:F196 G162:G164 G182:G184 F181:F183 F203:F205 G204:G206">
      <formula1>0</formula1>
      <formula2>1000000</formula2>
    </dataValidation>
    <dataValidation type="decimal" allowBlank="1" showInputMessage="1" showErrorMessage="1" errorTitle="Debit before Credit" error="Since debits are entered before credits this cell can never have a value." sqref="G6 F14 F9 G11 F19 F24 F29 F34 F39 F44 F49 F54 F59 F64 F69 F74 F79 F84 F89 F94 F99 F104 F109 F114 F119 F124 F129 F134 F139 F144 F149 F154 F159 F164 F169 F174 F179 G16 G21 G26 G31 G36 G41 G46 G51 G56 G61 G66 G71 G76 G81 G86 G91 G96 G101 G106 G111 G116 G121 G126 G131 G136 G141 G146 G151 G156 G161 G166 G171 G176 G198 F201 F184 G181 G186 G203 F206">
      <formula1>0</formula1>
      <formula2>0</formula2>
    </dataValidation>
    <dataValidation type="date" operator="notEqual" allowBlank="1" showInputMessage="1" showErrorMessage="1" errorTitle="Need the date" error="Please enter the date of the transaction" sqref="B198 B181 B186 B203">
      <formula1>525586</formula1>
    </dataValidation>
  </dataValidations>
  <pageMargins left="0.67" right="0.67" top="0.9" bottom="0.9" header="1" footer="1"/>
  <pageSetup scale="88" fitToHeight="5" orientation="portrait" horizontalDpi="300" verticalDpi="300"/>
  <rowBreaks count="4" manualBreakCount="4">
    <brk id="39" max="16383" man="1"/>
    <brk id="74" max="16383" man="1"/>
    <brk id="109" max="16383" man="1"/>
    <brk id="144" max="16383" man="1"/>
  </rowBreaks>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pageSetUpPr fitToPage="1"/>
  </sheetPr>
  <dimension ref="A1:O60"/>
  <sheetViews>
    <sheetView showGridLines="0" tabSelected="1" topLeftCell="A18" workbookViewId="0">
      <selection activeCell="I49" sqref="I49"/>
    </sheetView>
  </sheetViews>
  <sheetFormatPr baseColWidth="10" defaultColWidth="9.1640625" defaultRowHeight="12" x14ac:dyDescent="0"/>
  <cols>
    <col min="1" max="1" width="7.5" customWidth="1"/>
    <col min="2" max="2" width="27.5" customWidth="1"/>
    <col min="3" max="12" width="11.5" style="92" customWidth="1"/>
    <col min="13" max="13" width="11" style="23" customWidth="1"/>
    <col min="14" max="14" width="16.33203125" style="23" customWidth="1"/>
    <col min="15" max="15" width="11.83203125" style="23" customWidth="1"/>
  </cols>
  <sheetData>
    <row r="1" spans="1:15" ht="15">
      <c r="A1" s="77" t="s">
        <v>160</v>
      </c>
      <c r="B1" s="77"/>
      <c r="C1" s="78"/>
      <c r="D1" s="78"/>
      <c r="E1" s="78"/>
      <c r="F1" s="78"/>
      <c r="G1" s="78"/>
      <c r="H1" s="78"/>
      <c r="I1" s="78"/>
      <c r="J1" s="78"/>
      <c r="K1" s="78"/>
      <c r="L1" s="78"/>
    </row>
    <row r="2" spans="1:15" ht="15">
      <c r="A2" s="77" t="s">
        <v>53</v>
      </c>
      <c r="B2" s="77"/>
      <c r="C2" s="78"/>
      <c r="D2" s="78"/>
      <c r="E2" s="78"/>
      <c r="F2" s="78"/>
      <c r="G2" s="78"/>
      <c r="H2" s="78"/>
      <c r="I2" s="78"/>
      <c r="J2" s="78"/>
      <c r="K2" s="78"/>
      <c r="L2" s="78"/>
    </row>
    <row r="3" spans="1:15" ht="15">
      <c r="A3" s="77" t="str">
        <f>"For Period Ending "&amp;TEXT(MAX(Date,Date),"mmmm d, yyyy")</f>
        <v>For Period Ending June 30, 2012</v>
      </c>
      <c r="B3" s="77"/>
      <c r="C3" s="78"/>
      <c r="D3" s="78"/>
      <c r="E3" s="78"/>
      <c r="F3" s="78"/>
      <c r="G3" s="78"/>
      <c r="H3" s="78"/>
      <c r="I3" s="78"/>
      <c r="J3" s="78"/>
      <c r="K3" s="78"/>
      <c r="L3" s="78"/>
    </row>
    <row r="4" spans="1:15" ht="15">
      <c r="A4" s="79"/>
      <c r="B4" s="79"/>
      <c r="C4" s="80"/>
      <c r="D4" s="80"/>
      <c r="E4" s="80"/>
      <c r="F4" s="80"/>
      <c r="G4" s="80"/>
      <c r="H4" s="80"/>
      <c r="I4" s="80"/>
      <c r="J4" s="80"/>
      <c r="K4" s="80"/>
      <c r="L4" s="80"/>
    </row>
    <row r="5" spans="1:15">
      <c r="A5" s="81"/>
      <c r="B5" s="5"/>
      <c r="C5" s="82"/>
      <c r="D5" s="82"/>
      <c r="E5" s="82"/>
      <c r="F5" s="82"/>
      <c r="G5" s="82"/>
      <c r="H5" s="82"/>
      <c r="I5" s="82"/>
      <c r="J5" s="82"/>
      <c r="K5" s="82"/>
      <c r="L5" s="82"/>
    </row>
    <row r="6" spans="1:15">
      <c r="A6" s="83" t="s">
        <v>39</v>
      </c>
      <c r="B6" s="84"/>
      <c r="C6" s="187" t="s">
        <v>27</v>
      </c>
      <c r="D6" s="188"/>
      <c r="E6" s="190" t="s">
        <v>163</v>
      </c>
      <c r="F6" s="191"/>
      <c r="G6" s="189" t="s">
        <v>124</v>
      </c>
      <c r="H6" s="188"/>
      <c r="I6" s="189" t="s">
        <v>69</v>
      </c>
      <c r="J6" s="188"/>
      <c r="K6" s="189" t="s">
        <v>74</v>
      </c>
      <c r="L6" s="188"/>
    </row>
    <row r="7" spans="1:15">
      <c r="A7" s="32" t="s">
        <v>4</v>
      </c>
      <c r="B7" s="32" t="s">
        <v>89</v>
      </c>
      <c r="C7" s="85" t="s">
        <v>103</v>
      </c>
      <c r="D7" s="85" t="s">
        <v>28</v>
      </c>
      <c r="E7" s="85" t="s">
        <v>103</v>
      </c>
      <c r="F7" s="85" t="s">
        <v>28</v>
      </c>
      <c r="G7" s="85" t="s">
        <v>103</v>
      </c>
      <c r="H7" s="85" t="s">
        <v>28</v>
      </c>
      <c r="I7" s="85" t="s">
        <v>103</v>
      </c>
      <c r="J7" s="85" t="s">
        <v>28</v>
      </c>
      <c r="K7" s="85" t="s">
        <v>103</v>
      </c>
      <c r="L7" s="85" t="s">
        <v>28</v>
      </c>
      <c r="M7" s="86"/>
      <c r="N7" s="86"/>
      <c r="O7" s="86"/>
    </row>
    <row r="8" spans="1:15">
      <c r="A8" s="38">
        <v>1110</v>
      </c>
      <c r="B8" s="38" t="s">
        <v>101</v>
      </c>
      <c r="C8" s="87">
        <f>IF(SUMIF('General Journal'!$C$6:$C$134,$A8,'General Journal'!$H$6:$H$134)&gt;0,SUMIF('General Journal'!$C$6:$C$134,$A8,'General Journal'!$H$6:$H$134),0)</f>
        <v>76536</v>
      </c>
      <c r="D8" s="87">
        <f>IF(SUMIF('General Journal'!$C$6:$C$134,$A8,'General Journal'!$H$6:$H$134)&gt;0,0,-SUMIF('General Journal'!$C$6:$C$134,$A8,'General Journal'!$H$6:$H$134))</f>
        <v>0</v>
      </c>
      <c r="E8" s="87">
        <f>IF(SUMIF('General Journal'!$C$136:$C$179,$A8,'General Journal'!$H$136:$H$179)&gt;0,SUMIF('General Journal'!$C$136:$C$179,$A8,'General Journal'!$H$136:H$179),0)</f>
        <v>0</v>
      </c>
      <c r="F8" s="87">
        <f>IF(SUMIF('General Journal'!$C$136:$C$179,$A8,'General Journal'!$H$136:$H$179)&gt;0,0,-SUMIF('General Journal'!$C$136:$C$179,$A8,'General Journal'!$H$136:$H$179))</f>
        <v>375</v>
      </c>
      <c r="G8" s="87">
        <f>IF(C8-D8+E8-F8&gt;0,C8-D8+E8-F8,0)</f>
        <v>76161</v>
      </c>
      <c r="H8" s="87">
        <f>IF(C8-D8+E8-F8&lt;0,-1*(C8-D8+E8-F8),0)</f>
        <v>0</v>
      </c>
      <c r="I8" s="88"/>
      <c r="J8" s="88"/>
      <c r="K8" s="88">
        <v>76161</v>
      </c>
      <c r="L8" s="88"/>
    </row>
    <row r="9" spans="1:15">
      <c r="A9" s="38">
        <v>1120</v>
      </c>
      <c r="B9" s="38" t="s">
        <v>12</v>
      </c>
      <c r="C9" s="87">
        <f>IF(SUMIF('General Journal'!$C$6:$C$134,$A9,'General Journal'!$H$6:$H$134)&gt;0,SUMIF('General Journal'!$C$6:$C$134,$A9,'General Journal'!$H$6:$H$134),0)</f>
        <v>0</v>
      </c>
      <c r="D9" s="87">
        <f>IF(SUMIF('General Journal'!$C$6:$C$134,$A9,'General Journal'!$H$6:$H$134)&gt;0,0,-SUMIF('General Journal'!$C$6:$C$134,$A9,'General Journal'!$H$6:$H$134))</f>
        <v>2684</v>
      </c>
      <c r="E9" s="87">
        <f>IF(SUMIF('General Journal'!$C$136:$C$179,$A9,'General Journal'!$H$136:$H$179)&gt;0,SUMIF('General Journal'!$C$136:$C$179,$A9,'General Journal'!$H$136:H$179),0)</f>
        <v>5500</v>
      </c>
      <c r="F9" s="87">
        <f>IF(SUMIF('General Journal'!$C$136:$C$179,$A9,'General Journal'!$H$136:$H$179)&gt;0,0,-SUMIF('General Journal'!$C$136:$C$179,$A9,'General Journal'!$H$136:$H$179))</f>
        <v>0</v>
      </c>
      <c r="G9" s="87">
        <f t="shared" ref="G9:G41" si="0">IF(C9-D9+E9-F9&gt;0,C9-D9+E9-F9,0)</f>
        <v>2816</v>
      </c>
      <c r="H9" s="87">
        <f t="shared" ref="H9:H41" si="1">IF(C9-D9+E9-F9&lt;0,-1*(C9-D9+E9-F9),0)</f>
        <v>0</v>
      </c>
      <c r="I9" s="88"/>
      <c r="J9" s="88"/>
      <c r="K9" s="88"/>
      <c r="L9" s="88">
        <v>2816</v>
      </c>
    </row>
    <row r="10" spans="1:15">
      <c r="A10" s="38">
        <v>1130</v>
      </c>
      <c r="B10" s="38" t="s">
        <v>115</v>
      </c>
      <c r="C10" s="87">
        <f>IF(SUMIF('General Journal'!$C$6:$C$134,$A10,'General Journal'!$H$6:$H$134)&gt;0,SUMIF('General Journal'!$C$6:$C$134,$A10,'General Journal'!$H$6:$H$134),0)</f>
        <v>5808</v>
      </c>
      <c r="D10" s="87">
        <f>IF(SUMIF('General Journal'!$C$6:$C$134,$A10,'General Journal'!$H$6:$H$134)&gt;0,0,-SUMIF('General Journal'!$C$6:$C$134,$A10,'General Journal'!$H$6:$H$134))</f>
        <v>0</v>
      </c>
      <c r="E10" s="87">
        <f>IF(SUMIF('General Journal'!$C$136:$C$179,$A10,'General Journal'!$H$136:$H$179)&gt;0,SUMIF('General Journal'!$C$136:$C$179,$A10,'General Journal'!$H$136:H$179),0)</f>
        <v>0</v>
      </c>
      <c r="F10" s="87">
        <f>IF(SUMIF('General Journal'!$C$136:$C$179,$A10,'General Journal'!$H$136:$H$179)&gt;0,0,-SUMIF('General Journal'!$C$136:$C$179,$A10,'General Journal'!$H$136:$H$179))</f>
        <v>242</v>
      </c>
      <c r="G10" s="87">
        <f t="shared" si="0"/>
        <v>5566</v>
      </c>
      <c r="H10" s="87">
        <f t="shared" si="1"/>
        <v>0</v>
      </c>
      <c r="I10" s="88"/>
      <c r="J10" s="88"/>
      <c r="K10" s="88">
        <v>5808</v>
      </c>
      <c r="L10" s="88"/>
    </row>
    <row r="11" spans="1:15">
      <c r="A11" s="38">
        <v>1140</v>
      </c>
      <c r="B11" s="38" t="s">
        <v>119</v>
      </c>
      <c r="C11" s="87">
        <f>IF(SUMIF('General Journal'!$C$6:$C$134,$A11,'General Journal'!$H$6:$H$134)&gt;0,SUMIF('General Journal'!$C$6:$C$134,$A11,'General Journal'!$H$6:$H$134),0)</f>
        <v>3400</v>
      </c>
      <c r="D11" s="87">
        <f>IF(SUMIF('General Journal'!$C$6:$C$134,$A11,'General Journal'!$H$6:$H$134)&gt;0,0,-SUMIF('General Journal'!$C$6:$C$134,$A11,'General Journal'!$H$6:$H$134))</f>
        <v>0</v>
      </c>
      <c r="E11" s="87">
        <f>IF(SUMIF('General Journal'!$C$136:$C$179,$A11,'General Journal'!$H$136:$H$179)&gt;0,SUMIF('General Journal'!$C$136:$C$179,$A11,'General Journal'!$H$136:H$179),0)</f>
        <v>0</v>
      </c>
      <c r="F11" s="87">
        <f>IF(SUMIF('General Journal'!$C$136:$C$179,$A11,'General Journal'!$H$136:$H$179)&gt;0,0,-SUMIF('General Journal'!$C$136:$C$179,$A11,'General Journal'!$H$136:$H$179))</f>
        <v>850</v>
      </c>
      <c r="G11" s="87">
        <f t="shared" si="0"/>
        <v>2550</v>
      </c>
      <c r="H11" s="87">
        <f t="shared" si="1"/>
        <v>0</v>
      </c>
      <c r="I11" s="88"/>
      <c r="J11" s="88"/>
      <c r="K11" s="88">
        <v>2550</v>
      </c>
      <c r="L11" s="88"/>
    </row>
    <row r="12" spans="1:15">
      <c r="A12" s="38">
        <v>1150</v>
      </c>
      <c r="B12" s="38" t="s">
        <v>59</v>
      </c>
      <c r="C12" s="87">
        <f>IF(SUMIF('General Journal'!$C$6:$C$134,$A12,'General Journal'!$H$6:$H$134)&gt;0,SUMIF('General Journal'!$C$6:$C$134,$A12,'General Journal'!$H$6:$H$134),0)</f>
        <v>505</v>
      </c>
      <c r="D12" s="87">
        <f>IF(SUMIF('General Journal'!$C$6:$C$134,$A12,'General Journal'!$H$6:$H$134)&gt;0,0,-SUMIF('General Journal'!$C$6:$C$134,$A12,'General Journal'!$H$6:$H$134))</f>
        <v>0</v>
      </c>
      <c r="E12" s="87">
        <f>IF(SUMIF('General Journal'!$C$136:$C$179,$A12,'General Journal'!$H$136:$H$179)&gt;0,SUMIF('General Journal'!$C$136:$C$179,$A12,'General Journal'!$H$136:H$179),0)</f>
        <v>0</v>
      </c>
      <c r="F12" s="87">
        <f>IF(SUMIF('General Journal'!$C$136:$C$179,$A12,'General Journal'!$H$136:$H$179)&gt;0,0,-SUMIF('General Journal'!$C$136:$C$179,$A12,'General Journal'!$H$136:$H$179))</f>
        <v>202</v>
      </c>
      <c r="G12" s="87">
        <f t="shared" si="0"/>
        <v>303</v>
      </c>
      <c r="H12" s="87">
        <f t="shared" si="1"/>
        <v>0</v>
      </c>
      <c r="I12" s="88"/>
      <c r="J12" s="88"/>
      <c r="K12" s="88">
        <v>303</v>
      </c>
      <c r="L12" s="88"/>
    </row>
    <row r="13" spans="1:15">
      <c r="A13" s="38">
        <v>1211</v>
      </c>
      <c r="B13" s="38" t="s">
        <v>187</v>
      </c>
      <c r="C13" s="87">
        <f>IF(SUMIF('General Journal'!$C$6:$C$134,$A13,'General Journal'!$H$6:$H$134)&gt;0,SUMIF('General Journal'!$C$6:$C$134,$A13,'General Journal'!$H$6:$H$134),0)</f>
        <v>1949</v>
      </c>
      <c r="D13" s="87">
        <f>IF(SUMIF('General Journal'!$C$6:$C$134,$A13,'General Journal'!$H$6:$H$134)&gt;0,0,-SUMIF('General Journal'!$C$6:$C$134,$A13,'General Journal'!$H$6:$H$134))</f>
        <v>0</v>
      </c>
      <c r="E13" s="87">
        <f>IF(SUMIF('General Journal'!$C$136:$C$179,$A13,'General Journal'!$H$136:$H$179)&gt;0,SUMIF('General Journal'!$C$136:$C$179,$A13,'General Journal'!$H$136:H$179),0)</f>
        <v>0</v>
      </c>
      <c r="F13" s="87">
        <f>IF(SUMIF('General Journal'!$C$136:$C$179,$A13,'General Journal'!$H$136:$H$179)&gt;0,0,-SUMIF('General Journal'!$C$136:$C$179,$A13,'General Journal'!$H$136:$H$179))</f>
        <v>0</v>
      </c>
      <c r="G13" s="87">
        <f t="shared" si="0"/>
        <v>1949</v>
      </c>
      <c r="H13" s="87">
        <f t="shared" si="1"/>
        <v>0</v>
      </c>
      <c r="I13" s="88"/>
      <c r="J13" s="88"/>
      <c r="K13" s="88">
        <v>1949</v>
      </c>
      <c r="L13" s="88"/>
    </row>
    <row r="14" spans="1:15">
      <c r="A14" s="38">
        <v>1212</v>
      </c>
      <c r="B14" s="38" t="s">
        <v>166</v>
      </c>
      <c r="C14" s="87">
        <f>IF(SUMIF('General Journal'!$C$6:$C$134,$A14,'General Journal'!$H$6:$H$134)&gt;0,SUMIF('General Journal'!$C$6:$C$134,$A14,'General Journal'!$H$6:$H$134),0)</f>
        <v>0</v>
      </c>
      <c r="D14" s="87">
        <f>IF(SUMIF('General Journal'!$C$6:$C$134,$A14,'General Journal'!$H$6:$H$134)&gt;0,0,-SUMIF('General Journal'!$C$6:$C$134,$A14,'General Journal'!$H$6:$H$134))</f>
        <v>0</v>
      </c>
      <c r="E14" s="87">
        <f>IF(SUMIF('General Journal'!$C$136:$C$179,$A14,'General Journal'!$H$136:$H$179)&gt;0,SUMIF('General Journal'!$C$136:$C$179,$A14,'General Journal'!$H$136:H$179),0)</f>
        <v>0</v>
      </c>
      <c r="F14" s="87">
        <f>IF(SUMIF('General Journal'!$C$136:$C$179,$A14,'General Journal'!$H$136:$H$179)&gt;0,0,-SUMIF('General Journal'!$C$136:$C$179,$A14,'General Journal'!$H$136:$H$179))</f>
        <v>0</v>
      </c>
      <c r="G14" s="87">
        <f t="shared" si="0"/>
        <v>0</v>
      </c>
      <c r="H14" s="87">
        <f t="shared" si="1"/>
        <v>0</v>
      </c>
      <c r="I14" s="88"/>
      <c r="J14" s="88"/>
      <c r="K14" s="88"/>
      <c r="L14" s="88"/>
    </row>
    <row r="15" spans="1:15">
      <c r="A15" s="38">
        <v>1311</v>
      </c>
      <c r="B15" s="38" t="s">
        <v>177</v>
      </c>
      <c r="C15" s="87">
        <f>IF(SUMIF('General Journal'!$C$6:$C$134,$A15,'General Journal'!$H$6:$H$134)&gt;0,SUMIF('General Journal'!$C$6:$C$134,$A15,'General Journal'!$H$6:$H$134),0)</f>
        <v>181460</v>
      </c>
      <c r="D15" s="87">
        <f>IF(SUMIF('General Journal'!$C$6:$C$134,$A15,'General Journal'!$H$6:$H$134)&gt;0,0,-SUMIF('General Journal'!$C$6:$C$134,$A15,'General Journal'!$H$6:$H$134))</f>
        <v>0</v>
      </c>
      <c r="E15" s="87">
        <f>IF(SUMIF('General Journal'!$C$136:$C$179,$A15,'General Journal'!$H$136:$H$179)&gt;0,SUMIF('General Journal'!$C$136:$C$179,$A15,'General Journal'!$H$136:H$179),0)</f>
        <v>0</v>
      </c>
      <c r="F15" s="87">
        <f>IF(SUMIF('General Journal'!$C$136:$C$179,$A15,'General Journal'!$H$136:$H$179)&gt;0,0,-SUMIF('General Journal'!$C$136:$C$179,$A15,'General Journal'!$H$136:$H$179))</f>
        <v>0</v>
      </c>
      <c r="G15" s="87">
        <f t="shared" si="0"/>
        <v>181460</v>
      </c>
      <c r="H15" s="87">
        <f t="shared" si="1"/>
        <v>0</v>
      </c>
      <c r="I15" s="88"/>
      <c r="J15" s="88"/>
      <c r="K15" s="88">
        <v>181460</v>
      </c>
      <c r="L15" s="88"/>
    </row>
    <row r="16" spans="1:15">
      <c r="A16" s="38">
        <v>1312</v>
      </c>
      <c r="B16" s="38" t="s">
        <v>1</v>
      </c>
      <c r="C16" s="87">
        <f>IF(SUMIF('General Journal'!$C$6:$C$134,$A16,'General Journal'!$H$6:$H$134)&gt;0,SUMIF('General Journal'!$C$6:$C$134,$A16,'General Journal'!$H$6:$H$134),0)</f>
        <v>0</v>
      </c>
      <c r="D16" s="87">
        <f>IF(SUMIF('General Journal'!$C$6:$C$134,$A16,'General Journal'!$H$6:$H$134)&gt;0,0,-SUMIF('General Journal'!$C$6:$C$134,$A16,'General Journal'!$H$6:$H$134))</f>
        <v>0</v>
      </c>
      <c r="E16" s="87">
        <f>IF(SUMIF('General Journal'!$C$136:$C$179,$A16,'General Journal'!$H$136:$H$179)&gt;0,SUMIF('General Journal'!$C$136:$C$179,$A16,'General Journal'!$H$136:H$179),0)</f>
        <v>0</v>
      </c>
      <c r="F16" s="87">
        <f>IF(SUMIF('General Journal'!$C$136:$C$179,$A16,'General Journal'!$H$136:$H$179)&gt;0,0,-SUMIF('General Journal'!$C$136:$C$179,$A16,'General Journal'!$H$136:$H$179))</f>
        <v>774.33</v>
      </c>
      <c r="G16" s="87">
        <f t="shared" si="0"/>
        <v>0</v>
      </c>
      <c r="H16" s="87">
        <f t="shared" si="1"/>
        <v>774.33</v>
      </c>
      <c r="I16" s="88"/>
      <c r="J16" s="88"/>
      <c r="K16" s="88"/>
      <c r="L16" s="88"/>
    </row>
    <row r="17" spans="1:12">
      <c r="A17" s="38">
        <v>1411</v>
      </c>
      <c r="B17" s="38" t="s">
        <v>112</v>
      </c>
      <c r="C17" s="87">
        <f>IF(SUMIF('General Journal'!$C$6:$C$134,$A17,'General Journal'!$H$6:$H$134)&gt;0,SUMIF('General Journal'!$C$6:$C$134,$A17,'General Journal'!$H$6:$H$134),0)</f>
        <v>105000</v>
      </c>
      <c r="D17" s="87">
        <f>IF(SUMIF('General Journal'!$C$6:$C$134,$A17,'General Journal'!$H$6:$H$134)&gt;0,0,-SUMIF('General Journal'!$C$6:$C$134,$A17,'General Journal'!$H$6:$H$134))</f>
        <v>0</v>
      </c>
      <c r="E17" s="87">
        <f>IF(SUMIF('General Journal'!$C$136:$C$179,$A17,'General Journal'!$H$136:$H$179)&gt;0,SUMIF('General Journal'!$C$136:$C$179,$A17,'General Journal'!$H$136:H$179),0)</f>
        <v>0</v>
      </c>
      <c r="F17" s="87">
        <f>IF(SUMIF('General Journal'!$C$136:$C$179,$A17,'General Journal'!$H$136:$H$179)&gt;0,0,-SUMIF('General Journal'!$C$136:$C$179,$A17,'General Journal'!$H$136:$H$179))</f>
        <v>0</v>
      </c>
      <c r="G17" s="87">
        <f t="shared" si="0"/>
        <v>105000</v>
      </c>
      <c r="H17" s="87">
        <f t="shared" si="1"/>
        <v>0</v>
      </c>
      <c r="I17" s="88"/>
      <c r="J17" s="88"/>
      <c r="K17" s="88">
        <v>105000</v>
      </c>
      <c r="L17" s="88"/>
    </row>
    <row r="18" spans="1:12">
      <c r="A18" s="38">
        <v>1412</v>
      </c>
      <c r="B18" s="38" t="s">
        <v>14</v>
      </c>
      <c r="C18" s="87">
        <f>IF(SUMIF('General Journal'!$C$6:$C$134,$A18,'General Journal'!$H$6:$H$134)&gt;0,SUMIF('General Journal'!$C$6:$C$134,$A18,'General Journal'!$H$6:$H$134),0)</f>
        <v>0</v>
      </c>
      <c r="D18" s="87">
        <f>IF(SUMIF('General Journal'!$C$6:$C$134,$A18,'General Journal'!$H$6:$H$134)&gt;0,0,-SUMIF('General Journal'!$C$6:$C$134,$A18,'General Journal'!$H$6:$H$134))</f>
        <v>0</v>
      </c>
      <c r="E18" s="87">
        <f>IF(SUMIF('General Journal'!$C$136:$C$179,$A18,'General Journal'!$H$136:$H$179)&gt;0,SUMIF('General Journal'!$C$136:$C$179,$A18,'General Journal'!$H$136:H$179),0)</f>
        <v>0</v>
      </c>
      <c r="F18" s="87">
        <f>IF(SUMIF('General Journal'!$C$136:$C$179,$A18,'General Journal'!$H$136:$H$179)&gt;0,0,-SUMIF('General Journal'!$C$136:$C$179,$A18,'General Journal'!$H$136:$H$179))</f>
        <v>33.07</v>
      </c>
      <c r="G18" s="87">
        <f t="shared" si="0"/>
        <v>0</v>
      </c>
      <c r="H18" s="87">
        <f t="shared" si="1"/>
        <v>33.07</v>
      </c>
      <c r="I18" s="88"/>
      <c r="J18" s="88"/>
      <c r="K18" s="88"/>
      <c r="L18" s="88"/>
    </row>
    <row r="19" spans="1:12">
      <c r="A19" s="38">
        <v>1510</v>
      </c>
      <c r="B19" s="38" t="s">
        <v>84</v>
      </c>
      <c r="C19" s="87">
        <f>IF(SUMIF('General Journal'!$C$6:$C$134,$A19,'General Journal'!$H$6:$H$134)&gt;0,SUMIF('General Journal'!$C$6:$C$134,$A19,'General Journal'!$H$6:$H$134),0)</f>
        <v>20000</v>
      </c>
      <c r="D19" s="87">
        <f>IF(SUMIF('General Journal'!$C$6:$C$134,$A19,'General Journal'!$H$6:$H$134)&gt;0,0,-SUMIF('General Journal'!$C$6:$C$134,$A19,'General Journal'!$H$6:$H$134))</f>
        <v>0</v>
      </c>
      <c r="E19" s="87">
        <f>IF(SUMIF('General Journal'!$C$136:$C$179,$A19,'General Journal'!$H$136:$H$179)&gt;0,SUMIF('General Journal'!$C$136:$C$179,$A19,'General Journal'!$H$136:H$179),0)</f>
        <v>0</v>
      </c>
      <c r="F19" s="87">
        <f>IF(SUMIF('General Journal'!$C$136:$C$179,$A19,'General Journal'!$H$136:$H$179)&gt;0,0,-SUMIF('General Journal'!$C$136:$C$179,$A19,'General Journal'!$H$136:$H$179))</f>
        <v>0</v>
      </c>
      <c r="G19" s="87">
        <f t="shared" si="0"/>
        <v>20000</v>
      </c>
      <c r="H19" s="87">
        <f t="shared" si="1"/>
        <v>0</v>
      </c>
      <c r="I19" s="88"/>
      <c r="J19" s="88"/>
      <c r="K19" s="88">
        <v>20000</v>
      </c>
      <c r="L19" s="88"/>
    </row>
    <row r="20" spans="1:12">
      <c r="A20" s="38">
        <v>2101</v>
      </c>
      <c r="B20" s="38" t="s">
        <v>153</v>
      </c>
      <c r="C20" s="87">
        <f>IF(SUMIF('General Journal'!$C$6:$C$134,$A20,'General Journal'!$H$6:$H$134)&gt;0,SUMIF('General Journal'!$C$6:$C$134,$A20,'General Journal'!$H$6:$H$134),0)</f>
        <v>0</v>
      </c>
      <c r="D20" s="87">
        <f>IF(SUMIF('General Journal'!$C$6:$C$134,$A20,'General Journal'!$H$6:$H$134)&gt;0,0,-SUMIF('General Journal'!$C$6:$C$134,$A20,'General Journal'!$H$6:$H$134))</f>
        <v>4550</v>
      </c>
      <c r="E20" s="87">
        <f>IF(SUMIF('General Journal'!$C$136:$C$179,$A20,'General Journal'!$H$136:$H$179)&gt;0,SUMIF('General Journal'!$C$136:$C$179,$A20,'General Journal'!$H$136:H$179),0)</f>
        <v>0</v>
      </c>
      <c r="F20" s="87">
        <f>IF(SUMIF('General Journal'!$C$136:$C$179,$A20,'General Journal'!$H$136:$H$179)&gt;0,0,-SUMIF('General Journal'!$C$136:$C$179,$A20,'General Journal'!$H$136:$H$179))</f>
        <v>0</v>
      </c>
      <c r="G20" s="87">
        <f t="shared" si="0"/>
        <v>0</v>
      </c>
      <c r="H20" s="87">
        <f t="shared" si="1"/>
        <v>4550</v>
      </c>
      <c r="I20" s="88"/>
      <c r="J20" s="88"/>
      <c r="K20" s="88"/>
      <c r="L20" s="88">
        <v>4550</v>
      </c>
    </row>
    <row r="21" spans="1:12">
      <c r="A21" s="38">
        <v>2102</v>
      </c>
      <c r="B21" s="38" t="s">
        <v>159</v>
      </c>
      <c r="C21" s="87">
        <f>IF(SUMIF('General Journal'!$C$6:$C$134,$A21,'General Journal'!$H$6:$H$134)&gt;0,SUMIF('General Journal'!$C$6:$C$134,$A21,'General Journal'!$H$6:$H$134),0)</f>
        <v>0</v>
      </c>
      <c r="D21" s="87">
        <f>IF(SUMIF('General Journal'!$C$6:$C$134,$A21,'General Journal'!$H$6:$H$134)&gt;0,0,-SUMIF('General Journal'!$C$6:$C$134,$A21,'General Journal'!$H$6:$H$134))</f>
        <v>0</v>
      </c>
      <c r="E21" s="87">
        <f>IF(SUMIF('General Journal'!$C$136:$C$179,$A21,'General Journal'!$H$136:$H$179)&gt;0,SUMIF('General Journal'!$C$136:$C$179,$A21,'General Journal'!$H$136:H$179),0)</f>
        <v>0</v>
      </c>
      <c r="F21" s="87">
        <f>IF(SUMIF('General Journal'!$C$136:$C$179,$A21,'General Journal'!$H$136:$H$179)&gt;0,0,-SUMIF('General Journal'!$C$136:$C$179,$A21,'General Journal'!$H$136:$H$179))</f>
        <v>0</v>
      </c>
      <c r="G21" s="87">
        <f t="shared" si="0"/>
        <v>0</v>
      </c>
      <c r="H21" s="87">
        <f t="shared" si="1"/>
        <v>0</v>
      </c>
      <c r="I21" s="88"/>
      <c r="J21" s="88"/>
      <c r="K21" s="88"/>
      <c r="L21" s="88"/>
    </row>
    <row r="22" spans="1:12">
      <c r="A22" s="38">
        <v>2103</v>
      </c>
      <c r="B22" s="38" t="s">
        <v>11</v>
      </c>
      <c r="C22" s="87">
        <f>IF(SUMIF('General Journal'!$C$6:$C$134,$A22,'General Journal'!$H$6:$H$134)&gt;0,SUMIF('General Journal'!$C$6:$C$134,$A22,'General Journal'!$H$6:$H$134),0)</f>
        <v>0</v>
      </c>
      <c r="D22" s="87">
        <f>IF(SUMIF('General Journal'!$C$6:$C$134,$A22,'General Journal'!$H$6:$H$134)&gt;0,0,-SUMIF('General Journal'!$C$6:$C$134,$A22,'General Journal'!$H$6:$H$134))</f>
        <v>0</v>
      </c>
      <c r="E22" s="87">
        <f>IF(SUMIF('General Journal'!$C$136:$C$179,$A22,'General Journal'!$H$136:$H$179)&gt;0,SUMIF('General Journal'!$C$136:$C$179,$A22,'General Journal'!$H$136:H$179),0)</f>
        <v>0</v>
      </c>
      <c r="F22" s="87">
        <f>IF(SUMIF('General Journal'!$C$136:$C$179,$A22,'General Journal'!$H$136:$H$179)&gt;0,0,-SUMIF('General Journal'!$C$136:$C$179,$A22,'General Journal'!$H$136:$H$179))</f>
        <v>869.67</v>
      </c>
      <c r="G22" s="87">
        <f t="shared" si="0"/>
        <v>0</v>
      </c>
      <c r="H22" s="87">
        <f t="shared" si="1"/>
        <v>869.67</v>
      </c>
      <c r="I22" s="88"/>
      <c r="J22" s="88"/>
      <c r="K22" s="88"/>
      <c r="L22" s="88">
        <v>869.67</v>
      </c>
    </row>
    <row r="23" spans="1:12">
      <c r="A23" s="38">
        <v>2105</v>
      </c>
      <c r="B23" s="38" t="s">
        <v>142</v>
      </c>
      <c r="C23" s="87">
        <f>IF(SUMIF('General Journal'!$C$6:$C$134,$A23,'General Journal'!$H$6:$H$134)&gt;0,SUMIF('General Journal'!$C$6:$C$134,$A23,'General Journal'!$H$6:$H$134),0)</f>
        <v>0</v>
      </c>
      <c r="D23" s="87">
        <f>IF(SUMIF('General Journal'!$C$6:$C$134,$A23,'General Journal'!$H$6:$H$134)&gt;0,0,-SUMIF('General Journal'!$C$6:$C$134,$A23,'General Journal'!$H$6:$H$134))</f>
        <v>0</v>
      </c>
      <c r="E23" s="87">
        <f>IF(SUMIF('General Journal'!$C$136:$C$179,$A23,'General Journal'!$H$136:$H$179)&gt;0,SUMIF('General Journal'!$C$136:$C$179,$A23,'General Journal'!$H$136:H$179),0)</f>
        <v>0</v>
      </c>
      <c r="F23" s="87">
        <f>IF(SUMIF('General Journal'!$C$136:$C$179,$A23,'General Journal'!$H$136:$H$179)&gt;0,0,-SUMIF('General Journal'!$C$136:$C$179,$A23,'General Journal'!$H$136:$H$179))</f>
        <v>486</v>
      </c>
      <c r="G23" s="87">
        <f t="shared" si="0"/>
        <v>0</v>
      </c>
      <c r="H23" s="87">
        <f t="shared" si="1"/>
        <v>486</v>
      </c>
      <c r="I23" s="88"/>
      <c r="J23" s="88"/>
      <c r="K23" s="88"/>
      <c r="L23" s="88">
        <v>486</v>
      </c>
    </row>
    <row r="24" spans="1:12">
      <c r="A24" s="38">
        <v>2106</v>
      </c>
      <c r="B24" s="38" t="s">
        <v>82</v>
      </c>
      <c r="C24" s="87">
        <f>IF(SUMIF('General Journal'!$C$6:$C$134,$A24,'General Journal'!$H$6:$H$134)&gt;0,SUMIF('General Journal'!$C$6:$C$134,$A24,'General Journal'!$H$6:$H$134),0)</f>
        <v>0</v>
      </c>
      <c r="D24" s="87">
        <f>IF(SUMIF('General Journal'!$C$6:$C$134,$A24,'General Journal'!$H$6:$H$134)&gt;0,0,-SUMIF('General Journal'!$C$6:$C$134,$A24,'General Journal'!$H$6:$H$134))</f>
        <v>0</v>
      </c>
      <c r="E24" s="87">
        <f>IF(SUMIF('General Journal'!$C$136:$C$179,$A24,'General Journal'!$H$136:$H$179)&gt;0,SUMIF('General Journal'!$C$136:$C$179,$A24,'General Journal'!$H$136:H$179),0)</f>
        <v>0</v>
      </c>
      <c r="F24" s="87">
        <f>IF(SUMIF('General Journal'!$C$136:$C$179,$A24,'General Journal'!$H$136:$H$179)&gt;0,0,-SUMIF('General Journal'!$C$136:$C$179,$A24,'General Journal'!$H$136:$H$179))</f>
        <v>0</v>
      </c>
      <c r="G24" s="87">
        <f t="shared" si="0"/>
        <v>0</v>
      </c>
      <c r="H24" s="87">
        <f t="shared" si="1"/>
        <v>0</v>
      </c>
      <c r="I24" s="88"/>
      <c r="J24" s="88"/>
      <c r="K24" s="88"/>
      <c r="L24" s="88"/>
    </row>
    <row r="25" spans="1:12">
      <c r="A25" s="38">
        <v>2201</v>
      </c>
      <c r="B25" s="38" t="s">
        <v>63</v>
      </c>
      <c r="C25" s="87">
        <f>IF(SUMIF('General Journal'!$C$6:$C$134,$A25,'General Journal'!$H$6:$H$134)&gt;0,SUMIF('General Journal'!$C$6:$C$134,$A25,'General Journal'!$H$6:$H$134),0)</f>
        <v>0</v>
      </c>
      <c r="D25" s="87">
        <f>IF(SUMIF('General Journal'!$C$6:$C$134,$A25,'General Journal'!$H$6:$H$134)&gt;0,0,-SUMIF('General Journal'!$C$6:$C$134,$A25,'General Journal'!$H$6:$H$134))</f>
        <v>112500</v>
      </c>
      <c r="E25" s="87">
        <f>IF(SUMIF('General Journal'!$C$136:$C$179,$A25,'General Journal'!$H$136:$H$179)&gt;0,SUMIF('General Journal'!$C$136:$C$179,$A25,'General Journal'!$H$136:H$179),0)</f>
        <v>0</v>
      </c>
      <c r="F25" s="87">
        <f>IF(SUMIF('General Journal'!$C$136:$C$179,$A25,'General Journal'!$H$136:$H$179)&gt;0,0,-SUMIF('General Journal'!$C$136:$C$179,$A25,'General Journal'!$H$136:$H$179))</f>
        <v>0</v>
      </c>
      <c r="G25" s="87">
        <f t="shared" si="0"/>
        <v>0</v>
      </c>
      <c r="H25" s="87">
        <f t="shared" si="1"/>
        <v>112500</v>
      </c>
      <c r="I25" s="88"/>
      <c r="J25" s="88"/>
      <c r="K25" s="88"/>
      <c r="L25" s="88">
        <v>112500</v>
      </c>
    </row>
    <row r="26" spans="1:12">
      <c r="A26" s="38">
        <v>2202</v>
      </c>
      <c r="B26" s="38" t="s">
        <v>54</v>
      </c>
      <c r="C26" s="87">
        <f>IF(SUMIF('General Journal'!$C$6:$C$134,$A26,'General Journal'!$H$6:$H$134)&gt;0,SUMIF('General Journal'!$C$6:$C$134,$A26,'General Journal'!$H$6:$H$134),0)</f>
        <v>0</v>
      </c>
      <c r="D26" s="87">
        <f>IF(SUMIF('General Journal'!$C$6:$C$134,$A26,'General Journal'!$H$6:$H$134)&gt;0,0,-SUMIF('General Journal'!$C$6:$C$134,$A26,'General Journal'!$H$6:$H$134))</f>
        <v>87250</v>
      </c>
      <c r="E26" s="87">
        <f>IF(SUMIF('General Journal'!$C$136:$C$179,$A26,'General Journal'!$H$136:$H$179)&gt;0,SUMIF('General Journal'!$C$136:$C$179,$A26,'General Journal'!$H$136:H$179),0)</f>
        <v>0</v>
      </c>
      <c r="F26" s="87">
        <f>IF(SUMIF('General Journal'!$C$136:$C$179,$A26,'General Journal'!$H$136:$H$179)&gt;0,0,-SUMIF('General Journal'!$C$136:$C$179,$A26,'General Journal'!$H$136:$H$179))</f>
        <v>0</v>
      </c>
      <c r="G26" s="87">
        <f t="shared" si="0"/>
        <v>0</v>
      </c>
      <c r="H26" s="87">
        <f t="shared" si="1"/>
        <v>87250</v>
      </c>
      <c r="I26" s="88"/>
      <c r="J26" s="88"/>
      <c r="K26" s="88"/>
      <c r="L26" s="88">
        <v>87250</v>
      </c>
    </row>
    <row r="27" spans="1:12">
      <c r="A27" s="38">
        <v>3100</v>
      </c>
      <c r="B27" s="38" t="s">
        <v>185</v>
      </c>
      <c r="C27" s="87">
        <f>IF(SUMIF('General Journal'!$C$6:$C$134,$A27,'General Journal'!$H$6:$H$134)&gt;0,SUMIF('General Journal'!$C$6:$C$134,$A27,'General Journal'!$H$6:$H$134),0)</f>
        <v>0</v>
      </c>
      <c r="D27" s="87">
        <f>IF(SUMIF('General Journal'!$C$6:$C$134,$A27,'General Journal'!$H$6:$H$134)&gt;0,0,-SUMIF('General Journal'!$C$6:$C$134,$A27,'General Journal'!$H$6:$H$134))</f>
        <v>181884</v>
      </c>
      <c r="E27" s="87">
        <f>IF(SUMIF('General Journal'!$C$136:$C$179,$A27,'General Journal'!$H$136:$H$179)&gt;0,SUMIF('General Journal'!$C$136:$C$179,$A27,'General Journal'!$H$136:H$179),0)</f>
        <v>0</v>
      </c>
      <c r="F27" s="87">
        <f>IF(SUMIF('General Journal'!$C$136:$C$179,$A27,'General Journal'!$H$136:$H$179)&gt;0,0,-SUMIF('General Journal'!$C$136:$C$179,$A27,'General Journal'!$H$136:$H$179))</f>
        <v>0</v>
      </c>
      <c r="G27" s="87">
        <f t="shared" si="0"/>
        <v>0</v>
      </c>
      <c r="H27" s="87">
        <f t="shared" si="1"/>
        <v>181884</v>
      </c>
      <c r="I27" s="88"/>
      <c r="J27" s="88"/>
      <c r="K27" s="88"/>
      <c r="L27" s="88">
        <v>181884</v>
      </c>
    </row>
    <row r="28" spans="1:12">
      <c r="A28" s="38">
        <v>3200</v>
      </c>
      <c r="B28" s="38" t="s">
        <v>81</v>
      </c>
      <c r="C28" s="87">
        <f>IF(SUMIF('General Journal'!$C$6:$C$134,$A28,'General Journal'!$H$6:$H$134)&gt;0,SUMIF('General Journal'!$C$6:$C$134,$A28,'General Journal'!$H$6:$H$134),0)</f>
        <v>0</v>
      </c>
      <c r="D28" s="87">
        <f>IF(SUMIF('General Journal'!$C$6:$C$134,$A28,'General Journal'!$H$6:$H$134)&gt;0,0,-SUMIF('General Journal'!$C$6:$C$134,$A28,'General Journal'!$H$6:$H$134))</f>
        <v>1739.76</v>
      </c>
      <c r="E28" s="87">
        <f>IF(SUMIF('General Journal'!$C$136:$C$179,$A28,'General Journal'!$H$136:$H$179)&gt;0,SUMIF('General Journal'!$C$136:$C$179,$A28,'General Journal'!$H$136:H$179),0)</f>
        <v>0</v>
      </c>
      <c r="F28" s="87">
        <f>IF(SUMIF('General Journal'!$C$136:$C$179,$A28,'General Journal'!$H$136:$H$179)&gt;0,0,-SUMIF('General Journal'!$C$136:$C$179,$A28,'General Journal'!$H$136:$H$179))</f>
        <v>0</v>
      </c>
      <c r="G28" s="87">
        <f t="shared" si="0"/>
        <v>0</v>
      </c>
      <c r="H28" s="87">
        <f t="shared" si="1"/>
        <v>1739.76</v>
      </c>
      <c r="I28" s="88"/>
      <c r="J28" s="88"/>
      <c r="K28" s="88"/>
      <c r="L28" s="88">
        <v>1739.76</v>
      </c>
    </row>
    <row r="29" spans="1:12">
      <c r="A29" s="38">
        <v>3300</v>
      </c>
      <c r="B29" s="38" t="s">
        <v>138</v>
      </c>
      <c r="C29" s="87">
        <f>IF(SUMIF('General Journal'!$C$6:$C$134,$A29,'General Journal'!$H$6:$H$134)&gt;0,SUMIF('General Journal'!$C$6:$C$134,$A29,'General Journal'!$H$6:$H$134),0)</f>
        <v>1739.76</v>
      </c>
      <c r="D29" s="87">
        <f>IF(SUMIF('General Journal'!$C$6:$C$134,$A29,'General Journal'!$H$6:$H$134)&gt;0,0,-SUMIF('General Journal'!$C$6:$C$134,$A29,'General Journal'!$H$6:$H$134))</f>
        <v>0</v>
      </c>
      <c r="E29" s="87">
        <f>IF(SUMIF('General Journal'!$C$136:$C$179,$A29,'General Journal'!$H$136:$H$179)&gt;0,SUMIF('General Journal'!$C$136:$C$179,$A29,'General Journal'!$H$136:H$179),0)</f>
        <v>0</v>
      </c>
      <c r="F29" s="87">
        <f>IF(SUMIF('General Journal'!$C$136:$C$179,$A29,'General Journal'!$H$136:$H$179)&gt;0,0,-SUMIF('General Journal'!$C$136:$C$179,$A29,'General Journal'!$H$136:$H$179))</f>
        <v>0</v>
      </c>
      <c r="G29" s="87">
        <f t="shared" si="0"/>
        <v>1739.76</v>
      </c>
      <c r="H29" s="87">
        <f t="shared" si="1"/>
        <v>0</v>
      </c>
      <c r="I29" s="88"/>
      <c r="J29" s="88"/>
      <c r="K29" s="88">
        <v>1739.76</v>
      </c>
      <c r="L29" s="88"/>
    </row>
    <row r="30" spans="1:12">
      <c r="A30" s="38"/>
      <c r="B30" s="38"/>
      <c r="C30" s="151"/>
      <c r="D30" s="151"/>
      <c r="E30" s="151"/>
      <c r="F30" s="151"/>
      <c r="G30" s="151"/>
      <c r="H30" s="151"/>
      <c r="I30" s="88"/>
      <c r="J30" s="88"/>
      <c r="K30" s="88"/>
      <c r="L30" s="88"/>
    </row>
    <row r="31" spans="1:12">
      <c r="A31" s="38">
        <v>4100</v>
      </c>
      <c r="B31" t="s">
        <v>79</v>
      </c>
      <c r="C31" s="87">
        <f>IF(SUMIF('General Journal'!$C$6:$C$134,$A31,'General Journal'!$H$6:$H$134)&gt;0,SUMIF('General Journal'!$C$6:$C$134,$A31,'General Journal'!$H$6:$H$134),0)</f>
        <v>0</v>
      </c>
      <c r="D31" s="87">
        <f>IF(SUMIF('General Journal'!$C$6:$C$134,$A31,'General Journal'!$H$6:$H$134)&gt;0,0,-SUMIF('General Journal'!$C$6:$C$134,$A31,'General Journal'!$H$6:$H$134))</f>
        <v>10015</v>
      </c>
      <c r="E31" s="87">
        <f>IF(SUMIF('General Journal'!$C$136:$C$179,$A31,'General Journal'!$H$136:$H$179)&gt;0,SUMIF('General Journal'!$C$136:$C$179,$A31,'General Journal'!$H$136:H$179),0)</f>
        <v>0</v>
      </c>
      <c r="F31" s="87">
        <f>IF(SUMIF('General Journal'!$C$136:$C$179,$A31,'General Journal'!$H$136:$H$179)&gt;0,0,-SUMIF('General Journal'!$C$136:$C$179,$A31,'General Journal'!$H$136:$H$179))</f>
        <v>5500</v>
      </c>
      <c r="G31" s="87">
        <f t="shared" si="0"/>
        <v>0</v>
      </c>
      <c r="H31" s="87">
        <f t="shared" si="1"/>
        <v>15515</v>
      </c>
      <c r="I31" s="88"/>
      <c r="J31" s="88">
        <v>15515</v>
      </c>
      <c r="K31" s="88"/>
      <c r="L31" s="88"/>
    </row>
    <row r="32" spans="1:12">
      <c r="A32" s="38">
        <v>5010</v>
      </c>
      <c r="B32" s="38" t="s">
        <v>141</v>
      </c>
      <c r="C32" s="87">
        <f>IF(SUMIF('General Journal'!$C$6:$C$134,$A32,'General Journal'!$H$6:$H$134)&gt;0,SUMIF('General Journal'!$C$6:$C$134,$A32,'General Journal'!$H$6:$H$134),0)</f>
        <v>0</v>
      </c>
      <c r="D32" s="87">
        <f>IF(SUMIF('General Journal'!$C$6:$C$134,$A32,'General Journal'!$H$6:$H$134)&gt;0,0,-SUMIF('General Journal'!$C$6:$C$134,$A32,'General Journal'!$H$6:$H$134))</f>
        <v>0</v>
      </c>
      <c r="E32" s="87">
        <f>IF(SUMIF('General Journal'!$C$136:$C$179,$A32,'General Journal'!$H$136:$H$179)&gt;0,SUMIF('General Journal'!$C$136:$C$179,$A32,'General Journal'!$H$136:H$179),0)</f>
        <v>850</v>
      </c>
      <c r="F32" s="87">
        <f>IF(SUMIF('General Journal'!$C$136:$C$179,$A32,'General Journal'!$H$136:$H$179)&gt;0,0,-SUMIF('General Journal'!$C$136:$C$179,$A32,'General Journal'!$H$136:$H$179))</f>
        <v>0</v>
      </c>
      <c r="G32" s="87">
        <f t="shared" si="0"/>
        <v>850</v>
      </c>
      <c r="H32" s="87">
        <f t="shared" si="1"/>
        <v>0</v>
      </c>
      <c r="I32" s="88">
        <v>850</v>
      </c>
      <c r="J32" s="88"/>
      <c r="K32" s="88"/>
      <c r="L32" s="88"/>
    </row>
    <row r="33" spans="1:12">
      <c r="A33" s="38">
        <v>5020</v>
      </c>
      <c r="B33" s="38" t="s">
        <v>38</v>
      </c>
      <c r="C33" s="87">
        <f>IF(SUMIF('General Journal'!$C$6:$C$134,$A33,'General Journal'!$H$6:$H$134)&gt;0,SUMIF('General Journal'!$C$6:$C$134,$A33,'General Journal'!$H$6:$H$134),0)</f>
        <v>1670</v>
      </c>
      <c r="D33" s="87">
        <f>IF(SUMIF('General Journal'!$C$6:$C$134,$A33,'General Journal'!$H$6:$H$134)&gt;0,0,-SUMIF('General Journal'!$C$6:$C$134,$A33,'General Journal'!$H$6:$H$134))</f>
        <v>0</v>
      </c>
      <c r="E33" s="87">
        <f>IF(SUMIF('General Journal'!$C$136:$C$179,$A33,'General Journal'!$H$136:$H$179)&gt;0,SUMIF('General Journal'!$C$136:$C$179,$A33,'General Journal'!$H$136:H$179),0)</f>
        <v>486</v>
      </c>
      <c r="F33" s="87">
        <f>IF(SUMIF('General Journal'!$C$136:$C$179,$A33,'General Journal'!$H$136:$H$179)&gt;0,0,-SUMIF('General Journal'!$C$136:$C$179,$A33,'General Journal'!$H$136:$H$179))</f>
        <v>0</v>
      </c>
      <c r="G33" s="87">
        <f t="shared" si="0"/>
        <v>2156</v>
      </c>
      <c r="H33" s="87">
        <f t="shared" si="1"/>
        <v>0</v>
      </c>
      <c r="I33" s="88">
        <v>2156</v>
      </c>
      <c r="J33" s="88"/>
      <c r="K33" s="88"/>
      <c r="L33" s="88"/>
    </row>
    <row r="34" spans="1:12">
      <c r="A34" s="38">
        <v>5030</v>
      </c>
      <c r="B34" s="38" t="s">
        <v>18</v>
      </c>
      <c r="C34" s="87">
        <f>IF(SUMIF('General Journal'!$C$6:$C$134,$A34,'General Journal'!$H$6:$H$134)&gt;0,SUMIF('General Journal'!$C$6:$C$134,$A34,'General Journal'!$H$6:$H$134),0)</f>
        <v>400</v>
      </c>
      <c r="D34" s="87">
        <f>IF(SUMIF('General Journal'!$C$6:$C$134,$A34,'General Journal'!$H$6:$H$134)&gt;0,0,-SUMIF('General Journal'!$C$6:$C$134,$A34,'General Journal'!$H$6:$H$134))</f>
        <v>0</v>
      </c>
      <c r="E34" s="87">
        <f>IF(SUMIF('General Journal'!$C$136:$C$179,$A34,'General Journal'!$H$136:$H$179)&gt;0,SUMIF('General Journal'!$C$136:$C$179,$A34,'General Journal'!$H$136:H$179),0)</f>
        <v>0</v>
      </c>
      <c r="F34" s="87">
        <f>IF(SUMIF('General Journal'!$C$136:$C$179,$A34,'General Journal'!$H$136:$H$179)&gt;0,0,-SUMIF('General Journal'!$C$136:$C$179,$A34,'General Journal'!$H$136:$H$179))</f>
        <v>0</v>
      </c>
      <c r="G34" s="87">
        <f t="shared" si="0"/>
        <v>400</v>
      </c>
      <c r="H34" s="87">
        <f t="shared" si="1"/>
        <v>0</v>
      </c>
      <c r="I34" s="88">
        <v>400</v>
      </c>
      <c r="J34" s="88"/>
      <c r="K34" s="88"/>
      <c r="L34" s="88"/>
    </row>
    <row r="35" spans="1:12">
      <c r="A35" s="38">
        <v>5040</v>
      </c>
      <c r="B35" s="38" t="s">
        <v>111</v>
      </c>
      <c r="C35" s="87">
        <f>IF(SUMIF('General Journal'!$C$6:$C$134,$A35,'General Journal'!$H$6:$H$134)&gt;0,SUMIF('General Journal'!$C$6:$C$134,$A35,'General Journal'!$H$6:$H$134),0)</f>
        <v>1315</v>
      </c>
      <c r="D35" s="87">
        <f>IF(SUMIF('General Journal'!$C$6:$C$134,$A35,'General Journal'!$H$6:$H$134)&gt;0,0,-SUMIF('General Journal'!$C$6:$C$134,$A35,'General Journal'!$H$6:$H$134))</f>
        <v>0</v>
      </c>
      <c r="E35" s="87">
        <f>IF(SUMIF('General Journal'!$C$136:$C$179,$A35,'General Journal'!$H$136:$H$179)&gt;0,SUMIF('General Journal'!$C$136:$C$179,$A35,'General Journal'!$H$136:H$179),0)</f>
        <v>0</v>
      </c>
      <c r="F35" s="87">
        <f>IF(SUMIF('General Journal'!$C$136:$C$179,$A35,'General Journal'!$H$136:$H$179)&gt;0,0,-SUMIF('General Journal'!$C$136:$C$179,$A35,'General Journal'!$H$136:$H$179))</f>
        <v>0</v>
      </c>
      <c r="G35" s="87">
        <f t="shared" si="0"/>
        <v>1315</v>
      </c>
      <c r="H35" s="87">
        <f t="shared" si="1"/>
        <v>0</v>
      </c>
      <c r="I35" s="88">
        <v>1315</v>
      </c>
      <c r="J35" s="88"/>
      <c r="K35" s="88"/>
      <c r="L35" s="88"/>
    </row>
    <row r="36" spans="1:12">
      <c r="A36" s="38">
        <v>5050</v>
      </c>
      <c r="B36" s="38" t="s">
        <v>136</v>
      </c>
      <c r="C36" s="87">
        <f>IF(SUMIF('General Journal'!$C$6:$C$134,$A36,'General Journal'!$H$6:$H$134)&gt;0,SUMIF('General Journal'!$C$6:$C$134,$A36,'General Journal'!$H$6:$H$134),0)</f>
        <v>840</v>
      </c>
      <c r="D36" s="87">
        <f>IF(SUMIF('General Journal'!$C$6:$C$134,$A36,'General Journal'!$H$6:$H$134)&gt;0,0,-SUMIF('General Journal'!$C$6:$C$134,$A36,'General Journal'!$H$6:$H$134))</f>
        <v>0</v>
      </c>
      <c r="E36" s="87">
        <f>IF(SUMIF('General Journal'!$C$136:$C$179,$A36,'General Journal'!$H$136:$H$179)&gt;0,SUMIF('General Journal'!$C$136:$C$179,$A36,'General Journal'!$H$136:H$179),0)</f>
        <v>0</v>
      </c>
      <c r="F36" s="87">
        <f>IF(SUMIF('General Journal'!$C$136:$C$179,$A36,'General Journal'!$H$136:$H$179)&gt;0,0,-SUMIF('General Journal'!$C$136:$C$179,$A36,'General Journal'!$H$136:$H$179))</f>
        <v>0</v>
      </c>
      <c r="G36" s="87">
        <f t="shared" si="0"/>
        <v>840</v>
      </c>
      <c r="H36" s="87">
        <f t="shared" si="1"/>
        <v>0</v>
      </c>
      <c r="I36" s="88">
        <v>840</v>
      </c>
      <c r="J36" s="88"/>
      <c r="K36" s="88"/>
      <c r="L36" s="88"/>
    </row>
    <row r="37" spans="1:12">
      <c r="A37" s="38">
        <v>5080</v>
      </c>
      <c r="B37" s="38" t="s">
        <v>93</v>
      </c>
      <c r="C37" s="87">
        <f>IF(SUMIF('General Journal'!$C$6:$C$134,$A37,'General Journal'!$H$6:$H$134)&gt;0,SUMIF('General Journal'!$C$6:$C$134,$A37,'General Journal'!$H$6:$H$134),0)</f>
        <v>0</v>
      </c>
      <c r="D37" s="87">
        <f>IF(SUMIF('General Journal'!$C$6:$C$134,$A37,'General Journal'!$H$6:$H$134)&gt;0,0,-SUMIF('General Journal'!$C$6:$C$134,$A37,'General Journal'!$H$6:$H$134))</f>
        <v>0</v>
      </c>
      <c r="E37" s="87">
        <f>IF(SUMIF('General Journal'!$C$136:$C$179,$A37,'General Journal'!$H$136:$H$179)&gt;0,SUMIF('General Journal'!$C$136:$C$179,$A37,'General Journal'!$H$136:H$179),0)</f>
        <v>202</v>
      </c>
      <c r="F37" s="87">
        <f>IF(SUMIF('General Journal'!$C$136:$C$179,$A37,'General Journal'!$H$136:$H$179)&gt;0,0,-SUMIF('General Journal'!$C$136:$C$179,$A37,'General Journal'!$H$136:$H$179))</f>
        <v>0</v>
      </c>
      <c r="G37" s="87">
        <f t="shared" si="0"/>
        <v>202</v>
      </c>
      <c r="H37" s="87">
        <f t="shared" si="1"/>
        <v>0</v>
      </c>
      <c r="I37" s="88">
        <v>202</v>
      </c>
      <c r="J37" s="88"/>
      <c r="K37" s="88"/>
      <c r="L37" s="88"/>
    </row>
    <row r="38" spans="1:12">
      <c r="A38" s="38">
        <v>5090</v>
      </c>
      <c r="B38" s="38" t="s">
        <v>164</v>
      </c>
      <c r="C38" s="87">
        <f>IF(SUMIF('General Journal'!$C$6:$C$134,$A38,'General Journal'!$H$6:$H$134)&gt;0,SUMIF('General Journal'!$C$6:$C$134,$A38,'General Journal'!$H$6:$H$134),0)</f>
        <v>0</v>
      </c>
      <c r="D38" s="87">
        <f>IF(SUMIF('General Journal'!$C$6:$C$134,$A38,'General Journal'!$H$6:$H$134)&gt;0,0,-SUMIF('General Journal'!$C$6:$C$134,$A38,'General Journal'!$H$6:$H$134))</f>
        <v>0</v>
      </c>
      <c r="E38" s="87">
        <f>IF(SUMIF('General Journal'!$C$136:$C$179,$A38,'General Journal'!$H$136:$H$179)&gt;0,SUMIF('General Journal'!$C$136:$C$179,$A38,'General Journal'!$H$136:H$179),0)</f>
        <v>1244.67</v>
      </c>
      <c r="F38" s="87">
        <f>IF(SUMIF('General Journal'!$C$136:$C$179,$A38,'General Journal'!$H$136:$H$179)&gt;0,0,-SUMIF('General Journal'!$C$136:$C$179,$A38,'General Journal'!$H$136:$H$179))</f>
        <v>0</v>
      </c>
      <c r="G38" s="87">
        <f t="shared" si="0"/>
        <v>1244.67</v>
      </c>
      <c r="H38" s="87">
        <f t="shared" si="1"/>
        <v>0</v>
      </c>
      <c r="I38" s="88">
        <v>1244.67</v>
      </c>
      <c r="J38" s="88"/>
      <c r="K38" s="88"/>
      <c r="L38" s="88"/>
    </row>
    <row r="39" spans="1:12">
      <c r="A39" s="38">
        <v>5100</v>
      </c>
      <c r="B39" s="38" t="s">
        <v>32</v>
      </c>
      <c r="C39" s="87">
        <f>IF(SUMIF('General Journal'!$C$6:$C$134,$A39,'General Journal'!$H$6:$H$134)&gt;0,SUMIF('General Journal'!$C$6:$C$134,$A39,'General Journal'!$H$6:$H$134),0)</f>
        <v>0</v>
      </c>
      <c r="D39" s="87">
        <f>IF(SUMIF('General Journal'!$C$6:$C$134,$A39,'General Journal'!$H$6:$H$134)&gt;0,0,-SUMIF('General Journal'!$C$6:$C$134,$A39,'General Journal'!$H$6:$H$134))</f>
        <v>0</v>
      </c>
      <c r="E39" s="87">
        <f>IF(SUMIF('General Journal'!$C$136:$C$179,$A39,'General Journal'!$H$136:$H$179)&gt;0,SUMIF('General Journal'!$C$136:$C$179,$A39,'General Journal'!$H$136:H$179),0)</f>
        <v>242</v>
      </c>
      <c r="F39" s="87">
        <f>IF(SUMIF('General Journal'!$C$136:$C$179,$A39,'General Journal'!$H$136:$H$179)&gt;0,0,-SUMIF('General Journal'!$C$136:$C$179,$A39,'General Journal'!$H$136:$H$179))</f>
        <v>0</v>
      </c>
      <c r="G39" s="87">
        <f t="shared" si="0"/>
        <v>242</v>
      </c>
      <c r="H39" s="87">
        <f t="shared" si="1"/>
        <v>0</v>
      </c>
      <c r="I39" s="88"/>
      <c r="J39" s="88"/>
      <c r="K39" s="88"/>
      <c r="L39" s="88"/>
    </row>
    <row r="40" spans="1:12">
      <c r="A40" s="38">
        <v>5110</v>
      </c>
      <c r="B40" s="38" t="s">
        <v>65</v>
      </c>
      <c r="C40" s="87">
        <f>IF(SUMIF('General Journal'!$C$6:$C$134,$A40,'General Journal'!$H$6:$H$134)&gt;0,SUMIF('General Journal'!$C$6:$C$134,$A40,'General Journal'!$H$6:$H$134),0)</f>
        <v>0</v>
      </c>
      <c r="D40" s="87">
        <f>IF(SUMIF('General Journal'!$C$6:$C$134,$A40,'General Journal'!$H$6:$H$134)&gt;0,0,-SUMIF('General Journal'!$C$6:$C$134,$A40,'General Journal'!$H$6:$H$134))</f>
        <v>0</v>
      </c>
      <c r="E40" s="87">
        <f>IF(SUMIF('General Journal'!$C$136:$C$179,$A40,'General Journal'!$H$136:$H$179)&gt;0,SUMIF('General Journal'!$C$136:$C$179,$A40,'General Journal'!$H$136:H$179),0)</f>
        <v>0</v>
      </c>
      <c r="F40" s="87">
        <f>IF(SUMIF('General Journal'!$C$136:$C$179,$A40,'General Journal'!$H$136:$H$179)&gt;0,0,-SUMIF('General Journal'!$C$136:$C$179,$A40,'General Journal'!$H$136:$H$179))</f>
        <v>0</v>
      </c>
      <c r="G40" s="87">
        <f t="shared" si="0"/>
        <v>0</v>
      </c>
      <c r="H40" s="87">
        <f t="shared" si="1"/>
        <v>0</v>
      </c>
      <c r="I40" s="88"/>
      <c r="J40" s="88"/>
      <c r="K40" s="88"/>
      <c r="L40" s="88"/>
    </row>
    <row r="41" spans="1:12">
      <c r="A41" s="38">
        <v>5120</v>
      </c>
      <c r="B41" s="38" t="s">
        <v>154</v>
      </c>
      <c r="C41" s="87">
        <f>IF(SUMIF('General Journal'!$C$6:$C$134,$A41,'General Journal'!$H$6:$H$134)&gt;0,SUMIF('General Journal'!$C$6:$C$134,$A41,'General Journal'!$H$6:$H$134),0)</f>
        <v>0</v>
      </c>
      <c r="D41" s="87">
        <f>IF(SUMIF('General Journal'!$C$6:$C$134,$A41,'General Journal'!$H$6:$H$134)&gt;0,0,-SUMIF('General Journal'!$C$6:$C$134,$A41,'General Journal'!$H$6:$H$134))</f>
        <v>0</v>
      </c>
      <c r="E41" s="87">
        <f>IF(SUMIF('General Journal'!$C$136:$C$179,$A41,'General Journal'!$H$136:$H$179)&gt;0,SUMIF('General Journal'!$C$136:$C$179,$A41,'General Journal'!$H$136:H$179),0)</f>
        <v>0</v>
      </c>
      <c r="F41" s="87">
        <f>IF(SUMIF('General Journal'!$C$136:$C$179,$A41,'General Journal'!$H$136:$H$179)&gt;0,0,-SUMIF('General Journal'!$C$136:$C$179,$A41,'General Journal'!$H$136:$H$179))</f>
        <v>0</v>
      </c>
      <c r="G41" s="87">
        <f t="shared" si="0"/>
        <v>0</v>
      </c>
      <c r="H41" s="87">
        <f t="shared" si="1"/>
        <v>0</v>
      </c>
      <c r="I41" s="88"/>
      <c r="J41" s="88"/>
      <c r="K41" s="88"/>
      <c r="L41" s="88"/>
    </row>
    <row r="42" spans="1:12">
      <c r="A42" s="38"/>
      <c r="B42" s="38"/>
      <c r="C42" s="89"/>
      <c r="D42" s="89"/>
      <c r="E42" s="89"/>
      <c r="F42" s="89"/>
      <c r="G42" s="87" t="str">
        <f>IF(C42-D42+E42-F42&gt;0,C42-D42+E42-F42,"")</f>
        <v/>
      </c>
      <c r="H42" s="87" t="str">
        <f>IF(C42-D42+E42-F42&lt;0,-1*(C42-D42+E42-F42),"")</f>
        <v/>
      </c>
      <c r="I42" s="88"/>
      <c r="J42" s="88"/>
      <c r="K42" s="88"/>
      <c r="L42" s="88"/>
    </row>
    <row r="43" spans="1:12">
      <c r="A43" s="38"/>
      <c r="B43" s="38"/>
      <c r="C43" s="89"/>
      <c r="D43" s="89"/>
      <c r="E43" s="89"/>
      <c r="F43" s="89"/>
      <c r="G43" s="87" t="str">
        <f>IF(C43-D43+E43-F43&gt;0,C43-D43+E43-F43,"")</f>
        <v/>
      </c>
      <c r="H43" s="87" t="str">
        <f>IF(C43-D43+E43-F43&lt;0,-1*(C43-D43+E43-F43),"")</f>
        <v/>
      </c>
      <c r="I43" s="88"/>
      <c r="J43" s="88"/>
      <c r="K43" s="88"/>
      <c r="L43" s="88"/>
    </row>
    <row r="44" spans="1:12">
      <c r="A44" s="38"/>
      <c r="B44" s="38"/>
      <c r="C44" s="89"/>
      <c r="D44" s="89"/>
      <c r="E44" s="89"/>
      <c r="F44" s="89"/>
      <c r="G44" s="87" t="str">
        <f>IF(C44-D44+E44-F44&gt;0,C44-D44+E44-F44,"")</f>
        <v/>
      </c>
      <c r="H44" s="87" t="str">
        <f>IF(C44-D44+E44-F44&lt;0,-1*(C44-D44+E44-F44),"")</f>
        <v/>
      </c>
      <c r="I44" s="88"/>
      <c r="J44" s="88"/>
      <c r="K44" s="88"/>
      <c r="L44" s="88"/>
    </row>
    <row r="45" spans="1:12">
      <c r="A45" s="38"/>
      <c r="B45" s="38"/>
      <c r="C45" s="89"/>
      <c r="D45" s="89"/>
      <c r="E45" s="89"/>
      <c r="F45" s="89"/>
      <c r="G45" s="87" t="str">
        <f>IF(C45-D45+E45-F45&gt;0,C45-D45+E45-F45,"")</f>
        <v/>
      </c>
      <c r="H45" s="87" t="str">
        <f>IF(C45-D45+E45-F45&lt;0,-1*(C45-D45+E45-F45),"")</f>
        <v/>
      </c>
      <c r="I45" s="88"/>
      <c r="J45" s="88"/>
      <c r="K45" s="88"/>
      <c r="L45" s="88"/>
    </row>
    <row r="46" spans="1:12">
      <c r="A46" s="38"/>
      <c r="B46" s="38"/>
      <c r="C46" s="89"/>
      <c r="D46" s="89"/>
      <c r="E46" s="89"/>
      <c r="F46" s="89"/>
      <c r="G46" s="87" t="str">
        <f>IF(C46-D46+E46-F46&gt;0,C46-D46+E46-F46,"")</f>
        <v/>
      </c>
      <c r="H46" s="87" t="str">
        <f>IF(C46-D46+E46-F46&lt;0,-1*(C46-D46+E46-F46),"")</f>
        <v/>
      </c>
      <c r="I46" s="88"/>
      <c r="J46" s="88"/>
      <c r="K46" s="88"/>
      <c r="L46" s="88"/>
    </row>
    <row r="47" spans="1:12">
      <c r="A47" s="38"/>
      <c r="B47" s="38" t="s">
        <v>176</v>
      </c>
      <c r="C47" s="89">
        <f t="shared" ref="C47:H47" si="2">SUM(C8:C46)</f>
        <v>400622.76</v>
      </c>
      <c r="D47" s="89">
        <f t="shared" si="2"/>
        <v>400622.76</v>
      </c>
      <c r="E47" s="89">
        <f t="shared" si="2"/>
        <v>8524.67</v>
      </c>
      <c r="F47" s="89">
        <f t="shared" si="2"/>
        <v>9332.07</v>
      </c>
      <c r="G47" s="89">
        <f t="shared" si="2"/>
        <v>404794.43</v>
      </c>
      <c r="H47" s="89">
        <f t="shared" si="2"/>
        <v>405601.83</v>
      </c>
      <c r="I47" s="88">
        <v>7007.67</v>
      </c>
      <c r="J47" s="88">
        <v>15515</v>
      </c>
      <c r="K47" s="88">
        <v>394970</v>
      </c>
      <c r="L47" s="88">
        <v>392095.43</v>
      </c>
    </row>
    <row r="48" spans="1:12">
      <c r="A48" s="90"/>
      <c r="B48" s="91" t="s">
        <v>47</v>
      </c>
      <c r="C48" s="89"/>
      <c r="D48" s="89"/>
      <c r="E48" s="89"/>
      <c r="F48" s="89"/>
      <c r="G48" s="87" t="str">
        <f>IF(C48-D48+E48-F48&gt;0,C48-D48+E48-F48,"")</f>
        <v/>
      </c>
      <c r="H48" s="87" t="str">
        <f>IF(C48-D48+E48-F48&lt;0,-1*(C48-D48+E48-F48),"")</f>
        <v/>
      </c>
      <c r="I48" s="88">
        <v>8507.33</v>
      </c>
      <c r="J48" s="88"/>
      <c r="K48" s="88"/>
      <c r="L48" s="88">
        <v>2874.57</v>
      </c>
    </row>
    <row r="49" spans="1:12">
      <c r="A49" s="38"/>
      <c r="B49" s="38"/>
      <c r="C49" s="89"/>
      <c r="D49" s="89"/>
      <c r="E49" s="89"/>
      <c r="F49" s="89"/>
      <c r="G49" s="87" t="str">
        <f>IF(C49-D49+E49-F49&gt;0,C49-D49+E49-F49,"")</f>
        <v/>
      </c>
      <c r="H49" s="87" t="str">
        <f>IF(C49-D49+E49-F49&lt;0,-1*(C49-D49+E49-F49),"")</f>
        <v/>
      </c>
      <c r="I49" s="88">
        <v>15515</v>
      </c>
      <c r="J49" s="88">
        <v>15515</v>
      </c>
      <c r="K49" s="88">
        <v>394970</v>
      </c>
      <c r="L49" s="155">
        <v>394970</v>
      </c>
    </row>
    <row r="50" spans="1:12">
      <c r="A50" s="38"/>
      <c r="B50" s="38"/>
      <c r="C50" s="152"/>
      <c r="D50" s="152"/>
      <c r="E50" s="152"/>
      <c r="F50" s="152"/>
      <c r="G50" s="152"/>
      <c r="H50" s="152"/>
      <c r="I50" s="155"/>
      <c r="J50" s="88"/>
      <c r="K50" s="88"/>
      <c r="L50" s="88"/>
    </row>
    <row r="51" spans="1:12">
      <c r="B51" t="s">
        <v>36</v>
      </c>
    </row>
    <row r="53" spans="1:12">
      <c r="A53" s="51"/>
      <c r="B53" s="51"/>
    </row>
    <row r="54" spans="1:12">
      <c r="A54" s="51"/>
      <c r="B54" s="51"/>
    </row>
    <row r="55" spans="1:12">
      <c r="A55" s="51"/>
      <c r="B55" s="51"/>
    </row>
    <row r="56" spans="1:12">
      <c r="A56" s="51"/>
      <c r="B56" s="51"/>
    </row>
    <row r="57" spans="1:12">
      <c r="A57" s="51"/>
      <c r="B57" s="51"/>
    </row>
    <row r="58" spans="1:12">
      <c r="A58" s="51"/>
      <c r="B58" s="51"/>
    </row>
    <row r="59" spans="1:12">
      <c r="A59" s="51"/>
      <c r="B59" s="51"/>
    </row>
    <row r="60" spans="1:12">
      <c r="A60" s="51"/>
      <c r="B60" s="51"/>
    </row>
  </sheetData>
  <sheetProtection password="CC42" sheet="1" objects="1" scenarios="1"/>
  <mergeCells count="5">
    <mergeCell ref="C6:D6"/>
    <mergeCell ref="I6:J6"/>
    <mergeCell ref="K6:L6"/>
    <mergeCell ref="G6:H6"/>
    <mergeCell ref="E6:F6"/>
  </mergeCells>
  <pageMargins left="0.75" right="0.75" top="1" bottom="1" header="0.5" footer="0.5"/>
  <pageSetup scale="74" orientation="landscape"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F38"/>
  <sheetViews>
    <sheetView showGridLines="0" workbookViewId="0">
      <selection activeCell="A33" sqref="A33"/>
    </sheetView>
  </sheetViews>
  <sheetFormatPr baseColWidth="10" defaultColWidth="9.1640625" defaultRowHeight="12" x14ac:dyDescent="0"/>
  <cols>
    <col min="1" max="1" width="15.33203125" customWidth="1"/>
    <col min="2" max="2" width="1.83203125" customWidth="1"/>
    <col min="3" max="3" width="27.5" customWidth="1"/>
    <col min="4" max="4" width="10.5" customWidth="1"/>
    <col min="5" max="5" width="11.5" customWidth="1"/>
  </cols>
  <sheetData>
    <row r="1" spans="1:6" ht="15">
      <c r="A1" s="24"/>
      <c r="B1" s="25" t="s">
        <v>160</v>
      </c>
      <c r="C1" s="26"/>
      <c r="D1" s="26"/>
      <c r="E1" s="26"/>
    </row>
    <row r="2" spans="1:6" ht="15">
      <c r="A2" s="24"/>
      <c r="B2" s="25" t="s">
        <v>69</v>
      </c>
      <c r="C2" s="26"/>
      <c r="D2" s="26"/>
      <c r="E2" s="26"/>
    </row>
    <row r="3" spans="1:6" ht="15">
      <c r="A3" s="24"/>
      <c r="B3" s="25" t="str">
        <f>"For Month Ending "&amp;TEXT(MAX(Date),"mmmm d, yyyy")</f>
        <v>For Month Ending June 30, 2012</v>
      </c>
      <c r="C3" s="26"/>
      <c r="D3" s="26"/>
      <c r="E3" s="26"/>
    </row>
    <row r="4" spans="1:6">
      <c r="A4" s="27"/>
      <c r="B4" s="5"/>
      <c r="C4" s="5"/>
      <c r="D4" s="28"/>
      <c r="E4" s="28"/>
    </row>
    <row r="5" spans="1:6">
      <c r="A5" s="29"/>
      <c r="B5" s="30"/>
      <c r="C5" s="30"/>
      <c r="D5" s="28"/>
      <c r="E5" s="28"/>
    </row>
    <row r="6" spans="1:6">
      <c r="A6" s="29"/>
      <c r="B6" s="31" t="s">
        <v>34</v>
      </c>
      <c r="C6" s="31"/>
      <c r="D6" s="28"/>
      <c r="E6" s="28"/>
      <c r="F6" s="74"/>
    </row>
    <row r="7" spans="1:6">
      <c r="A7" s="23">
        <v>4100</v>
      </c>
      <c r="C7" t="s">
        <v>79</v>
      </c>
      <c r="D7" s="28"/>
      <c r="E7" s="54"/>
      <c r="F7" s="55" t="str">
        <f>IF(ROUNDDOWN(E7,2)&lt;&gt;ROUNDUP(E7,2),"Round to two decimal places","")</f>
        <v/>
      </c>
    </row>
    <row r="8" spans="1:6">
      <c r="A8" s="23"/>
      <c r="D8" s="28"/>
      <c r="E8" s="28"/>
      <c r="F8" s="74"/>
    </row>
    <row r="9" spans="1:6">
      <c r="A9" s="23"/>
      <c r="D9" s="28"/>
      <c r="E9" s="28"/>
      <c r="F9" s="74"/>
    </row>
    <row r="10" spans="1:6">
      <c r="A10" s="23"/>
      <c r="D10" s="28"/>
      <c r="E10" s="28"/>
      <c r="F10" s="74"/>
    </row>
    <row r="11" spans="1:6">
      <c r="A11" s="23"/>
      <c r="B11" s="34" t="s">
        <v>158</v>
      </c>
      <c r="C11" s="34"/>
      <c r="D11" s="28"/>
      <c r="E11" s="28"/>
      <c r="F11" s="74"/>
    </row>
    <row r="12" spans="1:6">
      <c r="A12" s="23">
        <v>5010</v>
      </c>
      <c r="C12" t="s">
        <v>141</v>
      </c>
      <c r="D12" s="54"/>
      <c r="E12" s="55"/>
      <c r="F12" s="55" t="str">
        <f>IF(ROUNDDOWN(D12,2)&lt;&gt;ROUNDUP(D12,2),"Round to two decimal places","")</f>
        <v/>
      </c>
    </row>
    <row r="13" spans="1:6">
      <c r="A13" s="23">
        <v>5020</v>
      </c>
      <c r="C13" t="s">
        <v>38</v>
      </c>
      <c r="D13" s="54"/>
      <c r="E13" s="55"/>
      <c r="F13" s="55" t="str">
        <f t="shared" ref="F13:F20" si="0">IF(ROUNDDOWN(D13,2)&lt;&gt;ROUNDUP(D13,2),"Round to two decimal places","")</f>
        <v/>
      </c>
    </row>
    <row r="14" spans="1:6">
      <c r="A14" s="23">
        <v>5030</v>
      </c>
      <c r="C14" t="s">
        <v>18</v>
      </c>
      <c r="D14" s="54"/>
      <c r="E14" s="55"/>
      <c r="F14" s="55" t="str">
        <f t="shared" si="0"/>
        <v/>
      </c>
    </row>
    <row r="15" spans="1:6">
      <c r="A15" s="23">
        <v>5040</v>
      </c>
      <c r="C15" t="s">
        <v>111</v>
      </c>
      <c r="D15" s="54"/>
      <c r="E15" s="55"/>
      <c r="F15" s="55" t="str">
        <f t="shared" si="0"/>
        <v/>
      </c>
    </row>
    <row r="16" spans="1:6">
      <c r="A16" s="23">
        <v>5050</v>
      </c>
      <c r="C16" t="s">
        <v>136</v>
      </c>
      <c r="D16" s="54"/>
      <c r="E16" s="55"/>
      <c r="F16" s="55" t="str">
        <f t="shared" si="0"/>
        <v/>
      </c>
    </row>
    <row r="17" spans="1:6">
      <c r="A17" s="23">
        <v>5080</v>
      </c>
      <c r="C17" t="s">
        <v>93</v>
      </c>
      <c r="D17" s="54"/>
      <c r="E17" s="55"/>
      <c r="F17" s="55" t="str">
        <f t="shared" si="0"/>
        <v/>
      </c>
    </row>
    <row r="18" spans="1:6">
      <c r="A18" s="23">
        <v>5090</v>
      </c>
      <c r="C18" t="s">
        <v>164</v>
      </c>
      <c r="D18" s="54"/>
      <c r="E18" s="55"/>
      <c r="F18" s="55" t="str">
        <f t="shared" si="0"/>
        <v/>
      </c>
    </row>
    <row r="19" spans="1:6">
      <c r="A19" s="23">
        <v>5100</v>
      </c>
      <c r="C19" t="s">
        <v>32</v>
      </c>
      <c r="D19" s="54"/>
      <c r="E19" s="55"/>
      <c r="F19" s="55" t="str">
        <f t="shared" si="0"/>
        <v/>
      </c>
    </row>
    <row r="20" spans="1:6">
      <c r="A20" s="23">
        <v>5110</v>
      </c>
      <c r="C20" t="s">
        <v>65</v>
      </c>
      <c r="D20" s="54"/>
      <c r="E20" s="55"/>
      <c r="F20" s="55" t="str">
        <f t="shared" si="0"/>
        <v/>
      </c>
    </row>
    <row r="21" spans="1:6">
      <c r="A21" s="23"/>
      <c r="B21" s="34" t="s">
        <v>143</v>
      </c>
      <c r="D21" s="28"/>
      <c r="E21" s="76"/>
      <c r="F21" s="55" t="str">
        <f>IF(ROUNDDOWN(E21,2)&lt;&gt;ROUNDUP(E21,2),"Round to two decimal places","")</f>
        <v/>
      </c>
    </row>
    <row r="22" spans="1:6">
      <c r="A22" s="29"/>
      <c r="D22" s="28"/>
      <c r="E22" s="28"/>
      <c r="F22" s="74"/>
    </row>
    <row r="23" spans="1:6">
      <c r="A23" s="29"/>
      <c r="B23" s="31" t="s">
        <v>146</v>
      </c>
      <c r="C23" s="31"/>
      <c r="D23" s="28"/>
      <c r="E23" s="54"/>
      <c r="F23" s="55" t="str">
        <f>IF(ROUNDDOWN(E23,2)&lt;&gt;ROUNDUP(E23,2),"Round to two decimal places","")</f>
        <v/>
      </c>
    </row>
    <row r="24" spans="1:6">
      <c r="A24" s="29"/>
      <c r="B24" s="31"/>
      <c r="C24" s="31"/>
      <c r="D24" s="28"/>
      <c r="E24" s="36"/>
      <c r="F24" s="74"/>
    </row>
    <row r="25" spans="1:6">
      <c r="A25" s="20">
        <v>5120</v>
      </c>
      <c r="B25" s="37" t="s">
        <v>193</v>
      </c>
      <c r="C25" s="21"/>
      <c r="D25" s="35"/>
      <c r="E25" s="57"/>
      <c r="F25" s="55" t="str">
        <f>IF(ROUNDDOWN(E25,2)&lt;&gt;ROUNDUP(E25,2),"Round to two decimal places","")</f>
        <v/>
      </c>
    </row>
    <row r="26" spans="1:6">
      <c r="A26" s="29"/>
      <c r="B26" s="30"/>
      <c r="C26" s="150"/>
      <c r="D26" s="28"/>
      <c r="E26" s="28"/>
      <c r="F26" s="74"/>
    </row>
    <row r="27" spans="1:6">
      <c r="A27" s="29"/>
      <c r="B27" s="31" t="s">
        <v>169</v>
      </c>
      <c r="C27" s="31"/>
      <c r="D27" s="35"/>
      <c r="E27" s="70"/>
      <c r="F27" s="55" t="str">
        <f>IF(ROUNDDOWN(E27,2)&lt;&gt;ROUNDUP(E27,2),"Round to two decimal places","")</f>
        <v/>
      </c>
    </row>
    <row r="28" spans="1:6">
      <c r="A28" s="29"/>
      <c r="B28" s="30"/>
      <c r="C28" s="30"/>
      <c r="F28" s="74"/>
    </row>
    <row r="29" spans="1:6">
      <c r="A29" s="23"/>
    </row>
    <row r="30" spans="1:6" ht="15">
      <c r="A30" s="153">
        <f>IF(SUM(A31+A32)&gt;0,1,0)</f>
        <v>0</v>
      </c>
    </row>
    <row r="31" spans="1:6" ht="15">
      <c r="A31" s="153">
        <f>IF(AND(ROUND(Worksheet!I48,2)=ROUND(Worksheet!L48,2),Worksheet!I48&gt;0),1,0)</f>
        <v>0</v>
      </c>
      <c r="B31" s="51"/>
      <c r="C31" s="51"/>
    </row>
    <row r="32" spans="1:6" ht="15">
      <c r="A32" s="154">
        <f>IF(Worksheet!I50="GOOD",1,0)</f>
        <v>0</v>
      </c>
      <c r="B32" s="51"/>
      <c r="C32" s="51"/>
    </row>
    <row r="33" spans="1:3">
      <c r="A33" s="159" t="s">
        <v>68</v>
      </c>
      <c r="B33" s="51"/>
      <c r="C33" s="51"/>
    </row>
    <row r="34" spans="1:3">
      <c r="A34" s="50"/>
      <c r="B34" s="51"/>
      <c r="C34" s="51"/>
    </row>
    <row r="35" spans="1:3">
      <c r="A35" s="51"/>
      <c r="B35" s="51"/>
      <c r="C35" s="51"/>
    </row>
    <row r="36" spans="1:3">
      <c r="A36" s="51"/>
      <c r="B36" s="51"/>
      <c r="C36" s="51"/>
    </row>
    <row r="37" spans="1:3">
      <c r="A37" s="51"/>
      <c r="B37" s="51"/>
      <c r="C37" s="51"/>
    </row>
    <row r="38" spans="1:3">
      <c r="A38" s="51"/>
      <c r="B38" s="51"/>
      <c r="C38" s="51"/>
    </row>
  </sheetData>
  <sheetProtection password="CC42" sheet="1" objects="1" scenarios="1"/>
  <conditionalFormatting sqref="A1:G28">
    <cfRule type="expression" dxfId="5" priority="1" stopIfTrue="1">
      <formula>$A$30=0</formula>
    </cfRule>
  </conditionalFormatting>
  <conditionalFormatting sqref="A33">
    <cfRule type="expression" dxfId="4" priority="2" stopIfTrue="1">
      <formula>$A$30=0</formula>
    </cfRule>
  </conditionalFormatting>
  <dataValidations count="1">
    <dataValidation type="decimal" allowBlank="1" showInputMessage="1" showErrorMessage="1" errorTitle="Number" error="Please enter a positive number." sqref="E27 E21 E23 E25 D12:D20 E7">
      <formula1>0</formula1>
      <formula2>1000000</formula2>
    </dataValidation>
  </dataValidations>
  <pageMargins left="0.75" right="0.75" top="1" bottom="1" header="0.5" footer="0.5"/>
  <pageSetup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pageSetUpPr fitToPage="1"/>
  </sheetPr>
  <dimension ref="A1:E33"/>
  <sheetViews>
    <sheetView showGridLines="0" workbookViewId="0">
      <selection activeCell="A22" sqref="A22"/>
    </sheetView>
  </sheetViews>
  <sheetFormatPr baseColWidth="10" defaultColWidth="9.1640625" defaultRowHeight="12" x14ac:dyDescent="0"/>
  <cols>
    <col min="1" max="1" width="10.5" style="3" customWidth="1"/>
    <col min="2" max="2" width="27.5" style="3" customWidth="1"/>
    <col min="3" max="3" width="19.5" style="3" customWidth="1"/>
    <col min="4" max="4" width="15.5" style="4" customWidth="1"/>
    <col min="5" max="5" width="19.5" style="74" customWidth="1"/>
    <col min="6" max="6" width="9.1640625" style="3" customWidth="1"/>
    <col min="7" max="16384" width="9.1640625" style="3"/>
  </cols>
  <sheetData>
    <row r="1" spans="1:5" ht="15">
      <c r="A1" s="73"/>
      <c r="B1" s="2" t="s">
        <v>160</v>
      </c>
      <c r="C1" s="39"/>
      <c r="D1" s="39"/>
    </row>
    <row r="2" spans="1:5" ht="15">
      <c r="A2" s="22"/>
      <c r="B2" s="2" t="s">
        <v>46</v>
      </c>
      <c r="C2" s="39"/>
      <c r="D2" s="39"/>
    </row>
    <row r="3" spans="1:5" ht="15">
      <c r="A3" s="1"/>
      <c r="B3" s="2" t="str">
        <f>"For Month Ending "&amp;TEXT(MAX(Date),"mmmm d, yyyy")</f>
        <v>For Month Ending June 30, 2012</v>
      </c>
      <c r="C3" s="39"/>
      <c r="D3" s="39"/>
    </row>
    <row r="4" spans="1:5" ht="15">
      <c r="A4" s="1"/>
      <c r="B4" s="40"/>
    </row>
    <row r="5" spans="1:5" ht="15">
      <c r="A5" s="1"/>
      <c r="B5" s="40"/>
      <c r="D5" s="41" t="s">
        <v>143</v>
      </c>
    </row>
    <row r="6" spans="1:5" ht="15">
      <c r="A6" s="1"/>
      <c r="B6" s="40"/>
    </row>
    <row r="7" spans="1:5">
      <c r="B7" s="3" t="s">
        <v>167</v>
      </c>
      <c r="D7" s="54"/>
      <c r="E7" s="55" t="str">
        <f>IF(ROUNDDOWN(D7,2)&lt;&gt;ROUNDUP(D7,2),"Round to two decimal places","")</f>
        <v/>
      </c>
    </row>
    <row r="8" spans="1:5">
      <c r="B8" s="3" t="s">
        <v>61</v>
      </c>
      <c r="D8" s="58"/>
      <c r="E8" s="55" t="str">
        <f>IF(ROUNDDOWN(D8,2)&lt;&gt;ROUNDUP(D8,2),"Round to two decimal places","")</f>
        <v/>
      </c>
    </row>
    <row r="9" spans="1:5">
      <c r="D9" s="54"/>
      <c r="E9" s="55" t="str">
        <f>IF(ROUNDDOWN(D9,2)&lt;&gt;ROUNDUP(D9,2),"Round to two decimal places","")</f>
        <v/>
      </c>
    </row>
    <row r="10" spans="1:5">
      <c r="B10" s="3" t="s">
        <v>20</v>
      </c>
      <c r="D10" s="72"/>
      <c r="E10" s="55" t="str">
        <f>IF(ROUNDDOWN(D10,2)&lt;&gt;ROUNDUP(D10,2),"Round to two decimal places","")</f>
        <v/>
      </c>
    </row>
    <row r="11" spans="1:5">
      <c r="B11" s="3" t="s">
        <v>171</v>
      </c>
      <c r="D11" s="70"/>
      <c r="E11" s="55" t="str">
        <f>IF(ROUNDDOWN(D11,2)&lt;&gt;ROUNDUP(D11,2),"Round to two decimal places","")</f>
        <v/>
      </c>
    </row>
    <row r="16" spans="1:5">
      <c r="A16" s="75"/>
      <c r="B16" s="75"/>
    </row>
    <row r="17" spans="1:2">
      <c r="A17" s="75"/>
      <c r="B17" s="75"/>
    </row>
    <row r="18" spans="1:2">
      <c r="A18" s="75"/>
      <c r="B18" s="75"/>
    </row>
    <row r="19" spans="1:2">
      <c r="A19" s="75"/>
      <c r="B19" s="75"/>
    </row>
    <row r="20" spans="1:2">
      <c r="A20" s="75"/>
      <c r="B20" s="75"/>
    </row>
    <row r="21" spans="1:2">
      <c r="A21" s="75"/>
      <c r="B21" s="75"/>
    </row>
    <row r="22" spans="1:2">
      <c r="A22" s="75"/>
      <c r="B22" s="75"/>
    </row>
    <row r="23" spans="1:2">
      <c r="A23" s="75"/>
      <c r="B23" s="75"/>
    </row>
    <row r="29" spans="1:2">
      <c r="A29" s="156"/>
    </row>
    <row r="30" spans="1:2" ht="15">
      <c r="A30" s="157">
        <f>'Income Statement'!A30</f>
        <v>0</v>
      </c>
    </row>
    <row r="31" spans="1:2">
      <c r="A31" s="1"/>
    </row>
    <row r="32" spans="1:2">
      <c r="A32" s="1"/>
    </row>
    <row r="33" spans="1:1">
      <c r="A33" s="159" t="s">
        <v>139</v>
      </c>
    </row>
  </sheetData>
  <sheetProtection password="CC42" sheet="1" objects="1" scenarios="1"/>
  <conditionalFormatting sqref="A1:E19">
    <cfRule type="expression" dxfId="3" priority="1" stopIfTrue="1">
      <formula>$A$30=0</formula>
    </cfRule>
  </conditionalFormatting>
  <conditionalFormatting sqref="A33">
    <cfRule type="expression" dxfId="2" priority="2" stopIfTrue="1">
      <formula>$A$30=0</formula>
    </cfRule>
  </conditionalFormatting>
  <dataValidations count="1">
    <dataValidation type="decimal" allowBlank="1" showInputMessage="1" showErrorMessage="1" errorTitle="Number" error="Please enter a positive number." sqref="D7:D11">
      <formula1>0</formula1>
      <formula2>1000000</formula2>
    </dataValidation>
  </dataValidations>
  <pageMargins left="0.75" right="0.75" top="1" bottom="1" header="0.5" footer="0.5"/>
  <pageSetup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FAQ</vt:lpstr>
      <vt:lpstr>Welcome</vt:lpstr>
      <vt:lpstr>Chart of Accounts</vt:lpstr>
      <vt:lpstr>Transactions</vt:lpstr>
      <vt:lpstr>General Journal</vt:lpstr>
      <vt:lpstr>Worksheet</vt:lpstr>
      <vt:lpstr>Income Statement</vt:lpstr>
      <vt:lpstr>Changes in Retained Earnings</vt:lpstr>
      <vt:lpstr>Balance Sheet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dc:creator>
  <cp:keywords/>
  <dc:description/>
  <cp:lastModifiedBy>Blaine Killen</cp:lastModifiedBy>
  <cp:lastPrinted>2012-06-27T22:34:58Z</cp:lastPrinted>
  <dcterms:created xsi:type="dcterms:W3CDTF">2008-05-07T21:11:21Z</dcterms:created>
  <dcterms:modified xsi:type="dcterms:W3CDTF">2012-06-28T03:56:08Z</dcterms:modified>
  <cp:category/>
</cp:coreProperties>
</file>