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50857\Desktop\Desktop\sandbox\"/>
    </mc:Choice>
  </mc:AlternateContent>
  <xr:revisionPtr revIDLastSave="0" documentId="13_ncr:1_{582CDD0B-40A8-4C1F-A39C-F65F687FCFAF}" xr6:coauthVersionLast="47" xr6:coauthVersionMax="47" xr10:uidLastSave="{00000000-0000-0000-0000-000000000000}"/>
  <bookViews>
    <workbookView xWindow="-120" yWindow="-120" windowWidth="20730" windowHeight="11160" xr2:uid="{94FAB091-CBA9-49D5-A02F-096A0342B8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M19" i="1"/>
  <c r="O11" i="1"/>
  <c r="U3" i="1" s="1"/>
  <c r="Q1" i="1"/>
  <c r="F1" i="1"/>
  <c r="Q8" i="1"/>
  <c r="M20" i="1"/>
  <c r="M7" i="1"/>
  <c r="Q9" i="1" s="1"/>
  <c r="F21" i="1"/>
  <c r="E21" i="1"/>
  <c r="E19" i="1"/>
  <c r="AL1" i="1"/>
  <c r="AH20" i="1"/>
  <c r="AH19" i="1"/>
  <c r="AJ11" i="1"/>
  <c r="AH7" i="1"/>
  <c r="AH10" i="1" s="1"/>
  <c r="AH14" i="1" s="1"/>
  <c r="AH5" i="1"/>
  <c r="AK1" i="1"/>
  <c r="AE4" i="1"/>
  <c r="AE3" i="1"/>
  <c r="Y11" i="1"/>
  <c r="W5" i="1"/>
  <c r="AA1" i="1"/>
  <c r="W19" i="1"/>
  <c r="W20" i="1" s="1"/>
  <c r="Y9" i="1"/>
  <c r="W7" i="1"/>
  <c r="W10" i="1" s="1"/>
  <c r="W14" i="1" s="1"/>
  <c r="W15" i="1" s="1"/>
  <c r="Y15" i="1" s="1"/>
  <c r="Z1" i="1"/>
  <c r="A18" i="1"/>
  <c r="B19" i="1" s="1"/>
  <c r="M5" i="1"/>
  <c r="D9" i="1"/>
  <c r="D11" i="1" s="1"/>
  <c r="B2" i="1"/>
  <c r="B7" i="1" s="1"/>
  <c r="F9" i="1" s="1"/>
  <c r="B5" i="1"/>
  <c r="M10" i="1" l="1"/>
  <c r="M14" i="1" s="1"/>
  <c r="AP3" i="1"/>
  <c r="AH15" i="1"/>
  <c r="AP4" i="1" s="1"/>
  <c r="AL9" i="1"/>
  <c r="J3" i="1"/>
  <c r="B10" i="1"/>
  <c r="B14" i="1" s="1"/>
  <c r="A16" i="1"/>
  <c r="AA9" i="1"/>
  <c r="P1" i="1"/>
  <c r="B15" i="1" l="1"/>
  <c r="J4" i="1" s="1"/>
  <c r="AJ15" i="1"/>
  <c r="M15" i="1"/>
  <c r="O15" i="1" s="1"/>
  <c r="U4" i="1" l="1"/>
  <c r="D15" i="1"/>
</calcChain>
</file>

<file path=xl/sharedStrings.xml><?xml version="1.0" encoding="utf-8"?>
<sst xmlns="http://schemas.openxmlformats.org/spreadsheetml/2006/main" count="32" uniqueCount="23">
  <si>
    <t>156 Park Ave E, Gallatin, TN 37066</t>
  </si>
  <si>
    <t>ElizHouse rent-out</t>
  </si>
  <si>
    <t>63-65 Colgate Ave, Paramus, NJ 07652</t>
  </si>
  <si>
    <t>41 Old Middletown Rd, Pearl River, NY 10965</t>
  </si>
  <si>
    <t>tax-to-rent-ratio</t>
  </si>
  <si>
    <t>total-cost-to-rent-ratio</t>
  </si>
  <si>
    <t>need &lt; 1</t>
  </si>
  <si>
    <t>24 Ridge Ave, Park Ridge, NJ 07656</t>
  </si>
  <si>
    <t>6BR, BA, built in 1870</t>
  </si>
  <si>
    <t>3BR, 2BA, Built-in XXXX?</t>
  </si>
  <si>
    <t>9BR, 4BA, built in 1960s</t>
  </si>
  <si>
    <t>3BR, 2BA, built-in-1940</t>
  </si>
  <si>
    <t>707 S 13th St, Nashville, TN 37206</t>
  </si>
  <si>
    <t>ElizHouseSaleCashAvail</t>
  </si>
  <si>
    <t>$650k</t>
  </si>
  <si>
    <t>5 Center St, Suffern, NY 10901</t>
  </si>
  <si>
    <t>4BR, 2Ba, built in 1920</t>
  </si>
  <si>
    <t>bought for $239k in Apr 2017</t>
  </si>
  <si>
    <t>27 Linwood Ave, Emerson, NJ 07630</t>
  </si>
  <si>
    <t xml:space="preserve"> zoninghelpdesk@nashville.gov or calling 615-862-6510.</t>
  </si>
  <si>
    <t>https://longisland.craigslist.org/grq/d/hampton-bays-place-for-mom-tiny-house/7636539451.html</t>
  </si>
  <si>
    <t>https://realsteelhome.com/</t>
  </si>
  <si>
    <t>https://www.everycrsreport.com/reports/R45693.html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</si>
</sst>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70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3" fillId="0" borderId="0" xfId="2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4" fillId="0" borderId="0" xfId="0" applyFont="1"/>
    <xf numFmtId="0" fontId="0" fillId="0" borderId="9" xfId="0" applyBorder="1"/>
    <xf numFmtId="9" fontId="0" fillId="0" borderId="9" xfId="0" applyNumberFormat="1" applyBorder="1"/>
    <xf numFmtId="0" fontId="0" fillId="0" borderId="1" xfId="0" applyBorder="1" applyAlignment="1"/>
    <xf numFmtId="0" fontId="4" fillId="0" borderId="9" xfId="0" applyFont="1" applyBorder="1"/>
    <xf numFmtId="10" fontId="0" fillId="0" borderId="9" xfId="0" applyNumberFormat="1" applyBorder="1"/>
    <xf numFmtId="8" fontId="0" fillId="0" borderId="9" xfId="0" applyNumberFormat="1" applyBorder="1"/>
    <xf numFmtId="0" fontId="0" fillId="2" borderId="9" xfId="0" applyFill="1" applyBorder="1"/>
    <xf numFmtId="0" fontId="0" fillId="2" borderId="0" xfId="0" applyFill="1"/>
    <xf numFmtId="0" fontId="6" fillId="0" borderId="0" xfId="0" applyFont="1"/>
    <xf numFmtId="10" fontId="6" fillId="0" borderId="0" xfId="3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2" fontId="6" fillId="0" borderId="0" xfId="3" applyNumberFormat="1" applyFont="1"/>
    <xf numFmtId="6" fontId="5" fillId="0" borderId="0" xfId="1" applyNumberFormat="1" applyFont="1"/>
    <xf numFmtId="6" fontId="0" fillId="0" borderId="0" xfId="0" applyNumberFormat="1"/>
    <xf numFmtId="0" fontId="6" fillId="0" borderId="6" xfId="0" applyFont="1" applyBorder="1"/>
    <xf numFmtId="164" fontId="4" fillId="0" borderId="0" xfId="0" applyNumberFormat="1" applyFont="1"/>
    <xf numFmtId="164" fontId="6" fillId="0" borderId="9" xfId="0" applyNumberFormat="1" applyFont="1" applyBorder="1"/>
    <xf numFmtId="164" fontId="2" fillId="0" borderId="0" xfId="0" applyNumberFormat="1" applyFont="1"/>
    <xf numFmtId="0" fontId="7" fillId="0" borderId="0" xfId="0" applyFont="1"/>
    <xf numFmtId="170" fontId="8" fillId="0" borderId="0" xfId="1" applyNumberFormat="1" applyFont="1"/>
    <xf numFmtId="0" fontId="0" fillId="2" borderId="0" xfId="0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ngisland.craigslist.org/grq/d/hampton-bays-place-for-mom-tiny-house/7636539451.html" TargetMode="External"/><Relationship Id="rId3" Type="http://schemas.openxmlformats.org/officeDocument/2006/relationships/hyperlink" Target="https://www.realtor.com/realestateandhomes-detail/M4339376071" TargetMode="External"/><Relationship Id="rId7" Type="http://schemas.openxmlformats.org/officeDocument/2006/relationships/hyperlink" Target="https://www.redfin.com/NJ/Emerson/27-Linwood-Ave-07630/home/35713525" TargetMode="External"/><Relationship Id="rId2" Type="http://schemas.openxmlformats.org/officeDocument/2006/relationships/hyperlink" Target="https://www.realtor.com/realestateandhomes-detail/63-65-Colgate-Ave_Paramus_NJ_07652_M96353-83675?from=srp-list-card" TargetMode="External"/><Relationship Id="rId1" Type="http://schemas.openxmlformats.org/officeDocument/2006/relationships/hyperlink" Target="https://www.realtor.com/realestateandhomes-detail/156-Park-Ave-E_Gallatin_TN_37066_M96328-26694?from=srp-list-card" TargetMode="External"/><Relationship Id="rId6" Type="http://schemas.openxmlformats.org/officeDocument/2006/relationships/hyperlink" Target="https://www.realtor.com/realestateandhomes-detail/5-Center-St_Suffern_NY_10901_M43015-69329?from=srp-list-card" TargetMode="External"/><Relationship Id="rId5" Type="http://schemas.openxmlformats.org/officeDocument/2006/relationships/hyperlink" Target="https://www.realtor.com/realestateandhomes-detail/707-S-13th-St_Nashville_TN_37206_M89123-27738?from=srp-list-card" TargetMode="External"/><Relationship Id="rId4" Type="http://schemas.openxmlformats.org/officeDocument/2006/relationships/hyperlink" Target="https://www.realtor.com/realestateandhomes-detail/24-Ridge-Ave_Park-Ridge_NJ_07656_M51408-82632?from=srp-list-car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FB50-B789-433A-9D4A-9E110DD7E93F}">
  <dimension ref="A1:AQ21"/>
  <sheetViews>
    <sheetView tabSelected="1" topLeftCell="F1" zoomScale="90" zoomScaleNormal="90" workbookViewId="0">
      <selection activeCell="G14" sqref="G14"/>
    </sheetView>
  </sheetViews>
  <sheetFormatPr defaultRowHeight="15" x14ac:dyDescent="0.25"/>
  <cols>
    <col min="2" max="2" width="10.42578125" bestFit="1" customWidth="1"/>
    <col min="4" max="4" width="10" bestFit="1" customWidth="1"/>
    <col min="5" max="5" width="9.85546875" bestFit="1" customWidth="1"/>
    <col min="6" max="6" width="16.85546875" bestFit="1" customWidth="1"/>
    <col min="11" max="11" width="10" bestFit="1" customWidth="1"/>
    <col min="12" max="12" width="9.140625" style="9"/>
    <col min="13" max="13" width="10.42578125" style="16" bestFit="1" customWidth="1"/>
    <col min="14" max="14" width="10.5703125" bestFit="1" customWidth="1"/>
    <col min="15" max="15" width="11.140625" bestFit="1" customWidth="1"/>
    <col min="19" max="19" width="13.28515625" bestFit="1" customWidth="1"/>
    <col min="23" max="23" width="10.42578125" style="16" bestFit="1" customWidth="1"/>
    <col min="25" max="25" width="10.42578125" bestFit="1" customWidth="1"/>
    <col min="34" max="34" width="10.42578125" style="16" bestFit="1" customWidth="1"/>
  </cols>
  <sheetData>
    <row r="1" spans="1:43" x14ac:dyDescent="0.25">
      <c r="B1">
        <v>617500</v>
      </c>
      <c r="E1">
        <v>450000</v>
      </c>
      <c r="F1">
        <f>450000*0.95</f>
        <v>427500</v>
      </c>
      <c r="H1" s="4" t="s">
        <v>0</v>
      </c>
      <c r="M1" s="16">
        <v>599999</v>
      </c>
      <c r="P1">
        <f>M2</f>
        <v>589999</v>
      </c>
      <c r="Q1">
        <f>599999*0.95</f>
        <v>569999.04999999993</v>
      </c>
      <c r="S1" s="4" t="s">
        <v>15</v>
      </c>
      <c r="W1" s="16">
        <v>545000</v>
      </c>
      <c r="Z1">
        <f>W2</f>
        <v>517750</v>
      </c>
      <c r="AA1">
        <f>545000*0.95</f>
        <v>517750</v>
      </c>
      <c r="AC1" s="4" t="s">
        <v>3</v>
      </c>
      <c r="AH1" s="16">
        <v>560000</v>
      </c>
      <c r="AK1">
        <f>AH2</f>
        <v>532000</v>
      </c>
      <c r="AL1">
        <f>560000*0.95</f>
        <v>532000</v>
      </c>
      <c r="AN1" s="4" t="s">
        <v>7</v>
      </c>
    </row>
    <row r="2" spans="1:43" x14ac:dyDescent="0.25">
      <c r="B2">
        <f>B1</f>
        <v>617500</v>
      </c>
      <c r="H2" s="26" t="s">
        <v>11</v>
      </c>
      <c r="M2" s="16">
        <v>589999</v>
      </c>
      <c r="S2" t="s">
        <v>16</v>
      </c>
      <c r="W2" s="16">
        <v>517750</v>
      </c>
      <c r="AC2" s="26" t="s">
        <v>8</v>
      </c>
      <c r="AH2" s="16">
        <v>532000</v>
      </c>
      <c r="AN2" s="26" t="s">
        <v>9</v>
      </c>
    </row>
    <row r="3" spans="1:43" x14ac:dyDescent="0.25">
      <c r="B3" s="23">
        <v>612</v>
      </c>
      <c r="H3" s="24" t="s">
        <v>4</v>
      </c>
      <c r="J3" s="25">
        <f>B5/D11</f>
        <v>0.29927536231884055</v>
      </c>
      <c r="M3" s="22">
        <v>1185</v>
      </c>
      <c r="S3" s="24" t="s">
        <v>4</v>
      </c>
      <c r="U3" s="25">
        <f>M5/O11</f>
        <v>0.37990909090909092</v>
      </c>
      <c r="W3" s="22">
        <v>1506</v>
      </c>
      <c r="AC3" s="24" t="s">
        <v>4</v>
      </c>
      <c r="AE3" s="25">
        <f>W5/Y11</f>
        <v>0.43892339544513459</v>
      </c>
      <c r="AH3" s="22">
        <v>1008</v>
      </c>
      <c r="AN3" s="24" t="s">
        <v>4</v>
      </c>
      <c r="AP3" s="25">
        <f>AH5/AJ11</f>
        <v>0.32265446224256294</v>
      </c>
    </row>
    <row r="4" spans="1:43" x14ac:dyDescent="0.25">
      <c r="B4">
        <v>214</v>
      </c>
      <c r="H4" t="s">
        <v>5</v>
      </c>
      <c r="J4" s="28">
        <f>B15/D11</f>
        <v>0.99534519586601766</v>
      </c>
      <c r="K4" s="27" t="s">
        <v>6</v>
      </c>
      <c r="M4" s="16">
        <v>208</v>
      </c>
      <c r="S4" t="s">
        <v>5</v>
      </c>
      <c r="U4" s="28">
        <f>M15/O11</f>
        <v>0.98064836288019697</v>
      </c>
      <c r="V4" s="27" t="s">
        <v>6</v>
      </c>
      <c r="W4" s="16">
        <v>190</v>
      </c>
      <c r="AC4" t="s">
        <v>5</v>
      </c>
      <c r="AE4" s="28">
        <f>W15/Y11</f>
        <v>1.0225511789577677</v>
      </c>
      <c r="AF4" s="27" t="s">
        <v>6</v>
      </c>
      <c r="AH4" s="16">
        <v>120</v>
      </c>
      <c r="AN4" t="s">
        <v>5</v>
      </c>
      <c r="AP4" s="28">
        <f>AH15/AJ11</f>
        <v>0.98547075718303279</v>
      </c>
      <c r="AQ4" s="27" t="s">
        <v>6</v>
      </c>
    </row>
    <row r="5" spans="1:43" x14ac:dyDescent="0.25">
      <c r="B5">
        <f>SUM(B3:B4)</f>
        <v>826</v>
      </c>
      <c r="M5" s="16">
        <f>SUM(M3:M4)</f>
        <v>1393</v>
      </c>
      <c r="S5" s="35" t="s">
        <v>17</v>
      </c>
      <c r="W5" s="16">
        <f>SUM(W3:W4)</f>
        <v>1696</v>
      </c>
      <c r="AH5" s="16">
        <f>SUM(AH3:AH4)</f>
        <v>1128</v>
      </c>
    </row>
    <row r="7" spans="1:43" x14ac:dyDescent="0.25">
      <c r="A7" s="3">
        <v>0.5</v>
      </c>
      <c r="B7" s="15">
        <f>A7*B2</f>
        <v>308750</v>
      </c>
      <c r="H7" s="4" t="s">
        <v>12</v>
      </c>
      <c r="M7" s="19">
        <f>M8*M2</f>
        <v>235999.6</v>
      </c>
      <c r="W7" s="19">
        <f>W8*W2</f>
        <v>155325</v>
      </c>
      <c r="AH7" s="19">
        <f>AH8*AH2</f>
        <v>159600</v>
      </c>
    </row>
    <row r="8" spans="1:43" x14ac:dyDescent="0.25">
      <c r="D8">
        <v>1500</v>
      </c>
      <c r="F8" s="14">
        <v>40000</v>
      </c>
      <c r="J8" t="s">
        <v>14</v>
      </c>
      <c r="M8" s="17">
        <v>0.4</v>
      </c>
      <c r="O8">
        <v>2000</v>
      </c>
      <c r="Q8" s="34">
        <f>F8</f>
        <v>40000</v>
      </c>
      <c r="S8" s="4" t="s">
        <v>2</v>
      </c>
      <c r="W8" s="17">
        <v>0.3</v>
      </c>
      <c r="Y8">
        <v>2100</v>
      </c>
      <c r="AA8" s="14">
        <v>44000</v>
      </c>
      <c r="AH8" s="17">
        <v>0.3</v>
      </c>
      <c r="AJ8">
        <v>2300</v>
      </c>
      <c r="AL8" s="14">
        <v>44000</v>
      </c>
    </row>
    <row r="9" spans="1:43" ht="21" x14ac:dyDescent="0.35">
      <c r="D9">
        <f>D8</f>
        <v>1500</v>
      </c>
      <c r="F9" s="29">
        <f>B7-F8</f>
        <v>268750</v>
      </c>
      <c r="O9">
        <f>O8</f>
        <v>2000</v>
      </c>
      <c r="Q9" s="32">
        <f>M20-M7+Q8</f>
        <v>92049.4</v>
      </c>
      <c r="S9" s="26" t="s">
        <v>10</v>
      </c>
      <c r="Y9">
        <f>Y8</f>
        <v>2100</v>
      </c>
      <c r="AA9" s="15">
        <f>W20-W7+AA8</f>
        <v>167414</v>
      </c>
      <c r="AJ9">
        <v>1500</v>
      </c>
      <c r="AL9" s="15">
        <f>AH20-AH7+AL8</f>
        <v>163139</v>
      </c>
    </row>
    <row r="10" spans="1:43" x14ac:dyDescent="0.25">
      <c r="B10">
        <f>B1-B7</f>
        <v>308750</v>
      </c>
      <c r="M10" s="16">
        <f>M2-M7</f>
        <v>353999.4</v>
      </c>
      <c r="W10" s="16">
        <f>W2-W7</f>
        <v>362425</v>
      </c>
      <c r="AH10" s="16">
        <f>AH2-AH7</f>
        <v>372400</v>
      </c>
    </row>
    <row r="11" spans="1:43" x14ac:dyDescent="0.25">
      <c r="D11">
        <f>SUM(D8:D9)*92%</f>
        <v>2760</v>
      </c>
      <c r="G11" s="23" t="s">
        <v>19</v>
      </c>
      <c r="H11" s="23"/>
      <c r="I11" s="23"/>
      <c r="J11" s="23"/>
      <c r="K11" s="23"/>
      <c r="L11" s="37"/>
      <c r="O11">
        <f>SUM(O8:O9)*(11/12)</f>
        <v>3666.6666666666665</v>
      </c>
      <c r="Y11">
        <f>SUM(Y8:Y9)*92%</f>
        <v>3864</v>
      </c>
      <c r="AJ11">
        <f>SUM(AJ8:AJ9)*92%</f>
        <v>3496</v>
      </c>
    </row>
    <row r="12" spans="1:43" x14ac:dyDescent="0.25">
      <c r="B12" s="1">
        <v>6.3500000000000001E-2</v>
      </c>
      <c r="G12" s="4" t="s">
        <v>20</v>
      </c>
      <c r="M12" s="20">
        <v>6.3500000000000001E-2</v>
      </c>
      <c r="S12" s="4" t="s">
        <v>18</v>
      </c>
      <c r="W12" s="20">
        <v>6.3500000000000001E-2</v>
      </c>
      <c r="AH12" s="20">
        <v>6.3500000000000001E-2</v>
      </c>
    </row>
    <row r="13" spans="1:43" x14ac:dyDescent="0.25">
      <c r="G13" t="s">
        <v>21</v>
      </c>
      <c r="S13" s="36">
        <v>550000</v>
      </c>
      <c r="T13">
        <v>1918</v>
      </c>
    </row>
    <row r="14" spans="1:43" x14ac:dyDescent="0.25">
      <c r="B14" s="2">
        <f>PMT(B12/12,360,-B10)</f>
        <v>1921.1527405902086</v>
      </c>
      <c r="G14" t="s">
        <v>22</v>
      </c>
      <c r="M14" s="21">
        <f>PMT(M12/12,360,-M10)</f>
        <v>2202.7106638940554</v>
      </c>
      <c r="W14" s="21">
        <f>PMT(W12/12,360,-W10)</f>
        <v>2255.1377554928144</v>
      </c>
      <c r="AH14" s="21">
        <f>PMT(AH12/12,360,-AH10)</f>
        <v>2317.2057671118828</v>
      </c>
    </row>
    <row r="15" spans="1:43" ht="15.75" thickBot="1" x14ac:dyDescent="0.3">
      <c r="B15" s="2">
        <f>B14+B5</f>
        <v>2747.1527405902089</v>
      </c>
      <c r="D15" s="30">
        <f>D11-B15</f>
        <v>12.84725940979115</v>
      </c>
      <c r="M15" s="21">
        <f>M14+M5</f>
        <v>3595.7106638940554</v>
      </c>
      <c r="O15" s="2">
        <f>O11-M15</f>
        <v>70.9560027726111</v>
      </c>
      <c r="W15" s="21">
        <f>W14+W5</f>
        <v>3951.1377554928144</v>
      </c>
      <c r="Y15" s="2">
        <f>Y11-W15</f>
        <v>-87.137755492814449</v>
      </c>
      <c r="AH15" s="21">
        <f>AH14+AH5</f>
        <v>3445.2057671118828</v>
      </c>
      <c r="AJ15" s="2">
        <f>AJ11-AH15</f>
        <v>50.794232888117222</v>
      </c>
    </row>
    <row r="16" spans="1:43" ht="15.75" thickBot="1" x14ac:dyDescent="0.3">
      <c r="A16" s="18" t="str">
        <f>"keep ElizHouseToRentOut @ $2,600/mo &amp; ProveResidence@ Chelsea/MattituckNoRentResidence &amp; come-up-with-cash for $"&amp;F9</f>
        <v>keep ElizHouseToRentOut @ $2,600/mo &amp; ProveResidence@ Chelsea/MattituckNoRentResidence &amp; come-up-with-cash for $268750</v>
      </c>
    </row>
    <row r="17" spans="1:34" x14ac:dyDescent="0.25">
      <c r="A17" s="5" t="s">
        <v>1</v>
      </c>
      <c r="B17" s="6"/>
      <c r="C17" s="7"/>
      <c r="E17" s="5" t="s">
        <v>13</v>
      </c>
      <c r="F17" s="6"/>
      <c r="G17" s="7"/>
      <c r="H17" s="9"/>
      <c r="I17" s="9"/>
    </row>
    <row r="18" spans="1:34" x14ac:dyDescent="0.25">
      <c r="A18" s="8">
        <f>(1323+200+1084)</f>
        <v>2607</v>
      </c>
      <c r="B18" s="9">
        <v>2900</v>
      </c>
      <c r="C18" s="10"/>
      <c r="E18" s="8">
        <v>579000</v>
      </c>
      <c r="F18" s="9"/>
      <c r="G18" s="10"/>
      <c r="H18" s="9"/>
      <c r="I18" s="9"/>
    </row>
    <row r="19" spans="1:34" x14ac:dyDescent="0.25">
      <c r="A19" s="8"/>
      <c r="B19" s="9">
        <f>B18-A18</f>
        <v>293</v>
      </c>
      <c r="C19" s="10"/>
      <c r="E19" s="8">
        <f>0.95*0.98*E18</f>
        <v>539049</v>
      </c>
      <c r="F19" s="9"/>
      <c r="G19" s="10"/>
      <c r="H19" s="9"/>
      <c r="I19" s="9"/>
      <c r="M19" s="16">
        <f>579000</f>
        <v>579000</v>
      </c>
      <c r="W19" s="16">
        <f>579000-10000</f>
        <v>569000</v>
      </c>
      <c r="AH19" s="16">
        <f>579000-10000</f>
        <v>569000</v>
      </c>
    </row>
    <row r="20" spans="1:34" x14ac:dyDescent="0.25">
      <c r="A20" s="8"/>
      <c r="B20" s="9"/>
      <c r="C20" s="10"/>
      <c r="E20" s="8">
        <v>251000</v>
      </c>
      <c r="F20" s="9"/>
      <c r="G20" s="10"/>
      <c r="H20" s="9"/>
      <c r="I20" s="9"/>
      <c r="M20" s="33">
        <f>(M19*0.95*0.98)-251000</f>
        <v>288049</v>
      </c>
      <c r="W20" s="16">
        <f>(W19*0.95*0.98)-251000</f>
        <v>278739</v>
      </c>
      <c r="AH20" s="16">
        <f>(AH19*0.95*0.98)-251000</f>
        <v>278739</v>
      </c>
    </row>
    <row r="21" spans="1:34" ht="15.75" thickBot="1" x14ac:dyDescent="0.3">
      <c r="A21" s="11"/>
      <c r="B21" s="12"/>
      <c r="C21" s="13"/>
      <c r="E21" s="31">
        <f>E19-E20</f>
        <v>288049</v>
      </c>
      <c r="F21" s="12">
        <f>E21+F8</f>
        <v>328049</v>
      </c>
      <c r="G21" s="13"/>
      <c r="H21" s="9"/>
      <c r="I21" s="9"/>
    </row>
  </sheetData>
  <hyperlinks>
    <hyperlink ref="H1" r:id="rId1" xr:uid="{A7576A86-9214-4494-BE2D-AD9A25D8A447}"/>
    <hyperlink ref="S8" r:id="rId2" display="63-65 Colgate Ave, Paramus, NJ 0765" xr:uid="{63464768-9C9E-4799-AC22-7A5632CDE52D}"/>
    <hyperlink ref="AC1" r:id="rId3" xr:uid="{E8540DDF-1694-4B34-ACAD-03D32EF6520E}"/>
    <hyperlink ref="AN1" r:id="rId4" xr:uid="{876FC199-AB81-42ED-8330-DFB375D6F271}"/>
    <hyperlink ref="H7" r:id="rId5" xr:uid="{04B189B7-2B59-4446-9413-734E21642225}"/>
    <hyperlink ref="S1" r:id="rId6" xr:uid="{EE821BE0-0DFA-4F5E-B328-BB1214C5DE1A}"/>
    <hyperlink ref="S12" r:id="rId7" xr:uid="{C904564B-0F10-4C20-ACA1-7D1CE6FF06C0}"/>
    <hyperlink ref="G12" r:id="rId8" xr:uid="{DC28DC3C-E364-4D1F-B4D0-699E6490A0EC}"/>
  </hyperlinks>
  <pageMargins left="0.7" right="0.7" top="0.75" bottom="0.75" header="0.3" footer="0.3"/>
  <pageSetup paperSize="9" orientation="portrait" r:id="rId9"/>
  <headerFooter>
    <oddFooter>&amp;C&amp;1#&amp;"Calibri"&amp;12&amp;K008000Internal Use</oddFooter>
  </headerFooter>
  <ignoredErrors>
    <ignoredError sqref="M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2023-07-15T16:24:12Z</dcterms:created>
  <dcterms:modified xsi:type="dcterms:W3CDTF">2023-07-23T16:38:06Z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2023-07-23T16:38:06Z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6fa764f9-43a9-426d-a1a7-d26a76023315</vt:lpwstr>
  </property>
  <property fmtid="{D5CDD505-2E9C-101B-9397-08002B2CF9AE}" pid="8" name="MSIP_Label_019c027e-33b7-45fc-a572-8ffa5d09ec36_ContentBits">
    <vt:lpwstr>2</vt:lpwstr>
  </property>
</Properties>
</file>