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risk_lib\"/>
    </mc:Choice>
  </mc:AlternateContent>
  <xr:revisionPtr revIDLastSave="0" documentId="13_ncr:1_{6A550DB0-E25E-4E50-BFD9-FF4AD6658C04}" xr6:coauthVersionLast="47" xr6:coauthVersionMax="47" xr10:uidLastSave="{00000000-0000-0000-0000-000000000000}"/>
  <bookViews>
    <workbookView xWindow="-108" yWindow="-108" windowWidth="23256" windowHeight="13896" firstSheet="4" activeTab="11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_tcw" sheetId="17" r:id="rId9"/>
    <sheet name="read_nocomposite" sheetId="19" r:id="rId10"/>
    <sheet name="read" sheetId="12" r:id="rId11"/>
    <sheet name="read_short" sheetId="16" r:id="rId12"/>
    <sheet name="read_old2" sheetId="4" r:id="rId13"/>
    <sheet name="Sheet1" sheetId="2" r:id="rId14"/>
    <sheet name="read_old" sheetId="1" r:id="rId15"/>
    <sheet name="data_old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 a="1"/>
  <c r="B1" i="16" s="1"/>
  <c r="B2" i="16" s="1" a="1"/>
  <c r="C17" i="13" a="1"/>
  <c r="C17" i="13" s="1"/>
  <c r="C18" i="13"/>
  <c r="C19" i="13"/>
  <c r="C20" i="13"/>
  <c r="C21" i="13"/>
  <c r="C22" i="13" s="1"/>
  <c r="L87" i="3"/>
  <c r="O87" i="3" a="1"/>
  <c r="O87" i="3" s="1"/>
  <c r="P87" i="3"/>
  <c r="B21" i="13"/>
  <c r="B22" i="13"/>
  <c r="L86" i="3"/>
  <c r="O86" i="3" a="1"/>
  <c r="O86" i="3" s="1"/>
  <c r="P86" i="3"/>
  <c r="E31" i="13"/>
  <c r="C31" i="13" s="1"/>
  <c r="C29" i="13"/>
  <c r="C30" i="13"/>
  <c r="C28" i="13"/>
  <c r="L70" i="3"/>
  <c r="O70" i="3" a="1"/>
  <c r="O70" i="3" s="1"/>
  <c r="P70" i="3"/>
  <c r="L74" i="3"/>
  <c r="O74" i="3" a="1"/>
  <c r="O74" i="3" s="1"/>
  <c r="P74" i="3"/>
  <c r="L72" i="3"/>
  <c r="O72" i="3" a="1"/>
  <c r="O72" i="3" s="1"/>
  <c r="P72" i="3"/>
  <c r="P66" i="3"/>
  <c r="O66" i="3" a="1"/>
  <c r="O66" i="3" s="1"/>
  <c r="L66" i="3"/>
  <c r="L43" i="3"/>
  <c r="O43" i="3" a="1"/>
  <c r="O43" i="3" s="1"/>
  <c r="P43" i="3"/>
  <c r="A2" i="19" a="1"/>
  <c r="A2" i="12" a="1"/>
  <c r="A2" i="17" a="1"/>
  <c r="A1" i="16"/>
  <c r="O79" i="3" a="1"/>
  <c r="O79" i="3" s="1"/>
  <c r="L79" i="3"/>
  <c r="P79" i="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71" i="3" a="1"/>
  <c r="O71" i="3" s="1"/>
  <c r="O73" i="3" a="1"/>
  <c r="O73" i="3" s="1"/>
  <c r="O75" i="3" a="1"/>
  <c r="O75" i="3" s="1"/>
  <c r="O76" i="3" a="1"/>
  <c r="O76" i="3" s="1"/>
  <c r="O77" i="3" a="1"/>
  <c r="O77" i="3" s="1"/>
  <c r="O78" i="3" a="1"/>
  <c r="O78" i="3" s="1"/>
  <c r="O40" i="3" a="1"/>
  <c r="O40" i="3" s="1"/>
  <c r="O41" i="3" a="1"/>
  <c r="O41" i="3" s="1"/>
  <c r="O42" i="3" a="1"/>
  <c r="O42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7" i="3" a="1"/>
  <c r="O67" i="3" s="1"/>
  <c r="O68" i="3" a="1"/>
  <c r="O68" i="3" s="1"/>
  <c r="O69" i="3" a="1"/>
  <c r="O69" i="3" s="1"/>
  <c r="O80" i="3" a="1"/>
  <c r="O80" i="3" s="1"/>
  <c r="O81" i="3" a="1"/>
  <c r="O81" i="3" s="1"/>
  <c r="O82" i="3" a="1"/>
  <c r="O82" i="3" s="1"/>
  <c r="O83" i="3" a="1"/>
  <c r="O83" i="3" s="1"/>
  <c r="O84" i="3" a="1"/>
  <c r="O84" i="3" s="1"/>
  <c r="O85" i="3" a="1"/>
  <c r="O85" i="3" s="1"/>
  <c r="L78" i="3"/>
  <c r="P78" i="3"/>
  <c r="L77" i="3"/>
  <c r="P77" i="3"/>
  <c r="L76" i="3"/>
  <c r="P76" i="3"/>
  <c r="L75" i="3"/>
  <c r="P75" i="3"/>
  <c r="L71" i="3"/>
  <c r="L73" i="3"/>
  <c r="P71" i="3"/>
  <c r="P73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7" i="3"/>
  <c r="P68" i="3"/>
  <c r="P69" i="3"/>
  <c r="P80" i="3"/>
  <c r="P81" i="3"/>
  <c r="P82" i="3"/>
  <c r="P83" i="3"/>
  <c r="P84" i="3"/>
  <c r="P85" i="3"/>
  <c r="S2" i="3" a="1"/>
  <c r="C13" i="13"/>
  <c r="L85" i="3"/>
  <c r="M14" i="13"/>
  <c r="L84" i="3"/>
  <c r="K2" i="13" a="1"/>
  <c r="A1" i="14" a="1"/>
  <c r="L39" i="3"/>
  <c r="L41" i="3"/>
  <c r="L82" i="3"/>
  <c r="A2" i="4" a="1"/>
  <c r="L83" i="3"/>
  <c r="L81" i="3"/>
  <c r="L5" i="3"/>
  <c r="L22" i="3"/>
  <c r="L45" i="3"/>
  <c r="L80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7" i="3"/>
  <c r="L68" i="3"/>
  <c r="L69" i="3"/>
  <c r="B2" i="16" l="1"/>
  <c r="J17" i="13" a="1"/>
  <c r="J17" i="13" s="1"/>
  <c r="J28" i="13" a="1"/>
  <c r="J28" i="13" s="1"/>
  <c r="A2" i="19"/>
  <c r="B2" i="19" s="1" a="1"/>
  <c r="A2" i="12"/>
  <c r="A2" i="17"/>
  <c r="B2" i="17" s="1" a="1"/>
  <c r="S2" i="3"/>
  <c r="K2" i="13"/>
  <c r="A1" i="14"/>
  <c r="A2" i="4"/>
  <c r="B2" i="4" s="1" a="1"/>
  <c r="A12" i="9"/>
  <c r="D5" i="7" a="1"/>
  <c r="D5" i="7" s="1"/>
  <c r="M5" i="7" a="1"/>
  <c r="M5" i="7" s="1"/>
  <c r="E5" i="7" s="1" a="1"/>
  <c r="E5" i="7" s="1"/>
  <c r="A2" i="14" l="1" a="1"/>
  <c r="B2" i="19"/>
  <c r="B2" i="17"/>
  <c r="B2" i="12" a="1"/>
  <c r="A2" i="16" a="1"/>
  <c r="A2" i="16" s="1"/>
  <c r="D1" i="9" a="1"/>
  <c r="D1" i="9" s="1"/>
  <c r="B12" i="9" a="1"/>
  <c r="B12" i="9" s="1"/>
  <c r="B2" i="4"/>
  <c r="A2" i="14" l="1"/>
  <c r="B2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<sst xmlns="http://schemas.openxmlformats.org/spreadsheetml/2006/main" count="1989" uniqueCount="507">
  <si>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</si>
  <si>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</si>
  <si>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</si>
  <si>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</si>
  <si>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</si>
  <si>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</si>
  <si>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</si>
  <si>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</si>
  <si>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</si>
  <si>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</si>
  <si>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</si>
  <si>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</si>
  <si>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</si>
  <si>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</si>
  <si>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</si>
  <si>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</si>
  <si>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</si>
  <si>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</si>
  <si>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</si>
  <si>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</si>
  <si>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</si>
  <si>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</si>
  <si>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</si>
  <si>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</si>
  <si>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</si>
  <si>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</si>
  <si>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</si>
  <si>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</si>
  <si>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</si>
  <si>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</si>
  <si>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</si>
  <si>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</si>
  <si>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</si>
  <si>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</si>
  <si>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</si>
  <si>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</si>
  <si>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</si>
  <si>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</si>
  <si>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</si>
  <si>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</si>
  <si>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</si>
  <si>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</si>
  <si>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</si>
  <si>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</si>
  <si>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</si>
  <si>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</si>
  <si>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</si>
  <si>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</si>
  <si>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</si>
  <si>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</si>
  <si>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</si>
  <si>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</si>
  <si>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</si>
  <si>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</si>
  <si>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</si>
  <si>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</si>
  <si>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</si>
  <si>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</si>
  <si>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</si>
  <si>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</si>
  <si>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</si>
  <si>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</si>
  <si>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</si>
  <si>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</si>
  <si>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</si>
  <si>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</si>
  <si>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</si>
  <si>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</si>
  <si>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</si>
  <si>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</si>
  <si>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</si>
  <si>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</si>
  <si>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</si>
  <si>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</si>
  <si>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</si>
  <si>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</si>
  <si>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</si>
  <si>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</si>
  <si>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</si>
  <si>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</si>
  <si>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</si>
  <si>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</si>
  <si>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</si>
  <si>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</si>
  <si>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</si>
  <si>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</si>
  <si>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</si>
  <si>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</si>
  <si>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</si>
  <si>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</si>
  <si>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</si>
  <si>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</si>
  <si>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</si>
  <si>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</si>
  <si>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</si>
  <si>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</si>
  <si>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</si>
  <si>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</si>
  <si>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</si>
  <si>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</si>
  <si>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</si>
  <si>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</si>
  <si>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</si>
  <si>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</si>
  <si>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</si>
  <si>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</si>
  <si>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</si>
  <si>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</si>
  <si>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</si>
  <si>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</si>
  <si>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</si>
  <si>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</si>
  <si>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</si>
  <si>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</si>
  <si>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</si>
  <si>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</si>
  <si>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</si>
  <si>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</si>
  <si>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</si>
  <si>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</si>
  <si>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</si>
  <si>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</si>
  <si>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</si>
  <si>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</si>
  <si>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</si>
  <si>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</si>
  <si>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</si>
  <si>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</si>
  <si>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</si>
  <si>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</si>
  <si>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</si>
  <si>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</si>
  <si>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</si>
  <si>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</si>
  <si>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</si>
  <si>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</si>
  <si>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</si>
  <si>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</si>
  <si>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</si>
  <si>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</si>
  <si>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</si>
  <si>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</si>
  <si>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</si>
  <si>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</si>
  <si>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</si>
  <si>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</si>
  <si>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</si>
  <si>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</si>
  <si>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</si>
  <si>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</si>
  <si>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</si>
  <si>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</si>
  <si>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</si>
  <si>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</si>
  <si>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</si>
  <si>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</si>
  <si>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</si>
  <si>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</si>
  <si>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</si>
  <si>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</si>
  <si>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</si>
  <si>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</si>
  <si>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</si>
  <si>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</si>
  <si>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</si>
  <si>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</si>
  <si>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</si>
  <si>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</si>
  <si>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</si>
  <si>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</si>
  <si>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</si>
  <si>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</si>
  <si>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</si>
  <si>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</si>
  <si>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</si>
  <si>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</si>
  <si>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</si>
  <si>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</si>
  <si>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</si>
  <si>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</si>
  <si>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</si>
  <si>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</si>
  <si>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</si>
  <si>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</si>
  <si>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</si>
  <si>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</si>
  <si>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</si>
  <si>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</si>
  <si>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</si>
  <si>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</si>
  <si>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</si>
  <si>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</si>
  <si>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</si>
  <si>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</si>
  <si>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</si>
  <si>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</si>
  <si>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</si>
  <si>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</si>
  <si>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</si>
  <si>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</si>
  <si>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</si>
  <si>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</si>
  <si>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</si>
  <si>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</si>
  <si>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</si>
  <si>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</si>
  <si>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</si>
  <si>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</si>
  <si>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</si>
  <si>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</si>
  <si>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</si>
  <si>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</si>
  <si>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</si>
  <si>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</si>
  <si>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</si>
  <si>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</si>
  <si>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</si>
  <si>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</si>
  <si>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</si>
  <si>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</si>
  <si>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</si>
  <si>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</si>
  <si>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</si>
  <si>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</si>
  <si>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</si>
  <si>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</si>
  <si>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</si>
  <si>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</si>
  <si>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</si>
  <si>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</si>
  <si>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</si>
  <si>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</si>
  <si>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</si>
  <si>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</si>
  <si>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</si>
  <si>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</si>
  <si>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</si>
  <si>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</si>
  <si>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</si>
  <si>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</si>
  <si>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</si>
  <si>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</si>
  <si>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</si>
  <si>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</si>
  <si>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</si>
  <si>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</si>
  <si>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</si>
  <si>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</si>
  <si>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</si>
  <si>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</si>
  <si>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</si>
  <si>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</si>
  <si>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</si>
  <si>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</si>
  <si>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</si>
  <si>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</si>
  <si>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</si>
  <si>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</si>
  <si>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</si>
  <si>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</si>
  <si>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</si>
  <si>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</si>
  <si>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</si>
  <si>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</si>
  <si>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</si>
  <si>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</si>
  <si>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</si>
  <si>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</si>
  <si>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</si>
  <si>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</si>
  <si>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</si>
  <si>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</si>
  <si>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</si>
  <si>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</si>
  <si>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</si>
  <si>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</si>
  <si>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</si>
  <si>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</si>
  <si>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</si>
  <si>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</si>
  <si>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</si>
  <si>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</si>
  <si>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</si>
  <si>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</si>
  <si>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</si>
  <si>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</si>
  <si>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</si>
  <si>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</si>
  <si>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</si>
  <si>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</si>
  <si>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</si>
  <si>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</si>
  <si>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</si>
  <si>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</si>
  <si>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</si>
  <si>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</si>
  <si>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</si>
  <si>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</si>
  <si>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</si>
  <si>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</si>
  <si>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</si>
  <si>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</si>
  <si>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</si>
  <si>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</si>
  <si>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</si>
  <si>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</si>
  <si>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</si>
  <si>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</si>
  <si>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</si>
  <si>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</si>
  <si>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</si>
  <si>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</si>
  <si>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</si>
  <si>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</si>
  <si>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</si>
  <si>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</si>
  <si>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</si>
  <si>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</si>
  <si>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</si>
  <si>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</si>
  <si>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</si>
  <si>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</si>
  <si>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</si>
  <si>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</si>
  <si>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</si>
  <si>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</si>
  <si>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</si>
  <si>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</si>
  <si>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</si>
  <si>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</si>
  <si>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</si>
  <si>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</si>
  <si>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</si>
  <si>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</si>
  <si>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</si>
  <si>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</si>
  <si>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</si>
  <si>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</si>
  <si>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</si>
  <si>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</si>
  <si>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</si>
  <si>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</si>
  <si>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</si>
  <si>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</si>
  <si>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</si>
  <si>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</si>
  <si>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</si>
  <si>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</si>
  <si>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</si>
  <si>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</si>
  <si>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</si>
  <si>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</si>
  <si>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</si>
  <si>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</si>
  <si>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</si>
  <si>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</si>
  <si>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</si>
  <si>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</si>
  <si>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</si>
  <si>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</si>
  <si>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</si>
  <si>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</si>
  <si>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</si>
  <si>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</si>
  <si>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</si>
  <si>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</si>
  <si>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</si>
  <si>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</si>
  <si>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</si>
  <si>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</si>
  <si>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</si>
  <si>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</si>
  <si>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</si>
  <si>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</si>
  <si>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</si>
  <si>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</si>
  <si>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</si>
  <si>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</si>
  <si>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</si>
  <si>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</si>
  <si>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</si>
  <si>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</si>
  <si>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</si>
  <si>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</si>
  <si>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</si>
  <si>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</si>
  <si>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</si>
  <si>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</si>
  <si>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</si>
  <si>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</si>
  <si>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</si>
  <si>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</si>
  <si>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</si>
  <si>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</si>
  <si>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</si>
  <si>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</si>
  <si>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</si>
  <si>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</si>
  <si>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</si>
  <si>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</si>
  <si>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</si>
  <si>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</si>
  <si>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</si>
  <si>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</si>
  <si>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</si>
  <si>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</si>
  <si>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</si>
  <si>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</si>
  <si>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</si>
  <si>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</si>
  <si>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</si>
  <si>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</si>
  <si>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</si>
  <si>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</si>
  <si>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</si>
  <si>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</si>
  <si>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</si>
  <si>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</si>
  <si>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</si>
  <si>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</si>
  <si>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</si>
  <si>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</si>
  <si>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</si>
  <si>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</si>
  <si>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</si>
  <si>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</si>
  <si>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</si>
  <si>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</si>
  <si>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</si>
  <si>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</si>
  <si>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</si>
  <si>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</si>
  <si>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</si>
  <si>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</si>
  <si>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</si>
  <si>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</si>
  <si>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</si>
  <si>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</si>
  <si>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</si>
  <si>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</si>
  <si>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</si>
  <si>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</si>
  <si>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</si>
  <si>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</si>
  <si>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</si>
  <si>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</si>
  <si>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</si>
  <si>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</si>
  <si>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</si>
  <si>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</si>
  <si>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</si>
  <si>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</si>
  <si>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</si>
  <si>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</si>
  <si>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</si>
  <si>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</si>
  <si>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</si>
  <si>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</si>
  <si>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</si>
  <si>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</si>
  <si>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</si>
  <si>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</si>
  <si>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</si>
  <si>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</si>
  <si>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</si>
  <si>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</si>
  <si>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</si>
  <si>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</si>
  <si>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</si>
  <si>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</si>
  <si>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</si>
  <si>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</si>
  <si>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</si>
  <si>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</si>
  <si>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</si>
  <si>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</si>
  <si>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</si>
  <si>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</si>
  <si>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</si>
  <si>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</si>
  <si>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</si>
  <si>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</si>
  <si>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</si>
  <si>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</si>
  <si>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</si>
  <si>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</si>
  <si>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</si>
  <si>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</si>
  <si>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</si>
  <si>
    <t>Vanguard Short-Term Bond Index Fund ETF</t>
  </si>
  <si>
    <t>Investment-grade short-dated bonds</t>
  </si>
  <si>
    <t>Ticker delisted?</t>
  </si>
  <si>
    <t>note</t>
  </si>
  <si>
    <t>DX-Y.NYB</t>
  </si>
  <si>
    <t>DXY</t>
  </si>
  <si>
    <t>VXX</t>
  </si>
  <si>
    <t>VIX Short-Term Futures ETN</t>
  </si>
  <si>
    <t>^VIX3M</t>
  </si>
  <si>
    <t>CBOE S&amp;P 500 3-Month Volatility</t>
  </si>
  <si>
    <t>FXF</t>
  </si>
  <si>
    <t>Invesco CurrencyShares Swiss Franc Trust</t>
  </si>
  <si>
    <t>Swiss franc against the U.S. dollar</t>
  </si>
  <si>
    <t>TRADEWAR</t>
  </si>
  <si>
    <t>Can also short discretionary/staples</t>
  </si>
  <si>
    <t>volweight</t>
  </si>
  <si>
    <t>XLPXLY</t>
  </si>
  <si>
    <t>TRADEWAR_OLD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</si>
</sst>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41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40"/>
      <tableStyleElement type="headerRow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22" totalsRowShown="0">
  <autoFilter ref="A1:C2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Q87" totalsRowShown="0" headerRowDxfId="38" dataDxfId="37">
  <tableColumns count="17">
    <tableColumn id="1" xr3:uid="{740DC173-AAC9-4239-A44E-C43F8517304D}" name="asset_class" dataDxfId="36"/>
    <tableColumn id="2" xr3:uid="{A3BC3BB8-0420-458E-AECD-FD567519FA40}" name="region" dataDxfId="35"/>
    <tableColumn id="3" xr3:uid="{0E50B2E3-0362-41DB-ACC2-478CC6F618A4}" name="factor_name" dataDxfId="34"/>
    <tableColumn id="8" xr3:uid="{02943B27-7FCB-4450-B8E0-CF0DB6CF5CCA}" name="factor_name_new" dataDxfId="33"/>
    <tableColumn id="4" xr3:uid="{D181BF84-863F-4FD0-B518-14EA5B0FB18E}" name="description_override" dataDxfId="32"/>
    <tableColumn id="6" xr3:uid="{1C40DF9B-2910-4DE6-A188-563938E39797}" name="Description_GPT" dataDxfId="31"/>
    <tableColumn id="5" xr3:uid="{1806E074-6CB5-47AB-8FA3-EF0F6E429062}" name="Underlying" dataDxfId="30"/>
    <tableColumn id="7" xr3:uid="{21539C17-C1CC-4FA9-A0E1-A2F8FF8AB52C}" name="Active" dataDxfId="29"/>
    <tableColumn id="37" xr3:uid="{DE50B7AE-5F67-471C-BE48-8BFA5076EDB0}" name="hyper_factor" dataDxfId="28"/>
    <tableColumn id="10" xr3:uid="{494805E4-EBB6-47FD-9BC2-8DAD9FB9D3FA}" name="composite" dataDxfId="27"/>
    <tableColumn id="14" xr3:uid="{608FE572-4016-436E-8625-08926F3A2371}" name="client" dataDxfId="26"/>
    <tableColumn id="9" xr3:uid="{5A601067-D384-419C-A711-AD3034F77E28}" name="description" dataDxfId="25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24"/>
    <tableColumn id="12" xr3:uid="{BC682952-ADA8-4869-A16F-B9E7BC86E430}" name="diffusion_type" dataDxfId="23"/>
    <tableColumn id="16" xr3:uid="{A99CC35E-FB67-451C-BF9C-DA8D933B1B0C}" name="multiplier" dataDxfId="22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21">
      <calculatedColumnFormula>data[[#This Row],[factor_name]]</calculatedColumnFormula>
    </tableColumn>
    <tableColumn id="15" xr3:uid="{D49341AB-DA48-473E-8CCB-3A3D04AED743}" name="note" dataDxfId="2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9" dataDxfId="18">
  <autoFilter ref="A1:I45" xr:uid="{6DAD1482-C63D-400D-9F51-F22A8E35CAD8}"/>
  <tableColumns count="9">
    <tableColumn id="1" xr3:uid="{B19D2B17-9AC9-4F1B-B32E-D4F72AAE469F}" name="asset_class" dataDxfId="17"/>
    <tableColumn id="2" xr3:uid="{2C7CF29D-8E72-4B0C-A212-31F2A25D75C9}" name="region" dataDxfId="16"/>
    <tableColumn id="3" xr3:uid="{C7E89EEC-2B5D-4C94-9327-1AC8E33DE708}" name="factor_name" dataDxfId="15"/>
    <tableColumn id="8" xr3:uid="{B3F9004A-8BEB-463E-A746-8189A2AC2B3E}" name="factor_name_new" dataDxfId="14"/>
    <tableColumn id="4" xr3:uid="{51CD7FB3-58FE-4906-B73C-7726C0A9C471}" name="description_override" dataDxfId="13"/>
    <tableColumn id="6" xr3:uid="{3CFF990B-3164-4533-821F-08CE7C6D82CA}" name="Description_GPT" dataDxfId="12"/>
    <tableColumn id="5" xr3:uid="{DD86D53E-A9B4-4387-ABF9-F2625E77982D}" name="Underlying" dataDxfId="11"/>
    <tableColumn id="7" xr3:uid="{D56FFF9A-72FF-42A4-B3D2-2F27AB16AF7A}" name="Active" dataDxfId="10"/>
    <tableColumn id="9" xr3:uid="{8476DFDE-B4B1-4FD9-99B4-DF1F2ABBD7D5}" name="description" dataDxfId="9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67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68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1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22"/>
  <sheetViews>
    <sheetView showGridLines="0" workbookViewId="0"/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22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  <row r="15" spans="1:3" x14ac:dyDescent="0.3">
      <c r="A15" t="str">
        <v>XLPXLY</v>
      </c>
      <c r="B15" t="str">
        <v>XLP</v>
      </c>
      <c r="C15">
        <v>1</v>
      </c>
    </row>
    <row r="16" spans="1:3" x14ac:dyDescent="0.3">
      <c r="A16" t="str">
        <v>XLPXLY</v>
      </c>
      <c r="B16" t="str">
        <v>XLY</v>
      </c>
      <c r="C16">
        <v>-1</v>
      </c>
    </row>
    <row r="17" spans="1:3" x14ac:dyDescent="0.3">
      <c r="A17" t="str">
        <v>TRADEWAR</v>
      </c>
      <c r="B17" t="str">
        <v>GLD</v>
      </c>
      <c r="C17">
        <v>0.20547945205479451</v>
      </c>
    </row>
    <row r="18" spans="1:3" x14ac:dyDescent="0.3">
      <c r="A18" t="str">
        <v>TRADEWAR</v>
      </c>
      <c r="B18" t="str">
        <v>FXY</v>
      </c>
      <c r="C18">
        <v>0.29702970297029702</v>
      </c>
    </row>
    <row r="19" spans="1:3" x14ac:dyDescent="0.3">
      <c r="A19" t="str">
        <v>TRADEWAR</v>
      </c>
      <c r="B19" t="str">
        <v>FXF</v>
      </c>
      <c r="C19">
        <v>0.36585365853658536</v>
      </c>
    </row>
    <row r="20" spans="1:3" x14ac:dyDescent="0.3">
      <c r="A20" t="str">
        <v>TRADEWAR</v>
      </c>
      <c r="B20" t="str">
        <v>^VIX3M</v>
      </c>
      <c r="C20">
        <v>-3.7499999999999999E-2</v>
      </c>
    </row>
    <row r="21" spans="1:3" x14ac:dyDescent="0.3">
      <c r="A21" t="str">
        <v>TRADEWAR</v>
      </c>
      <c r="B21" t="str">
        <v>XLP</v>
      </c>
      <c r="C21">
        <v>0.15</v>
      </c>
    </row>
    <row r="22" spans="1:3" x14ac:dyDescent="0.3">
      <c r="A22" t="str">
        <v>TRADEWAR</v>
      </c>
      <c r="B22" t="str">
        <v>XLY</v>
      </c>
      <c r="C22">
        <v>-0.15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W31"/>
  <sheetViews>
    <sheetView showGridLines="0" workbookViewId="0">
      <selection activeCell="C22" sqref="C22"/>
    </sheetView>
  </sheetViews>
  <sheetFormatPr defaultRowHeight="14.4" x14ac:dyDescent="0.3"/>
  <cols>
    <col min="1" max="1" width="15.44140625" customWidth="1"/>
    <col min="2" max="2" width="13.33203125" customWidth="1"/>
    <col min="3" max="3" width="12" bestFit="1" customWidth="1"/>
  </cols>
  <sheetData>
    <row r="1" spans="1:23" x14ac:dyDescent="0.3">
      <c r="A1" t="s">
        <v>449</v>
      </c>
      <c r="B1" t="s">
        <v>2</v>
      </c>
      <c r="C1" t="s">
        <v>448</v>
      </c>
      <c r="D1" t="s">
        <v>435</v>
      </c>
      <c r="E1" t="s">
        <v>504</v>
      </c>
    </row>
    <row r="2" spans="1:23" x14ac:dyDescent="0.3">
      <c r="A2" t="s">
        <v>430</v>
      </c>
      <c r="B2" t="s">
        <v>175</v>
      </c>
      <c r="C2">
        <v>1.5</v>
      </c>
      <c r="K2" t="b" cm="1">
        <f t="array" aca="1" ref="K2:K22" ca="1">composities[portfolio_name]&lt;&gt;OFFSET(composities[portfolio_name],-1,0)</f>
        <v>1</v>
      </c>
      <c r="R2" t="s">
        <v>430</v>
      </c>
      <c r="S2" t="s">
        <v>433</v>
      </c>
      <c r="V2" t="s">
        <v>421</v>
      </c>
      <c r="W2" t="s">
        <v>439</v>
      </c>
    </row>
    <row r="3" spans="1:23" x14ac:dyDescent="0.3">
      <c r="A3" t="s">
        <v>430</v>
      </c>
      <c r="B3" t="s">
        <v>431</v>
      </c>
      <c r="C3">
        <v>-1</v>
      </c>
      <c r="K3" t="b">
        <f ca="1"/>
        <v>0</v>
      </c>
      <c r="Q3" t="s">
        <v>175</v>
      </c>
      <c r="R3">
        <v>1</v>
      </c>
      <c r="S3" t="s">
        <v>434</v>
      </c>
    </row>
    <row r="4" spans="1:23" x14ac:dyDescent="0.3">
      <c r="A4" t="s">
        <v>430</v>
      </c>
      <c r="B4" t="s">
        <v>5</v>
      </c>
      <c r="C4">
        <v>1.5</v>
      </c>
      <c r="K4" t="b">
        <f ca="1"/>
        <v>0</v>
      </c>
      <c r="Q4" t="s">
        <v>431</v>
      </c>
      <c r="R4">
        <v>-1</v>
      </c>
      <c r="S4" t="s">
        <v>434</v>
      </c>
      <c r="T4" t="s">
        <v>432</v>
      </c>
    </row>
    <row r="5" spans="1:23" x14ac:dyDescent="0.3">
      <c r="A5" t="s">
        <v>430</v>
      </c>
      <c r="B5" t="s">
        <v>13</v>
      </c>
      <c r="C5">
        <v>-1</v>
      </c>
      <c r="K5" t="b">
        <f ca="1"/>
        <v>0</v>
      </c>
      <c r="Q5" t="s">
        <v>5</v>
      </c>
      <c r="R5">
        <v>1</v>
      </c>
      <c r="S5" t="s">
        <v>434</v>
      </c>
    </row>
    <row r="6" spans="1:23" x14ac:dyDescent="0.3">
      <c r="A6" t="s">
        <v>439</v>
      </c>
      <c r="B6" t="s">
        <v>51</v>
      </c>
      <c r="C6">
        <v>1</v>
      </c>
      <c r="K6" t="b">
        <f ca="1"/>
        <v>1</v>
      </c>
      <c r="Q6" t="s">
        <v>8</v>
      </c>
      <c r="R6">
        <v>-1</v>
      </c>
      <c r="S6" t="s">
        <v>434</v>
      </c>
    </row>
    <row r="7" spans="1:23" x14ac:dyDescent="0.3">
      <c r="A7" t="s">
        <v>439</v>
      </c>
      <c r="B7" t="s">
        <v>447</v>
      </c>
      <c r="C7">
        <v>1</v>
      </c>
      <c r="K7" t="b">
        <f ca="1"/>
        <v>0</v>
      </c>
      <c r="Q7" t="s">
        <v>236</v>
      </c>
      <c r="R7">
        <v>1</v>
      </c>
      <c r="S7" t="s">
        <v>435</v>
      </c>
      <c r="T7" t="s">
        <v>436</v>
      </c>
    </row>
    <row r="8" spans="1:23" x14ac:dyDescent="0.3">
      <c r="A8" t="s">
        <v>421</v>
      </c>
      <c r="B8" t="s">
        <v>403</v>
      </c>
      <c r="C8">
        <v>1</v>
      </c>
      <c r="K8" t="b">
        <f ca="1"/>
        <v>1</v>
      </c>
      <c r="N8" t="s">
        <v>403</v>
      </c>
      <c r="O8">
        <v>1</v>
      </c>
      <c r="Q8" t="s">
        <v>238</v>
      </c>
      <c r="R8">
        <v>-1</v>
      </c>
      <c r="S8" t="s">
        <v>435</v>
      </c>
    </row>
    <row r="9" spans="1:23" x14ac:dyDescent="0.3">
      <c r="A9" t="s">
        <v>421</v>
      </c>
      <c r="B9" t="s">
        <v>7</v>
      </c>
      <c r="C9">
        <v>0.25</v>
      </c>
      <c r="K9" t="b">
        <f ca="1"/>
        <v>0</v>
      </c>
      <c r="N9" t="s">
        <v>7</v>
      </c>
      <c r="O9">
        <v>1</v>
      </c>
      <c r="Q9" t="s">
        <v>135</v>
      </c>
      <c r="R9">
        <v>1</v>
      </c>
    </row>
    <row r="10" spans="1:23" x14ac:dyDescent="0.3">
      <c r="A10" t="s">
        <v>421</v>
      </c>
      <c r="B10" t="s">
        <v>5</v>
      </c>
      <c r="C10">
        <v>-0.25</v>
      </c>
      <c r="K10" t="b">
        <f ca="1"/>
        <v>0</v>
      </c>
      <c r="N10" t="s">
        <v>5</v>
      </c>
      <c r="O10">
        <v>-1</v>
      </c>
      <c r="Q10" t="s">
        <v>49</v>
      </c>
      <c r="R10">
        <v>-1</v>
      </c>
      <c r="T10" t="s">
        <v>437</v>
      </c>
    </row>
    <row r="11" spans="1:23" x14ac:dyDescent="0.3">
      <c r="A11" t="s">
        <v>450</v>
      </c>
      <c r="B11" s="4" t="s">
        <v>57</v>
      </c>
      <c r="C11">
        <v>0.75</v>
      </c>
      <c r="K11" t="b">
        <f ca="1"/>
        <v>1</v>
      </c>
      <c r="Q11" t="s">
        <v>403</v>
      </c>
      <c r="V11">
        <v>1</v>
      </c>
    </row>
    <row r="12" spans="1:23" x14ac:dyDescent="0.3">
      <c r="A12" t="s">
        <v>450</v>
      </c>
      <c r="B12" t="s">
        <v>61</v>
      </c>
      <c r="C12">
        <v>0.25</v>
      </c>
      <c r="K12" t="b">
        <f ca="1"/>
        <v>0</v>
      </c>
      <c r="Q12" t="s">
        <v>438</v>
      </c>
      <c r="V12">
        <v>-1</v>
      </c>
    </row>
    <row r="13" spans="1:23" x14ac:dyDescent="0.3">
      <c r="A13" t="s">
        <v>451</v>
      </c>
      <c r="B13" t="s">
        <v>51</v>
      </c>
      <c r="C13">
        <f>-C14*L14/L13</f>
        <v>-3.8633879781420766</v>
      </c>
      <c r="K13" t="b">
        <f ca="1"/>
        <v>1</v>
      </c>
      <c r="L13">
        <v>1.83</v>
      </c>
      <c r="Q13" t="s">
        <v>440</v>
      </c>
    </row>
    <row r="14" spans="1:23" x14ac:dyDescent="0.3">
      <c r="A14" t="s">
        <v>451</v>
      </c>
      <c r="B14" t="s">
        <v>131</v>
      </c>
      <c r="C14">
        <v>1</v>
      </c>
      <c r="K14" t="b">
        <f ca="1"/>
        <v>0</v>
      </c>
      <c r="L14">
        <v>7.07</v>
      </c>
      <c r="M14">
        <f>L14/L13</f>
        <v>3.8633879781420766</v>
      </c>
      <c r="Q14" t="s">
        <v>441</v>
      </c>
    </row>
    <row r="15" spans="1:23" x14ac:dyDescent="0.3">
      <c r="A15" t="s">
        <v>505</v>
      </c>
      <c r="B15" t="s">
        <v>182</v>
      </c>
      <c r="C15" s="8">
        <v>1</v>
      </c>
      <c r="E15">
        <v>3</v>
      </c>
      <c r="G15" t="s">
        <v>505</v>
      </c>
      <c r="H15">
        <v>22</v>
      </c>
      <c r="K15" t="b">
        <f ca="1"/>
        <v>1</v>
      </c>
    </row>
    <row r="16" spans="1:23" x14ac:dyDescent="0.3">
      <c r="A16" t="s">
        <v>505</v>
      </c>
      <c r="B16" t="s">
        <v>178</v>
      </c>
      <c r="C16" s="8">
        <v>-1</v>
      </c>
      <c r="H16">
        <v>16</v>
      </c>
      <c r="K16" t="b">
        <f ca="1"/>
        <v>0</v>
      </c>
    </row>
    <row r="17" spans="1:13" x14ac:dyDescent="0.3">
      <c r="A17" t="s">
        <v>502</v>
      </c>
      <c r="B17" t="s">
        <v>57</v>
      </c>
      <c r="C17" s="8" cm="1">
        <f t="array" ref="C17">E17/D17*$F$17/SUM(ABS(($E$17:$E$21)))</f>
        <v>0.20547945205479451</v>
      </c>
      <c r="D17">
        <v>14.6</v>
      </c>
      <c r="E17">
        <v>1</v>
      </c>
      <c r="F17" s="9">
        <v>15</v>
      </c>
      <c r="J17" cm="1">
        <f t="array" ref="J17:J20">C17:C20*D17:D20</f>
        <v>2.9999999999999996</v>
      </c>
      <c r="K17" t="b">
        <f ca="1"/>
        <v>1</v>
      </c>
    </row>
    <row r="18" spans="1:13" x14ac:dyDescent="0.3">
      <c r="A18" t="s">
        <v>502</v>
      </c>
      <c r="B18" t="s">
        <v>72</v>
      </c>
      <c r="C18" s="8">
        <f>E18/D18*$F$17/COUNT($E$17:$E$21)</f>
        <v>0.29702970297029702</v>
      </c>
      <c r="D18">
        <v>10.1</v>
      </c>
      <c r="E18">
        <v>1</v>
      </c>
      <c r="J18">
        <v>2.9999999999999996</v>
      </c>
      <c r="K18" t="b">
        <f ca="1"/>
        <v>0</v>
      </c>
    </row>
    <row r="19" spans="1:13" x14ac:dyDescent="0.3">
      <c r="A19" t="s">
        <v>502</v>
      </c>
      <c r="B19" t="s">
        <v>499</v>
      </c>
      <c r="C19" s="8">
        <f>E19/D19*$F$17/COUNT($E$17:$E$21)</f>
        <v>0.36585365853658536</v>
      </c>
      <c r="D19">
        <v>8.1999999999999993</v>
      </c>
      <c r="E19">
        <v>1</v>
      </c>
      <c r="J19">
        <v>2.9999999999999996</v>
      </c>
      <c r="K19" t="b">
        <f ca="1"/>
        <v>0</v>
      </c>
      <c r="M19" t="s">
        <v>503</v>
      </c>
    </row>
    <row r="20" spans="1:13" x14ac:dyDescent="0.3">
      <c r="A20" t="s">
        <v>502</v>
      </c>
      <c r="B20" t="s">
        <v>497</v>
      </c>
      <c r="C20" s="8">
        <f>E20/D20*$F$17/COUNT($E$17:$E$21)</f>
        <v>-3.7499999999999999E-2</v>
      </c>
      <c r="D20">
        <v>80</v>
      </c>
      <c r="E20">
        <v>-1</v>
      </c>
      <c r="J20">
        <v>-3</v>
      </c>
      <c r="K20" t="b">
        <f ca="1"/>
        <v>0</v>
      </c>
    </row>
    <row r="21" spans="1:13" x14ac:dyDescent="0.3">
      <c r="A21" t="s">
        <v>502</v>
      </c>
      <c r="B21" t="str">
        <f t="shared" ref="B21:B22" si="0">B15</f>
        <v>XLP</v>
      </c>
      <c r="C21" s="8">
        <f>E21/D21*$F$17/COUNT($E$17:$E$21)</f>
        <v>0.15</v>
      </c>
      <c r="D21">
        <v>20</v>
      </c>
      <c r="E21">
        <v>1</v>
      </c>
      <c r="K21" t="b">
        <f ca="1"/>
        <v>0</v>
      </c>
    </row>
    <row r="22" spans="1:13" x14ac:dyDescent="0.3">
      <c r="A22" t="s">
        <v>502</v>
      </c>
      <c r="B22" t="str">
        <f t="shared" si="0"/>
        <v>XLY</v>
      </c>
      <c r="C22" s="8">
        <f>-C21</f>
        <v>-0.15</v>
      </c>
      <c r="K22" t="b">
        <f ca="1"/>
        <v>0</v>
      </c>
    </row>
    <row r="23" spans="1:13" x14ac:dyDescent="0.3">
      <c r="C23" s="8"/>
    </row>
    <row r="28" spans="1:13" x14ac:dyDescent="0.3">
      <c r="A28" t="s">
        <v>506</v>
      </c>
      <c r="B28" t="s">
        <v>57</v>
      </c>
      <c r="C28" s="8">
        <f>E28/D28</f>
        <v>0.20547945205479454</v>
      </c>
      <c r="D28">
        <v>14.6</v>
      </c>
      <c r="E28">
        <v>3</v>
      </c>
      <c r="J28" cm="1">
        <f t="array" ref="J28:J31">C28:C31*D28:D31</f>
        <v>3</v>
      </c>
    </row>
    <row r="29" spans="1:13" x14ac:dyDescent="0.3">
      <c r="A29" t="s">
        <v>506</v>
      </c>
      <c r="B29" t="s">
        <v>72</v>
      </c>
      <c r="C29" s="8">
        <f>E29/D29</f>
        <v>0.29702970297029702</v>
      </c>
      <c r="D29">
        <v>10.1</v>
      </c>
      <c r="E29">
        <v>3</v>
      </c>
      <c r="J29">
        <v>2.9999999999999996</v>
      </c>
    </row>
    <row r="30" spans="1:13" x14ac:dyDescent="0.3">
      <c r="A30" t="s">
        <v>506</v>
      </c>
      <c r="B30" t="s">
        <v>499</v>
      </c>
      <c r="C30" s="8">
        <f>E30/D30</f>
        <v>0.36585365853658541</v>
      </c>
      <c r="D30">
        <v>8.1999999999999993</v>
      </c>
      <c r="E30">
        <v>3</v>
      </c>
      <c r="J30">
        <v>3</v>
      </c>
      <c r="M30" t="s">
        <v>503</v>
      </c>
    </row>
    <row r="31" spans="1:13" x14ac:dyDescent="0.3">
      <c r="A31" t="s">
        <v>506</v>
      </c>
      <c r="B31" t="s">
        <v>497</v>
      </c>
      <c r="C31" s="8">
        <f>E31/D31</f>
        <v>-0.1125</v>
      </c>
      <c r="D31">
        <v>80</v>
      </c>
      <c r="E31">
        <f>-SUM(E28:E30)</f>
        <v>-9</v>
      </c>
      <c r="J31">
        <v>-9</v>
      </c>
    </row>
  </sheetData>
  <conditionalFormatting sqref="A2:C14 B15 A15:A16 C15:C16 A28:C31">
    <cfRule type="expression" dxfId="8" priority="5">
      <formula>$K2</formula>
    </cfRule>
  </conditionalFormatting>
  <conditionalFormatting sqref="A17:C17 B18:C20 A18:A22 C21">
    <cfRule type="expression" dxfId="7" priority="1">
      <formula>$K17</formula>
    </cfRule>
  </conditionalFormatting>
  <conditionalFormatting sqref="A23:C23">
    <cfRule type="expression" dxfId="6" priority="23">
      <formula>$K16</formula>
    </cfRule>
  </conditionalFormatting>
  <conditionalFormatting sqref="B21 B22:C22">
    <cfRule type="expression" dxfId="5" priority="21">
      <formula>$K19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V87"/>
  <sheetViews>
    <sheetView showGridLines="0" workbookViewId="0">
      <pane xSplit="1" ySplit="1" topLeftCell="B60" activePane="bottomRight" state="frozen"/>
      <selection pane="topRight" activeCell="B1" sqref="B1"/>
      <selection pane="bottomLeft" activeCell="A2" sqref="A2"/>
      <selection pane="bottomRight" activeCell="G86" sqref="G86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  <col min="17" max="17" width="13.5546875" bestFit="1" customWidth="1"/>
  </cols>
  <sheetData>
    <row r="1" spans="1:2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  <c r="Q1" s="5" t="s">
        <v>492</v>
      </c>
    </row>
    <row r="2" spans="1:2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Row],[asset_class]]="Vol",-1,1)</f>
        <v>1E-4</v>
      </c>
      <c r="P2" s="4" t="str">
        <f>data[[#This Row],[factor_name]]</f>
        <v>SPY</v>
      </c>
      <c r="Q2" s="4"/>
      <c r="R2" s="2"/>
      <c r="S2" t="b" cm="1">
        <f t="array" ref="S2:S87">MOD(_xlfn.SEQUENCE(ROWS(data[])),3)=1</f>
        <v>1</v>
      </c>
    </row>
    <row r="3" spans="1:2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Row],[asset_class]]="Vol",-1,1)</f>
        <v>1E-4</v>
      </c>
      <c r="P3" s="4" t="str">
        <f>data[[#This Row],[factor_name]]</f>
        <v>IWM</v>
      </c>
      <c r="Q3" s="4"/>
      <c r="S3" t="b">
        <v>0</v>
      </c>
      <c r="V3" t="s">
        <v>471</v>
      </c>
    </row>
    <row r="4" spans="1:2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Row],[asset_class]]="Vol",-1,1)</f>
        <v>1E-4</v>
      </c>
      <c r="P4" s="4" t="str">
        <f>data[[#This Row],[factor_name]]</f>
        <v>MDY</v>
      </c>
      <c r="Q4" s="4"/>
      <c r="S4" t="b">
        <v>0</v>
      </c>
    </row>
    <row r="5" spans="1:2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Row],[asset_class]]="Vol",-1,1)</f>
        <v>1E-4</v>
      </c>
      <c r="P5" s="4" t="str">
        <f>data[[#This Row],[factor_name]]</f>
        <v>RSP</v>
      </c>
      <c r="Q5" s="4"/>
      <c r="S5" t="b">
        <v>1</v>
      </c>
      <c r="V5" t="s">
        <v>470</v>
      </c>
    </row>
    <row r="6" spans="1:2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Row],[asset_class]]="Vol",-1,1)</f>
        <v>1E-4</v>
      </c>
      <c r="P6" s="4" t="str">
        <f>data[[#This Row],[factor_name]]</f>
        <v>QQQ</v>
      </c>
      <c r="Q6" s="4"/>
      <c r="S6" t="b">
        <v>0</v>
      </c>
    </row>
    <row r="7" spans="1:2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Row],[asset_class]]="Vol",-1,1)</f>
        <v>1E-4</v>
      </c>
      <c r="P7" s="4" t="str">
        <f>data[[#This Row],[factor_name]]</f>
        <v>DIA</v>
      </c>
      <c r="Q7" s="4"/>
      <c r="S7" t="b">
        <v>0</v>
      </c>
    </row>
    <row r="8" spans="1:2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Row],[asset_class]]="Vol",-1,1)</f>
        <v>1E-4</v>
      </c>
      <c r="P8" s="4" t="str">
        <f>data[[#This Row],[factor_name]]</f>
        <v>XLK</v>
      </c>
      <c r="Q8" s="4"/>
      <c r="S8" t="b">
        <v>1</v>
      </c>
    </row>
    <row r="9" spans="1:2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Row],[asset_class]]="Vol",-1,1)</f>
        <v>1E-4</v>
      </c>
      <c r="P9" s="4" t="str">
        <f>data[[#This Row],[factor_name]]</f>
        <v>XLI</v>
      </c>
      <c r="Q9" s="4"/>
      <c r="S9" t="b">
        <v>0</v>
      </c>
    </row>
    <row r="10" spans="1:2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Row],[asset_class]]="Vol",-1,1)</f>
        <v>1E-4</v>
      </c>
      <c r="P10" s="4" t="str">
        <f>data[[#This Row],[factor_name]]</f>
        <v>XLF</v>
      </c>
      <c r="Q10" s="4"/>
      <c r="S10" t="b">
        <v>0</v>
      </c>
    </row>
    <row r="11" spans="1:2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Row],[asset_class]]="Vol",-1,1)</f>
        <v>1E-4</v>
      </c>
      <c r="P11" s="4" t="str">
        <f>data[[#This Row],[factor_name]]</f>
        <v>KRE</v>
      </c>
      <c r="Q11" s="4"/>
      <c r="S11" t="b">
        <v>1</v>
      </c>
    </row>
    <row r="12" spans="1:2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Row],[asset_class]]="Vol",-1,1)</f>
        <v>1E-4</v>
      </c>
      <c r="P12" s="4" t="str">
        <f>data[[#This Row],[factor_name]]</f>
        <v>XLC</v>
      </c>
      <c r="Q12" s="4"/>
      <c r="S12" t="b">
        <v>0</v>
      </c>
    </row>
    <row r="13" spans="1:2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Row],[asset_class]]="Vol",-1,1)</f>
        <v>1E-4</v>
      </c>
      <c r="P13" s="4" t="str">
        <f>data[[#This Row],[factor_name]]</f>
        <v>XLE</v>
      </c>
      <c r="Q13" s="4"/>
      <c r="S13" t="b">
        <v>0</v>
      </c>
    </row>
    <row r="14" spans="1:2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Row],[asset_class]]="Vol",-1,1)</f>
        <v>1E-4</v>
      </c>
      <c r="P14" s="4" t="str">
        <f>data[[#This Row],[factor_name]]</f>
        <v>XLY</v>
      </c>
      <c r="Q14" s="4"/>
      <c r="S14" t="b">
        <v>1</v>
      </c>
    </row>
    <row r="15" spans="1:2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Row],[asset_class]]="Vol",-1,1)</f>
        <v>1E-4</v>
      </c>
      <c r="P15" s="4" t="str">
        <f>data[[#This Row],[factor_name]]</f>
        <v>XLB</v>
      </c>
      <c r="Q15" s="4"/>
      <c r="S15" t="b">
        <v>0</v>
      </c>
    </row>
    <row r="16" spans="1:2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Row],[asset_class]]="Vol",-1,1)</f>
        <v>1E-4</v>
      </c>
      <c r="P16" s="4" t="str">
        <f>data[[#This Row],[factor_name]]</f>
        <v>XLV</v>
      </c>
      <c r="Q16" s="4"/>
      <c r="S16" t="b">
        <v>0</v>
      </c>
    </row>
    <row r="17" spans="1:19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Row],[asset_class]]="Vol",-1,1)</f>
        <v>1E-4</v>
      </c>
      <c r="P17" s="4" t="str">
        <f>data[[#This Row],[factor_name]]</f>
        <v>XLU</v>
      </c>
      <c r="Q17" s="4"/>
      <c r="S17" t="b">
        <v>1</v>
      </c>
    </row>
    <row r="18" spans="1:19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Row],[asset_class]]="Vol",-1,1)</f>
        <v>1E-4</v>
      </c>
      <c r="P18" s="4" t="str">
        <f>data[[#This Row],[factor_name]]</f>
        <v>XLP</v>
      </c>
      <c r="Q18" s="4"/>
      <c r="S18" t="b">
        <v>0</v>
      </c>
    </row>
    <row r="19" spans="1:19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Row],[asset_class]]="Vol",-1,1)</f>
        <v>1E-4</v>
      </c>
      <c r="P19" s="4" t="str">
        <f>data[[#This Row],[factor_name]]</f>
        <v>IYR</v>
      </c>
      <c r="Q19" s="4"/>
      <c r="S19" t="b">
        <v>0</v>
      </c>
    </row>
    <row r="20" spans="1:19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Row],[asset_class]]="Vol",-1,1)</f>
        <v>1E-4</v>
      </c>
      <c r="P20" s="4" t="str">
        <f>data[[#This Row],[factor_name]]</f>
        <v>VNQ</v>
      </c>
      <c r="Q20" s="4"/>
      <c r="S20" t="b">
        <v>1</v>
      </c>
    </row>
    <row r="21" spans="1:19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Row],[asset_class]]="Vol",-1,1)</f>
        <v>1E-4</v>
      </c>
      <c r="P21" s="4" t="str">
        <f>data[[#This Row],[factor_name]]</f>
        <v>AIQ</v>
      </c>
      <c r="Q21" s="4"/>
      <c r="S21" t="b">
        <v>0</v>
      </c>
    </row>
    <row r="22" spans="1:19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Row],[asset_class]]="Vol",-1,1)</f>
        <v>1E-4</v>
      </c>
      <c r="P22" s="4" t="str">
        <f>data[[#This Row],[factor_name]]</f>
        <v>ICLN</v>
      </c>
      <c r="Q22" s="4"/>
      <c r="S22" t="b">
        <v>0</v>
      </c>
    </row>
    <row r="23" spans="1:19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Row],[asset_class]]="Vol",-1,1)</f>
        <v>1E-4</v>
      </c>
      <c r="P23" s="4" t="str">
        <f>data[[#This Row],[factor_name]]</f>
        <v>PFF</v>
      </c>
      <c r="Q23" s="4"/>
      <c r="S23" t="b">
        <v>1</v>
      </c>
    </row>
    <row r="24" spans="1:19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Row],[asset_class]]="Vol",-1,1)</f>
        <v>1E-4</v>
      </c>
      <c r="P24" s="4" t="str">
        <f>data[[#This Row],[factor_name]]</f>
        <v>FEZ</v>
      </c>
      <c r="Q24" s="4"/>
      <c r="S24" t="b">
        <v>0</v>
      </c>
    </row>
    <row r="25" spans="1:19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Row],[asset_class]]="Vol",-1,1)</f>
        <v>1E-4</v>
      </c>
      <c r="P25" s="4" t="str">
        <f>data[[#This Row],[factor_name]]</f>
        <v>SX7E</v>
      </c>
      <c r="Q25" s="4"/>
      <c r="S25" t="b">
        <v>0</v>
      </c>
    </row>
    <row r="26" spans="1:19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Row],[asset_class]]="Vol",-1,1)</f>
        <v>1E-4</v>
      </c>
      <c r="P26" s="4" t="str">
        <f>data[[#This Row],[factor_name]]</f>
        <v>EWU</v>
      </c>
      <c r="Q26" s="4"/>
      <c r="S26" t="b">
        <v>1</v>
      </c>
    </row>
    <row r="27" spans="1:19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Row],[asset_class]]="Vol",-1,1)</f>
        <v>1E-4</v>
      </c>
      <c r="P27" s="4" t="str">
        <f>data[[#This Row],[factor_name]]</f>
        <v>DAX</v>
      </c>
      <c r="Q27" s="4"/>
      <c r="S27" t="b">
        <v>0</v>
      </c>
    </row>
    <row r="28" spans="1:19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Row],[asset_class]]="Vol",-1,1)</f>
        <v>1E-4</v>
      </c>
      <c r="P28" s="4" t="str">
        <f>data[[#This Row],[factor_name]]</f>
        <v>EWC</v>
      </c>
      <c r="Q28" s="4"/>
      <c r="S28" t="b">
        <v>0</v>
      </c>
    </row>
    <row r="29" spans="1:19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Row],[asset_class]]="Vol",-1,1)</f>
        <v>1E-4</v>
      </c>
      <c r="P29" s="4" t="str">
        <f>data[[#This Row],[factor_name]]</f>
        <v>FTSEMIB.MI</v>
      </c>
      <c r="Q29" s="4"/>
      <c r="S29" t="b">
        <v>1</v>
      </c>
    </row>
    <row r="30" spans="1:19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Row],[asset_class]]="Vol",-1,1)</f>
        <v>1E-4</v>
      </c>
      <c r="P30" s="4" t="str">
        <f>data[[#This Row],[factor_name]]</f>
        <v>CAC</v>
      </c>
      <c r="Q30" s="4"/>
      <c r="S30" t="b">
        <v>0</v>
      </c>
    </row>
    <row r="31" spans="1:19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Row],[asset_class]]="Vol",-1,1)</f>
        <v>1E-4</v>
      </c>
      <c r="P31" s="4" t="str">
        <f>data[[#This Row],[factor_name]]</f>
        <v>EWI</v>
      </c>
      <c r="Q31" s="4"/>
      <c r="S31" t="b">
        <v>0</v>
      </c>
    </row>
    <row r="32" spans="1:19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Row],[asset_class]]="Vol",-1,1)</f>
        <v>1E-4</v>
      </c>
      <c r="P32" s="4" t="str">
        <f>data[[#This Row],[factor_name]]</f>
        <v>^IBEX</v>
      </c>
      <c r="Q32" s="4"/>
      <c r="S32" t="b">
        <v>1</v>
      </c>
    </row>
    <row r="33" spans="1:19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Row],[asset_class]]="Vol",-1,1)</f>
        <v>1E-4</v>
      </c>
      <c r="P33" s="4" t="str">
        <f>data[[#This Row],[factor_name]]</f>
        <v>EWP</v>
      </c>
      <c r="Q33" s="4"/>
      <c r="S33" t="b">
        <v>0</v>
      </c>
    </row>
    <row r="34" spans="1:19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Row],[asset_class]]="Vol",-1,1)</f>
        <v>1E-4</v>
      </c>
      <c r="P34" s="4" t="str">
        <f>data[[#This Row],[factor_name]]</f>
        <v>^N225</v>
      </c>
      <c r="Q34" s="4"/>
      <c r="S34" t="b">
        <v>0</v>
      </c>
    </row>
    <row r="35" spans="1:19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0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Row],[asset_class]]="Vol",-1,1)</f>
        <v>1E-4</v>
      </c>
      <c r="P35" s="4" t="str">
        <f>data[[#This Row],[factor_name]]</f>
        <v>TPX</v>
      </c>
      <c r="Q35" s="4" t="s">
        <v>491</v>
      </c>
      <c r="S35" t="b">
        <v>1</v>
      </c>
    </row>
    <row r="36" spans="1:19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Row],[asset_class]]="Vol",-1,1)</f>
        <v>1E-4</v>
      </c>
      <c r="P36" s="4" t="str">
        <f>data[[#This Row],[factor_name]]</f>
        <v>FXI</v>
      </c>
      <c r="Q36" s="4"/>
      <c r="S36" t="b">
        <v>0</v>
      </c>
    </row>
    <row r="37" spans="1:19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Row],[asset_class]]="Vol",-1,1)</f>
        <v>1E-4</v>
      </c>
      <c r="P37" s="4" t="str">
        <f>data[[#This Row],[factor_name]]</f>
        <v>ASHR</v>
      </c>
      <c r="Q37" s="4"/>
      <c r="S37" t="b">
        <v>0</v>
      </c>
    </row>
    <row r="38" spans="1:19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Row],[asset_class]]="Vol",-1,1)</f>
        <v>1E-4</v>
      </c>
      <c r="P38" s="4" t="str">
        <f>data[[#This Row],[factor_name]]</f>
        <v>KWEB</v>
      </c>
      <c r="Q38" s="4"/>
      <c r="S38" t="b">
        <v>1</v>
      </c>
    </row>
    <row r="39" spans="1:19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Row],[asset_class]]="Vol",-1,1)</f>
        <v>1E-4</v>
      </c>
      <c r="P39" s="4" t="str">
        <f>data[[#This Row],[factor_name]]</f>
        <v>EEM</v>
      </c>
      <c r="Q39" s="4"/>
      <c r="S39" t="b">
        <v>0</v>
      </c>
    </row>
    <row r="40" spans="1:19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Row],[asset_class]]="Vol",-1,1)</f>
        <v>1E-4</v>
      </c>
      <c r="P40" s="4" t="str">
        <f>data[[#This Row],[factor_name]]</f>
        <v>LQD</v>
      </c>
      <c r="Q40" s="4"/>
      <c r="S40" t="b">
        <v>0</v>
      </c>
    </row>
    <row r="41" spans="1:19" x14ac:dyDescent="0.3">
      <c r="A41" s="4" t="s">
        <v>46</v>
      </c>
      <c r="B41" s="4" t="s">
        <v>40</v>
      </c>
      <c r="C41" s="4" t="s">
        <v>447</v>
      </c>
      <c r="D41" s="4"/>
      <c r="E41" s="4"/>
      <c r="F41" s="4" t="s">
        <v>489</v>
      </c>
      <c r="G41" s="4" t="s">
        <v>490</v>
      </c>
      <c r="H41" s="4">
        <v>1</v>
      </c>
      <c r="I41" s="4">
        <v>0</v>
      </c>
      <c r="J41" s="4">
        <v>0</v>
      </c>
      <c r="K41" s="4">
        <v>0</v>
      </c>
      <c r="L41" s="4" t="str">
        <f>IF(data[[#This Row],[description_override]]="",data[[#This Row],[Description_GPT]],data[[#This Row],[description_override]])</f>
        <v>Vanguard Short-Term Bond Index Fund ETF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Row],[asset_class]]="Vol",-1,1)</f>
        <v>1E-4</v>
      </c>
      <c r="P41" s="4" t="str">
        <f>data[[#This Row],[factor_name]]</f>
        <v>BSV</v>
      </c>
      <c r="Q41" s="4"/>
      <c r="S41" t="b">
        <v>1</v>
      </c>
    </row>
    <row r="42" spans="1:19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Row],[asset_class]]="Vol",-1,1)</f>
        <v>1E-4</v>
      </c>
      <c r="P42" s="4" t="str">
        <f>data[[#This Row],[factor_name]]</f>
        <v>HYG</v>
      </c>
      <c r="Q42" s="4"/>
      <c r="S42" t="b">
        <v>0</v>
      </c>
    </row>
    <row r="43" spans="1:19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1</v>
      </c>
      <c r="I43" s="4">
        <v>1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Row],[asset_class]]="Vol",-1,1)</f>
        <v>1E-4</v>
      </c>
      <c r="P43" s="4" t="str">
        <f>data[[#This Row],[factor_name]]</f>
        <v>LQDH</v>
      </c>
      <c r="Q43" s="4"/>
      <c r="S43" t="b">
        <v>0</v>
      </c>
    </row>
    <row r="44" spans="1:19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Row],[asset_class]]="Vol",-1,1)</f>
        <v>1E-4</v>
      </c>
      <c r="P44" s="4" t="str">
        <f>data[[#This Row],[factor_name]]</f>
        <v>HYGH</v>
      </c>
      <c r="Q44" s="4"/>
      <c r="S44" t="b">
        <v>1</v>
      </c>
    </row>
    <row r="45" spans="1:19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Row],[asset_class]]="Vol",-1,1)</f>
        <v>1E-4</v>
      </c>
      <c r="P45" s="4" t="str">
        <f>data[[#This Row],[factor_name]]</f>
        <v>AGG</v>
      </c>
      <c r="Q45" s="4"/>
      <c r="S45" t="b">
        <v>0</v>
      </c>
    </row>
    <row r="46" spans="1:19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Row],[asset_class]]="Vol",-1,1)</f>
        <v>-0.01</v>
      </c>
      <c r="P46" s="4" t="str">
        <f>data[[#This Row],[factor_name]]</f>
        <v>^TNX</v>
      </c>
      <c r="Q46" s="4"/>
      <c r="S46" t="b">
        <v>0</v>
      </c>
    </row>
    <row r="47" spans="1:19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Row],[asset_class]]="Vol",-1,1)</f>
        <v>1E-4</v>
      </c>
      <c r="P47" s="4" t="str">
        <f>data[[#This Row],[factor_name]]</f>
        <v>SHY</v>
      </c>
      <c r="Q47" s="4"/>
      <c r="S47" t="b">
        <v>1</v>
      </c>
    </row>
    <row r="48" spans="1:19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Row],[asset_class]]="Vol",-1,1)</f>
        <v>1E-4</v>
      </c>
      <c r="P48" s="4" t="str">
        <f>data[[#This Row],[factor_name]]</f>
        <v>IEI</v>
      </c>
      <c r="Q48" s="4"/>
      <c r="S48" t="b">
        <v>0</v>
      </c>
    </row>
    <row r="49" spans="1:19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Row],[asset_class]]="Vol",-1,1)</f>
        <v>1E-4</v>
      </c>
      <c r="P49" s="4" t="str">
        <f>data[[#This Row],[factor_name]]</f>
        <v>IEF</v>
      </c>
      <c r="Q49" s="4"/>
      <c r="S49" t="b">
        <v>0</v>
      </c>
    </row>
    <row r="50" spans="1:19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Row],[asset_class]]="Vol",-1,1)</f>
        <v>1E-4</v>
      </c>
      <c r="P50" s="4" t="str">
        <f>data[[#This Row],[factor_name]]</f>
        <v>TLT</v>
      </c>
      <c r="Q50" s="4"/>
      <c r="S50" t="b">
        <v>1</v>
      </c>
    </row>
    <row r="51" spans="1:19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Row],[asset_class]]="Vol",-1,1)</f>
        <v>1E-4</v>
      </c>
      <c r="P51" s="4" t="str">
        <f>data[[#This Row],[factor_name]]</f>
        <v>TIP</v>
      </c>
      <c r="Q51" s="4"/>
      <c r="S51" t="b">
        <v>0</v>
      </c>
    </row>
    <row r="52" spans="1:19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Row],[asset_class]]="Vol",-1,1)</f>
        <v>1E-4</v>
      </c>
      <c r="P52" s="4" t="str">
        <f>data[[#This Row],[factor_name]]</f>
        <v>VTIP</v>
      </c>
      <c r="Q52" s="4"/>
      <c r="S52" t="b">
        <v>0</v>
      </c>
    </row>
    <row r="53" spans="1:19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Row],[asset_class]]="Vol",-1,1)</f>
        <v>1E-4</v>
      </c>
      <c r="P53" s="4" t="str">
        <f>data[[#This Row],[factor_name]]</f>
        <v>MBB</v>
      </c>
      <c r="Q53" s="4"/>
      <c r="S53" t="b">
        <v>1</v>
      </c>
    </row>
    <row r="54" spans="1:19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Row],[asset_class]]="Vol",-1,1)</f>
        <v>1E-4</v>
      </c>
      <c r="P54" s="4" t="str">
        <f>data[[#This Row],[factor_name]]</f>
        <v>MBTA</v>
      </c>
      <c r="Q54" s="4"/>
      <c r="S54" t="b">
        <v>0</v>
      </c>
    </row>
    <row r="55" spans="1:19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Row],[asset_class]]="Vol",-1,1)</f>
        <v>1E-4</v>
      </c>
      <c r="P55" s="4" t="str">
        <f>data[[#This Row],[factor_name]]</f>
        <v>AGNC</v>
      </c>
      <c r="Q55" s="4"/>
      <c r="S55" t="b">
        <v>0</v>
      </c>
    </row>
    <row r="56" spans="1:19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Row],[asset_class]]="Vol",-1,1)</f>
        <v>1E-4</v>
      </c>
      <c r="P56" s="4" t="str">
        <f>data[[#This Row],[factor_name]]</f>
        <v>VMBS</v>
      </c>
      <c r="Q56" s="4"/>
      <c r="S56" t="b">
        <v>1</v>
      </c>
    </row>
    <row r="57" spans="1:19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Row],[asset_class]]="Vol",-1,1)</f>
        <v>1E-4</v>
      </c>
      <c r="P57" s="4" t="str">
        <f>data[[#This Row],[factor_name]]</f>
        <v>CMBS</v>
      </c>
      <c r="Q57" s="4"/>
      <c r="S57" t="b">
        <v>0</v>
      </c>
    </row>
    <row r="58" spans="1:19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Row],[asset_class]]="Vol",-1,1)</f>
        <v>1E-4</v>
      </c>
      <c r="P58" s="4" t="str">
        <f>data[[#This Row],[factor_name]]</f>
        <v>EMB</v>
      </c>
      <c r="Q58" s="4"/>
      <c r="S58" t="b">
        <v>0</v>
      </c>
    </row>
    <row r="59" spans="1:19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Row],[asset_class]]="Vol",-1,1)</f>
        <v>1E-4</v>
      </c>
      <c r="P59" s="4" t="str">
        <f>data[[#This Row],[factor_name]]</f>
        <v>EMHY</v>
      </c>
      <c r="Q59" s="4"/>
      <c r="S59" t="b">
        <v>1</v>
      </c>
    </row>
    <row r="60" spans="1:19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Row],[asset_class]]="Vol",-1,1)</f>
        <v>1E-4</v>
      </c>
      <c r="P60" s="4" t="str">
        <f>data[[#This Row],[factor_name]]</f>
        <v>CEW</v>
      </c>
      <c r="Q60" s="4"/>
      <c r="S60" t="b">
        <v>0</v>
      </c>
    </row>
    <row r="61" spans="1:19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Row],[asset_class]]="Vol",-1,1)</f>
        <v>1E-4</v>
      </c>
      <c r="P61" s="4" t="str">
        <f>data[[#This Row],[factor_name]]</f>
        <v>IGOV</v>
      </c>
      <c r="Q61" s="4"/>
      <c r="S61" t="b">
        <v>0</v>
      </c>
    </row>
    <row r="62" spans="1:19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Row],[asset_class]]="Vol",-1,1)</f>
        <v>1E-4</v>
      </c>
      <c r="P62" s="4" t="str">
        <f>data[[#This Row],[factor_name]]</f>
        <v>GLD</v>
      </c>
      <c r="Q62" s="4"/>
      <c r="S62" t="b">
        <v>1</v>
      </c>
    </row>
    <row r="63" spans="1:19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Row],[asset_class]]="Vol",-1,1)</f>
        <v>1E-4</v>
      </c>
      <c r="P63" s="4" t="str">
        <f>data[[#This Row],[factor_name]]</f>
        <v>SLV</v>
      </c>
      <c r="Q63" s="4"/>
      <c r="S63" t="b">
        <v>0</v>
      </c>
    </row>
    <row r="64" spans="1:19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Row],[asset_class]]="Vol",-1,1)</f>
        <v>1E-4</v>
      </c>
      <c r="P64" s="4" t="str">
        <f>data[[#This Row],[factor_name]]</f>
        <v>USO</v>
      </c>
      <c r="Q64" s="4"/>
      <c r="S64" t="b">
        <v>0</v>
      </c>
    </row>
    <row r="65" spans="1:19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Row],[asset_class]]="Vol",-1,1)</f>
        <v>1E-4</v>
      </c>
      <c r="P65" s="4" t="str">
        <f>data[[#This Row],[factor_name]]</f>
        <v>DBC</v>
      </c>
      <c r="Q65" s="4"/>
      <c r="S65" t="b">
        <v>1</v>
      </c>
    </row>
    <row r="66" spans="1:19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Row],[asset_class]]="Vol",-1,1)</f>
        <v>1E-4</v>
      </c>
      <c r="P66" s="4" t="str">
        <f>data[[#This Row],[factor_name]]</f>
        <v>UUP</v>
      </c>
      <c r="Q66" s="4"/>
      <c r="S66" t="b">
        <v>0</v>
      </c>
    </row>
    <row r="67" spans="1:19" x14ac:dyDescent="0.3">
      <c r="A67" s="4" t="s">
        <v>65</v>
      </c>
      <c r="B67" s="4" t="s">
        <v>40</v>
      </c>
      <c r="C67" s="4" t="s">
        <v>493</v>
      </c>
      <c r="D67" s="4" t="s">
        <v>494</v>
      </c>
      <c r="E67" s="4"/>
      <c r="F67" s="4"/>
      <c r="G67" s="4" t="s">
        <v>111</v>
      </c>
      <c r="H67" s="4">
        <v>1</v>
      </c>
      <c r="I67" s="4">
        <v>0</v>
      </c>
      <c r="J67" s="4">
        <v>0</v>
      </c>
      <c r="K67" s="4">
        <v>0</v>
      </c>
      <c r="L67" s="4">
        <f>IF(data[[#This Row],[description_override]]="",data[[#This Row],[Description_GPT]],data[[#This Row],[description_override]])</f>
        <v>0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Row],[asset_class]]="Vol",-1,1)</f>
        <v>1E-4</v>
      </c>
      <c r="P67" s="4" t="str">
        <f>data[[#This Row],[factor_name]]</f>
        <v>DX-Y.NYB</v>
      </c>
      <c r="Q67" s="4"/>
      <c r="S67" t="b">
        <v>0</v>
      </c>
    </row>
    <row r="68" spans="1:19" x14ac:dyDescent="0.3">
      <c r="A68" s="4" t="s">
        <v>65</v>
      </c>
      <c r="B68" s="4" t="s">
        <v>68</v>
      </c>
      <c r="C68" s="4" t="s">
        <v>69</v>
      </c>
      <c r="D68" s="4"/>
      <c r="E68" s="4"/>
      <c r="F68" s="4" t="s">
        <v>70</v>
      </c>
      <c r="G68" s="4" t="s">
        <v>112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Euro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Row],[asset_class]]="Vol",-1,1)</f>
        <v>1E-4</v>
      </c>
      <c r="P68" s="4" t="str">
        <f>data[[#This Row],[factor_name]]</f>
        <v>FXE</v>
      </c>
      <c r="Q68" s="4"/>
      <c r="S68" t="b">
        <v>1</v>
      </c>
    </row>
    <row r="69" spans="1:19" x14ac:dyDescent="0.3">
      <c r="A69" t="s">
        <v>65</v>
      </c>
      <c r="B69" t="s">
        <v>71</v>
      </c>
      <c r="C69" t="s">
        <v>72</v>
      </c>
      <c r="F69" t="s">
        <v>73</v>
      </c>
      <c r="G69" t="s">
        <v>113</v>
      </c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Invesco CurrencyShares Japanese Yen Trust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Row],[asset_class]]="Vol",-1,1)</f>
        <v>1E-4</v>
      </c>
      <c r="P69" s="4" t="str">
        <f>data[[#This Row],[factor_name]]</f>
        <v>FXY</v>
      </c>
      <c r="Q69" s="4"/>
      <c r="S69" t="b">
        <v>0</v>
      </c>
    </row>
    <row r="70" spans="1:19" x14ac:dyDescent="0.3">
      <c r="A70" t="s">
        <v>65</v>
      </c>
      <c r="B70" t="s">
        <v>71</v>
      </c>
      <c r="C70" t="s">
        <v>499</v>
      </c>
      <c r="F70" t="s">
        <v>500</v>
      </c>
      <c r="G70" t="s">
        <v>501</v>
      </c>
      <c r="H70" s="4">
        <v>1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Invesco CurrencyShares Swiss Franc Trust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Row],[asset_class]]="Vol",-1,1)</f>
        <v>1E-4</v>
      </c>
      <c r="P70" s="4" t="str">
        <f>data[[#This Row],[factor_name]]</f>
        <v>FXF</v>
      </c>
      <c r="Q70" s="4"/>
      <c r="S70" t="b">
        <v>0</v>
      </c>
    </row>
    <row r="71" spans="1:19" x14ac:dyDescent="0.3">
      <c r="A71" s="4" t="s">
        <v>476</v>
      </c>
      <c r="B71" s="4" t="s">
        <v>40</v>
      </c>
      <c r="C71" s="4" t="s">
        <v>472</v>
      </c>
      <c r="D71" s="4"/>
      <c r="E71" s="4"/>
      <c r="F71" s="4" t="s">
        <v>473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CBOE Volatility Index</v>
      </c>
      <c r="M71" s="4" t="s">
        <v>455</v>
      </c>
      <c r="N71" s="4" t="s">
        <v>454</v>
      </c>
      <c r="O71" s="4" cm="1">
        <f t="array" ref="O71">_xlfn.SWITCH(data[[#This Row],[diffusion_type]],"lognormal",0.0001,"normal",-0.01)*IF(data[[#This Row],[asset_class]]="Vol",-1,1)</f>
        <v>-1E-4</v>
      </c>
      <c r="P71" s="4" t="str">
        <f>data[[#This Row],[factor_name]]</f>
        <v>^VIX</v>
      </c>
      <c r="Q71" s="4"/>
      <c r="S71" t="b">
        <v>1</v>
      </c>
    </row>
    <row r="72" spans="1:19" x14ac:dyDescent="0.3">
      <c r="A72" s="4" t="s">
        <v>476</v>
      </c>
      <c r="B72" s="4" t="s">
        <v>40</v>
      </c>
      <c r="C72" s="4" t="s">
        <v>495</v>
      </c>
      <c r="D72" s="4"/>
      <c r="E72" s="4"/>
      <c r="F72" s="4" t="s">
        <v>496</v>
      </c>
      <c r="G72" s="4"/>
      <c r="H72" s="4">
        <v>1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VIX Short-Term Futures ETN</v>
      </c>
      <c r="M72" s="4" t="s">
        <v>455</v>
      </c>
      <c r="N72" s="4" t="s">
        <v>454</v>
      </c>
      <c r="O72" s="4" cm="1">
        <f t="array" ref="O72">_xlfn.SWITCH(data[[#This Row],[diffusion_type]],"lognormal",0.0001,"normal",-0.01)*IF(data[[#This Row],[asset_class]]="Vol",-1,1)</f>
        <v>-1E-4</v>
      </c>
      <c r="P72" s="4" t="str">
        <f>data[[#This Row],[factor_name]]</f>
        <v>VXX</v>
      </c>
      <c r="Q72" s="4"/>
      <c r="S72" t="b">
        <v>0</v>
      </c>
    </row>
    <row r="73" spans="1:19" x14ac:dyDescent="0.3">
      <c r="A73" s="4" t="s">
        <v>476</v>
      </c>
      <c r="B73" s="4" t="s">
        <v>40</v>
      </c>
      <c r="C73" s="4" t="s">
        <v>497</v>
      </c>
      <c r="D73" s="4"/>
      <c r="E73" s="4"/>
      <c r="F73" s="4" t="s">
        <v>498</v>
      </c>
      <c r="G73" s="4"/>
      <c r="H73" s="4">
        <v>1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S&amp;P 500 3-Month Volatility</v>
      </c>
      <c r="M73" s="4" t="s">
        <v>455</v>
      </c>
      <c r="N73" s="4" t="s">
        <v>454</v>
      </c>
      <c r="O73" s="4" cm="1">
        <f t="array" ref="O73">_xlfn.SWITCH(data[[#This Row],[diffusion_type]],"lognormal",0.0001,"normal",-0.01)*IF(data[[#This Row],[asset_class]]="Vol",-1,1)</f>
        <v>-1E-4</v>
      </c>
      <c r="P73" s="4" t="str">
        <f>data[[#This Row],[factor_name]]</f>
        <v>^VIX3M</v>
      </c>
      <c r="Q73" s="4"/>
      <c r="S73" t="b">
        <v>0</v>
      </c>
    </row>
    <row r="74" spans="1:19" x14ac:dyDescent="0.3">
      <c r="A74" s="4" t="s">
        <v>476</v>
      </c>
      <c r="B74" s="4" t="s">
        <v>40</v>
      </c>
      <c r="C74" s="4" t="s">
        <v>484</v>
      </c>
      <c r="D74" s="4"/>
      <c r="E74" s="4"/>
      <c r="F74" s="4" t="s">
        <v>474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VIX VOLATILITY INDEX</v>
      </c>
      <c r="M74" s="4" t="s">
        <v>455</v>
      </c>
      <c r="N74" s="4" t="s">
        <v>454</v>
      </c>
      <c r="O74" s="4" cm="1">
        <f t="array" ref="O74">_xlfn.SWITCH(data[[#This Row],[diffusion_type]],"lognormal",0.0001,"normal",-0.01)*IF(data[[#This Row],[asset_class]]="Vol",-1,1)</f>
        <v>-1E-4</v>
      </c>
      <c r="P74" s="4" t="str">
        <f>data[[#This Row],[factor_name]]</f>
        <v>^VVIX</v>
      </c>
      <c r="Q74" s="4"/>
      <c r="S74" t="b">
        <v>1</v>
      </c>
    </row>
    <row r="75" spans="1:19" x14ac:dyDescent="0.3">
      <c r="A75" s="4" t="s">
        <v>476</v>
      </c>
      <c r="B75" s="4" t="s">
        <v>40</v>
      </c>
      <c r="C75" s="4" t="s">
        <v>475</v>
      </c>
      <c r="D75" s="4"/>
      <c r="E75" s="4"/>
      <c r="F75" s="4" t="s">
        <v>477</v>
      </c>
      <c r="G75" s="4"/>
      <c r="H75" s="4">
        <v>1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ICE BofAML MOVE Index</v>
      </c>
      <c r="M75" s="4" t="s">
        <v>455</v>
      </c>
      <c r="N75" s="4" t="s">
        <v>454</v>
      </c>
      <c r="O75" s="4" cm="1">
        <f t="array" ref="O75">_xlfn.SWITCH(data[[#This Row],[diffusion_type]],"lognormal",0.0001,"normal",-0.01)*IF(data[[#This Row],[asset_class]]="Vol",-1,1)</f>
        <v>-1E-4</v>
      </c>
      <c r="P75" s="4" t="str">
        <f>data[[#This Row],[factor_name]]</f>
        <v>^MOVE</v>
      </c>
      <c r="Q75" s="4"/>
      <c r="S75" t="b">
        <v>0</v>
      </c>
    </row>
    <row r="76" spans="1:19" x14ac:dyDescent="0.3">
      <c r="A76" s="4" t="s">
        <v>476</v>
      </c>
      <c r="B76" s="4" t="s">
        <v>40</v>
      </c>
      <c r="C76" s="4" t="s">
        <v>478</v>
      </c>
      <c r="D76" s="4"/>
      <c r="E76" s="4"/>
      <c r="F76" s="4" t="s">
        <v>479</v>
      </c>
      <c r="G76" s="4"/>
      <c r="H76" s="4">
        <v>0</v>
      </c>
      <c r="I76" s="4">
        <v>0</v>
      </c>
      <c r="J76" s="4">
        <v>0</v>
      </c>
      <c r="K76" s="4">
        <v>0</v>
      </c>
      <c r="L76" s="4" t="str">
        <f>IF(data[[#This Row],[description_override]]="",data[[#This Row],[Description_GPT]],data[[#This Row],[description_override]])</f>
        <v>CBOE Crude Oil Volatility Index</v>
      </c>
      <c r="M76" s="4" t="s">
        <v>455</v>
      </c>
      <c r="N76" s="4" t="s">
        <v>454</v>
      </c>
      <c r="O76" s="4" cm="1">
        <f t="array" ref="O76">_xlfn.SWITCH(data[[#This Row],[diffusion_type]],"lognormal",0.0001,"normal",-0.01)*IF(data[[#This Row],[asset_class]]="Vol",-1,1)</f>
        <v>-1E-4</v>
      </c>
      <c r="P76" s="4" t="str">
        <f>data[[#This Row],[factor_name]]</f>
        <v>^OVX</v>
      </c>
      <c r="Q76" s="4"/>
      <c r="S76" t="b">
        <v>0</v>
      </c>
    </row>
    <row r="77" spans="1:19" x14ac:dyDescent="0.3">
      <c r="A77" s="4" t="s">
        <v>476</v>
      </c>
      <c r="B77" s="4" t="s">
        <v>40</v>
      </c>
      <c r="C77" s="4" t="s">
        <v>480</v>
      </c>
      <c r="D77" s="4"/>
      <c r="E77" s="4"/>
      <c r="F77" s="4" t="s">
        <v>481</v>
      </c>
      <c r="G77" s="4"/>
      <c r="H77" s="4">
        <v>0</v>
      </c>
      <c r="I77" s="4">
        <v>0</v>
      </c>
      <c r="J77" s="4">
        <v>0</v>
      </c>
      <c r="K77" s="4">
        <v>0</v>
      </c>
      <c r="L77" s="4" t="str">
        <f>IF(data[[#This Row],[description_override]]="",data[[#This Row],[Description_GPT]],data[[#This Row],[description_override]])</f>
        <v>CBOE Euro currency Volatility I</v>
      </c>
      <c r="M77" s="4" t="s">
        <v>455</v>
      </c>
      <c r="N77" s="4" t="s">
        <v>454</v>
      </c>
      <c r="O77" s="4" cm="1">
        <f t="array" ref="O77">_xlfn.SWITCH(data[[#This Row],[diffusion_type]],"lognormal",0.0001,"normal",-0.01)*IF(data[[#This Row],[asset_class]]="Vol",-1,1)</f>
        <v>-1E-4</v>
      </c>
      <c r="P77" s="4" t="str">
        <f>data[[#This Row],[factor_name]]</f>
        <v>^EVZ</v>
      </c>
      <c r="Q77" s="4"/>
      <c r="S77" t="b">
        <v>1</v>
      </c>
    </row>
    <row r="78" spans="1:19" x14ac:dyDescent="0.3">
      <c r="A78" s="4" t="s">
        <v>476</v>
      </c>
      <c r="B78" s="4" t="s">
        <v>40</v>
      </c>
      <c r="C78" s="4" t="s">
        <v>482</v>
      </c>
      <c r="D78" s="4"/>
      <c r="E78" s="4"/>
      <c r="F78" s="4" t="s">
        <v>483</v>
      </c>
      <c r="G78" s="4"/>
      <c r="H78" s="4">
        <v>0</v>
      </c>
      <c r="I78" s="4">
        <v>0</v>
      </c>
      <c r="J78" s="4">
        <v>0</v>
      </c>
      <c r="K78" s="4">
        <v>0</v>
      </c>
      <c r="L78" s="4" t="str">
        <f>IF(data[[#This Row],[description_override]]="",data[[#This Row],[Description_GPT]],data[[#This Row],[description_override]])</f>
        <v>CBOE Gold Volatility Index</v>
      </c>
      <c r="M78" s="4" t="s">
        <v>455</v>
      </c>
      <c r="N78" s="4" t="s">
        <v>454</v>
      </c>
      <c r="O78" s="4" cm="1">
        <f t="array" ref="O78">_xlfn.SWITCH(data[[#This Row],[diffusion_type]],"lognormal",0.0001,"normal",-0.01)*IF(data[[#This Row],[asset_class]]="Vol",-1,1)</f>
        <v>-1E-4</v>
      </c>
      <c r="P78" s="4" t="str">
        <f>data[[#This Row],[factor_name]]</f>
        <v>^GVZ</v>
      </c>
      <c r="Q78" s="4"/>
      <c r="S78" t="b">
        <v>0</v>
      </c>
    </row>
    <row r="79" spans="1:19" x14ac:dyDescent="0.3">
      <c r="A79" s="4" t="s">
        <v>476</v>
      </c>
      <c r="B79" s="4" t="s">
        <v>40</v>
      </c>
      <c r="C79" s="4" t="s">
        <v>485</v>
      </c>
      <c r="D79" s="4"/>
      <c r="E79" s="4"/>
      <c r="F79" s="4" t="s">
        <v>486</v>
      </c>
      <c r="G79" s="4"/>
      <c r="H79" s="4">
        <v>0</v>
      </c>
      <c r="I79" s="4">
        <v>0</v>
      </c>
      <c r="J79" s="4">
        <v>0</v>
      </c>
      <c r="K79" s="4">
        <v>0</v>
      </c>
      <c r="L79" s="4" t="str">
        <f>IF(data[[#This Row],[description_override]]="",data[[#This Row],[Description_GPT]],data[[#This Row],[description_override]])</f>
        <v>Cboe Implied Correlation Index</v>
      </c>
      <c r="M79" s="4" t="s">
        <v>455</v>
      </c>
      <c r="N79" s="4" t="s">
        <v>454</v>
      </c>
      <c r="O79" s="4" cm="1">
        <f t="array" ref="O79">_xlfn.SWITCH(data[[#This Row],[diffusion_type]],"lognormal",0.0001,"normal",-0.01)*IF(data[[#This Row],[asset_class]]="Vol",-1,1)</f>
        <v>-1E-4</v>
      </c>
      <c r="P79" s="4" t="str">
        <f>data[[#This Row],[factor_name]]</f>
        <v>^COR3M</v>
      </c>
      <c r="Q79" s="4"/>
      <c r="S79" t="b">
        <v>0</v>
      </c>
    </row>
    <row r="80" spans="1:19" x14ac:dyDescent="0.3">
      <c r="A80" s="4" t="s">
        <v>446</v>
      </c>
      <c r="B80" s="4" t="s">
        <v>40</v>
      </c>
      <c r="C80" s="4" t="s">
        <v>429</v>
      </c>
      <c r="D80" s="4"/>
      <c r="E80" s="4"/>
      <c r="F80" s="4"/>
      <c r="G80" s="4"/>
      <c r="H80" s="4">
        <v>1</v>
      </c>
      <c r="I80" s="4">
        <v>1</v>
      </c>
      <c r="J80" s="4">
        <v>0</v>
      </c>
      <c r="K80" s="4" t="s">
        <v>488</v>
      </c>
      <c r="L80" s="4">
        <f>IF(data[[#This Row],[description_override]]="",data[[#This Row],[Description_GPT]],data[[#This Row],[description_override]])</f>
        <v>0</v>
      </c>
      <c r="M80" s="4" t="s">
        <v>455</v>
      </c>
      <c r="N80" s="4" t="s">
        <v>454</v>
      </c>
      <c r="O80" s="4" cm="1">
        <f t="array" ref="O80">_xlfn.SWITCH(data[[#This Row],[diffusion_type]],"lognormal",0.0001,"normal",-0.01)*IF(data[[#This Row],[asset_class]]="Vol",-1,1)</f>
        <v>1E-4</v>
      </c>
      <c r="P80" s="4" t="str">
        <f>data[[#This Row],[factor_name]]</f>
        <v>MWTIX</v>
      </c>
      <c r="Q80" s="4"/>
      <c r="R80" s="2"/>
      <c r="S80" t="b">
        <v>1</v>
      </c>
    </row>
    <row r="81" spans="1:19" x14ac:dyDescent="0.3">
      <c r="A81" s="4" t="s">
        <v>444</v>
      </c>
      <c r="B81" s="4" t="s">
        <v>40</v>
      </c>
      <c r="C81" s="4" t="s">
        <v>430</v>
      </c>
      <c r="D81" s="4"/>
      <c r="E81" s="4"/>
      <c r="F81" s="4"/>
      <c r="G81" s="4"/>
      <c r="H81" s="4">
        <v>1</v>
      </c>
      <c r="I81" s="4">
        <v>1</v>
      </c>
      <c r="J81" s="4">
        <v>1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445</v>
      </c>
      <c r="N81" s="4" t="s">
        <v>454</v>
      </c>
      <c r="O81" s="4" cm="1">
        <f t="array" ref="O81">_xlfn.SWITCH(data[[#This Row],[diffusion_type]],"lognormal",0.0001,"normal",-0.01)*IF(data[[#This Row],[asset_class]]="Vol",-1,1)</f>
        <v>1E-4</v>
      </c>
      <c r="P81" s="4" t="str">
        <f>data[[#This Row],[factor_name]]</f>
        <v>TRUMP</v>
      </c>
      <c r="Q81" s="4"/>
      <c r="S81" t="b">
        <v>0</v>
      </c>
    </row>
    <row r="82" spans="1:19" x14ac:dyDescent="0.3">
      <c r="A82" s="4" t="s">
        <v>444</v>
      </c>
      <c r="B82" s="4" t="s">
        <v>40</v>
      </c>
      <c r="C82" s="4" t="s">
        <v>439</v>
      </c>
      <c r="D82" s="4"/>
      <c r="E82" s="4"/>
      <c r="F82" s="4"/>
      <c r="G82" s="4"/>
      <c r="H82" s="4">
        <v>1</v>
      </c>
      <c r="I82" s="4">
        <v>1</v>
      </c>
      <c r="J82" s="4">
        <v>1</v>
      </c>
      <c r="K82" s="4">
        <v>0</v>
      </c>
      <c r="L82" s="4">
        <f>IF(data[[#This Row],[description_override]]="",data[[#This Row],[Description_GPT]],data[[#This Row],[description_override]])</f>
        <v>0</v>
      </c>
      <c r="M82" s="4" t="s">
        <v>445</v>
      </c>
      <c r="N82" s="4" t="s">
        <v>454</v>
      </c>
      <c r="O82" s="4" cm="1">
        <f t="array" ref="O82">_xlfn.SWITCH(data[[#This Row],[diffusion_type]],"lognormal",0.0001,"normal",-0.01)*IF(data[[#This Row],[asset_class]]="Vol",-1,1)</f>
        <v>1E-4</v>
      </c>
      <c r="P82" s="4" t="str">
        <f>data[[#This Row],[factor_name]]</f>
        <v>FED</v>
      </c>
      <c r="Q82" s="4"/>
      <c r="S82" t="b">
        <v>0</v>
      </c>
    </row>
    <row r="83" spans="1:19" x14ac:dyDescent="0.3">
      <c r="A83" s="4" t="s">
        <v>444</v>
      </c>
      <c r="B83" s="4" t="s">
        <v>40</v>
      </c>
      <c r="C83" s="4" t="s">
        <v>421</v>
      </c>
      <c r="D83" s="4"/>
      <c r="E83" s="4"/>
      <c r="F83" s="4"/>
      <c r="G83" s="4"/>
      <c r="H83" s="4">
        <v>1</v>
      </c>
      <c r="I83" s="4">
        <v>1</v>
      </c>
      <c r="J83" s="4">
        <v>1</v>
      </c>
      <c r="K83" s="4">
        <v>0</v>
      </c>
      <c r="L83" s="4">
        <f>IF(data[[#This Row],[description_override]]="",data[[#This Row],[Description_GPT]],data[[#This Row],[description_override]])</f>
        <v>0</v>
      </c>
      <c r="M83" s="4" t="s">
        <v>445</v>
      </c>
      <c r="N83" s="4" t="s">
        <v>454</v>
      </c>
      <c r="O83" s="4" cm="1">
        <f t="array" ref="O83">_xlfn.SWITCH(data[[#This Row],[diffusion_type]],"lognormal",0.0001,"normal",-0.01)*IF(data[[#This Row],[asset_class]]="Vol",-1,1)</f>
        <v>1E-4</v>
      </c>
      <c r="P83" s="4" t="str">
        <f>data[[#This Row],[factor_name]]</f>
        <v>AI</v>
      </c>
      <c r="Q83" s="4"/>
      <c r="S83" t="b">
        <v>1</v>
      </c>
    </row>
    <row r="84" spans="1:19" x14ac:dyDescent="0.3">
      <c r="A84" s="4" t="s">
        <v>444</v>
      </c>
      <c r="B84" s="4" t="s">
        <v>40</v>
      </c>
      <c r="C84" s="4" t="s">
        <v>450</v>
      </c>
      <c r="D84" s="4"/>
      <c r="E84" s="4"/>
      <c r="F84" s="4"/>
      <c r="G84" s="4"/>
      <c r="H84" s="4">
        <v>1</v>
      </c>
      <c r="I84" s="4">
        <v>1</v>
      </c>
      <c r="J84" s="4">
        <v>1</v>
      </c>
      <c r="K84" s="4">
        <v>0</v>
      </c>
      <c r="L84" s="4">
        <f>IF(data[[#This Row],[description_override]]="",data[[#This Row],[Description_GPT]],data[[#This Row],[description_override]])</f>
        <v>0</v>
      </c>
      <c r="M84" s="4" t="s">
        <v>445</v>
      </c>
      <c r="N84" s="4" t="s">
        <v>454</v>
      </c>
      <c r="O84" s="4" cm="1">
        <f t="array" ref="O84">_xlfn.SWITCH(data[[#This Row],[diffusion_type]],"lognormal",0.0001,"normal",-0.01)*IF(data[[#This Row],[asset_class]]="Vol",-1,1)</f>
        <v>1E-4</v>
      </c>
      <c r="P84" s="4" t="str">
        <f>data[[#This Row],[factor_name]]</f>
        <v>GEOPOLITICS</v>
      </c>
      <c r="Q84" s="4"/>
      <c r="S84" t="b">
        <v>0</v>
      </c>
    </row>
    <row r="85" spans="1:19" x14ac:dyDescent="0.3">
      <c r="A85" s="4" t="s">
        <v>444</v>
      </c>
      <c r="B85" s="4" t="s">
        <v>40</v>
      </c>
      <c r="C85" s="4" t="s">
        <v>451</v>
      </c>
      <c r="D85" s="4"/>
      <c r="E85" s="4"/>
      <c r="F85" s="4"/>
      <c r="G85" s="4"/>
      <c r="H85" s="4">
        <v>1</v>
      </c>
      <c r="I85" s="4">
        <v>1</v>
      </c>
      <c r="J85" s="4">
        <v>1</v>
      </c>
      <c r="K85" s="4">
        <v>0</v>
      </c>
      <c r="L85" s="4">
        <f>IF(data[[#This Row],[description_override]]="",data[[#This Row],[Description_GPT]],data[[#This Row],[description_override]])</f>
        <v>0</v>
      </c>
      <c r="M85" s="4" t="s">
        <v>445</v>
      </c>
      <c r="N85" s="4" t="s">
        <v>454</v>
      </c>
      <c r="O85" s="4" cm="1">
        <f t="array" ref="O85">_xlfn.SWITCH(data[[#This Row],[diffusion_type]],"lognormal",0.0001,"normal",-0.01)*IF(data[[#This Row],[asset_class]]="Vol",-1,1)</f>
        <v>1E-4</v>
      </c>
      <c r="P85" s="4" t="str">
        <f>data[[#This Row],[factor_name]]</f>
        <v>2s10s</v>
      </c>
      <c r="Q85" s="4"/>
      <c r="S85" t="b">
        <v>0</v>
      </c>
    </row>
    <row r="86" spans="1:19" x14ac:dyDescent="0.3">
      <c r="A86" s="4" t="s">
        <v>444</v>
      </c>
      <c r="B86" s="4" t="s">
        <v>40</v>
      </c>
      <c r="C86" s="4" t="s">
        <v>505</v>
      </c>
      <c r="D86" s="4"/>
      <c r="E86" s="4"/>
      <c r="F86" s="4"/>
      <c r="G86" s="4"/>
      <c r="H86" s="4">
        <v>1</v>
      </c>
      <c r="I86" s="4">
        <v>1</v>
      </c>
      <c r="J86" s="4">
        <v>1</v>
      </c>
      <c r="K86" s="4">
        <v>0</v>
      </c>
      <c r="L86" s="4">
        <f>IF(data[[#This Row],[description_override]]="",data[[#This Row],[Description_GPT]],data[[#This Row],[description_override]])</f>
        <v>0</v>
      </c>
      <c r="M86" s="4" t="s">
        <v>445</v>
      </c>
      <c r="N86" s="4" t="s">
        <v>454</v>
      </c>
      <c r="O86" s="4" cm="1">
        <f t="array" ref="O86">_xlfn.SWITCH(data[[#This Row],[diffusion_type]],"lognormal",0.0001,"normal",-0.01)*IF(data[[#This Row],[asset_class]]="Vol",-1,1)</f>
        <v>1E-4</v>
      </c>
      <c r="P86" s="4" t="str">
        <f>data[[#This Row],[factor_name]]</f>
        <v>XLPXLY</v>
      </c>
      <c r="Q86" s="4"/>
      <c r="S86" t="b">
        <v>1</v>
      </c>
    </row>
    <row r="87" spans="1:19" x14ac:dyDescent="0.3">
      <c r="A87" s="4" t="s">
        <v>444</v>
      </c>
      <c r="B87" s="4" t="s">
        <v>40</v>
      </c>
      <c r="C87" s="4" t="s">
        <v>502</v>
      </c>
      <c r="D87" s="4"/>
      <c r="E87" s="4"/>
      <c r="F87" s="4"/>
      <c r="G87" s="4"/>
      <c r="H87" s="4">
        <v>1</v>
      </c>
      <c r="I87" s="4">
        <v>1</v>
      </c>
      <c r="J87" s="4">
        <v>1</v>
      </c>
      <c r="K87" s="4">
        <v>0</v>
      </c>
      <c r="L87" s="4">
        <f>IF(data[[#This Row],[description_override]]="",data[[#This Row],[Description_GPT]],data[[#This Row],[description_override]])</f>
        <v>0</v>
      </c>
      <c r="M87" s="4" t="s">
        <v>445</v>
      </c>
      <c r="N87" s="4" t="s">
        <v>454</v>
      </c>
      <c r="O87" s="4" cm="1">
        <f t="array" ref="O87">_xlfn.SWITCH(data[[#This Row],[diffusion_type]],"lognormal",0.0001,"normal",-0.01)*IF(data[[#This Row],[asset_class]]="Vol",-1,1)</f>
        <v>1E-4</v>
      </c>
      <c r="P87" s="4" t="str">
        <f>data[[#This Row],[factor_name]]</f>
        <v>TRADEWAR</v>
      </c>
      <c r="Q87" s="4"/>
      <c r="S87" t="b">
        <v>0</v>
      </c>
    </row>
  </sheetData>
  <phoneticPr fontId="2" type="noConversion"/>
  <conditionalFormatting sqref="A86:B86 H86:K86 M86:N86">
    <cfRule type="expression" dxfId="4" priority="24">
      <formula>#REF!</formula>
    </cfRule>
  </conditionalFormatting>
  <conditionalFormatting sqref="A2:Q65 A68:Q72">
    <cfRule type="expression" dxfId="3" priority="8">
      <formula>$S2</formula>
    </cfRule>
  </conditionalFormatting>
  <conditionalFormatting sqref="A66:Q67">
    <cfRule type="expression" dxfId="2" priority="1">
      <formula>$S65</formula>
    </cfRule>
  </conditionalFormatting>
  <conditionalFormatting sqref="A73:Q74 A76:Q85 A87:B87 H87:K87 M87:N87">
    <cfRule type="expression" dxfId="1" priority="12">
      <formula>$S72</formula>
    </cfRule>
  </conditionalFormatting>
  <conditionalFormatting sqref="A75:Q75">
    <cfRule type="expression" dxfId="0" priority="14">
      <formula>$S73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70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TRUMP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TRUMP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>
        <v>0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63"/>
  <sheetViews>
    <sheetView showGridLines="0" workbookViewId="0"/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_xlfn._xlws.FILTER(data[factor_name],(data[Active])*(data[source]="yfinance"))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69"/>
  <sheetViews>
    <sheetView showGridLines="0" workbookViewId="0">
      <selection activeCell="B1" sqref="B1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9">_xlfn._xlws.FILTER(data[factor_name],data[Active]*(data[client]=0))</f>
        <v>SPY</v>
      </c>
      <c r="B2" t="str" cm="1">
        <f t="array" ref="B2:J69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TRUMP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TRUMP</v>
      </c>
      <c r="I63" t="str">
        <v>lognormal</v>
      </c>
      <c r="J63">
        <v>1E-4</v>
      </c>
    </row>
    <row r="64" spans="1:10" x14ac:dyDescent="0.3">
      <c r="A64" t="str">
        <v>FED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FED</v>
      </c>
      <c r="I64" t="str">
        <v>lognormal</v>
      </c>
      <c r="J64">
        <v>1E-4</v>
      </c>
    </row>
    <row r="65" spans="1:10" x14ac:dyDescent="0.3">
      <c r="A65" t="str">
        <v>AI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AI</v>
      </c>
      <c r="I65" t="str">
        <v>lognormal</v>
      </c>
      <c r="J65">
        <v>1E-4</v>
      </c>
    </row>
    <row r="66" spans="1:10" x14ac:dyDescent="0.3">
      <c r="A66" t="str">
        <v>GEOPOLITICS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GEOPOLITICS</v>
      </c>
      <c r="I66" t="str">
        <v>lognormal</v>
      </c>
      <c r="J66">
        <v>1E-4</v>
      </c>
    </row>
    <row r="67" spans="1:10" x14ac:dyDescent="0.3">
      <c r="A67" t="str">
        <v>2s10s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2s10s</v>
      </c>
      <c r="I67" t="str">
        <v>lognormal</v>
      </c>
      <c r="J67">
        <v>1E-4</v>
      </c>
    </row>
    <row r="68" spans="1:10" x14ac:dyDescent="0.3">
      <c r="A68" t="str">
        <v>XLPXLY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XLPXLY</v>
      </c>
      <c r="I68" t="str">
        <v>lognormal</v>
      </c>
      <c r="J68">
        <v>1E-4</v>
      </c>
    </row>
    <row r="69" spans="1:10" x14ac:dyDescent="0.3">
      <c r="A69" t="str">
        <v>TRADEWAR</v>
      </c>
      <c r="B69" t="str">
        <v>Theme</v>
      </c>
      <c r="C69" t="str">
        <v>USD</v>
      </c>
      <c r="D69">
        <v>1</v>
      </c>
      <c r="E69">
        <v>1</v>
      </c>
      <c r="F69">
        <v>0</v>
      </c>
      <c r="G69" t="str">
        <v>composite</v>
      </c>
      <c r="H69" t="str">
        <v>TRADEWAR</v>
      </c>
      <c r="I69" t="str">
        <v>lognormal</v>
      </c>
      <c r="J69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tabSelected="1" workbookViewId="0">
      <selection activeCell="D8" sqref="D8"/>
    </sheetView>
  </sheetViews>
  <sheetFormatPr defaultRowHeight="14.4" x14ac:dyDescent="0.3"/>
  <sheetData>
    <row r="1" spans="1:10" x14ac:dyDescent="0.3">
      <c r="A1" t="str">
        <f>read!A1</f>
        <v>factor_name</v>
      </c>
      <c r="B1" t="str" cm="1">
        <f t="array" ref="B1:J1">_xlfn.DROP(_xlfn.TRIMRANGE(read!1:1),,1)</f>
        <v>asset_class</v>
      </c>
      <c r="C1" t="str">
        <v>region</v>
      </c>
      <c r="D1" t="str">
        <v>hyper_factor</v>
      </c>
      <c r="E1" t="str">
        <v>composite</v>
      </c>
      <c r="F1" t="str">
        <v>description</v>
      </c>
      <c r="G1" t="str">
        <v>source</v>
      </c>
      <c r="H1" t="str">
        <v>ticker</v>
      </c>
      <c r="I1" t="str">
        <v>diffusion_type</v>
      </c>
      <c r="J1" t="str"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INDEX(data[],_xlfn.XMATCH(_xlfn.ANCHORARRAY(A2),data[factor_name]),_xlfn.XMATCH(_xlfn.ANCHORARRAY(B1),data[#Headers]))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63"/>
  <sheetViews>
    <sheetView showGridLines="0" workbookViewId="0">
      <selection activeCell="A2" sqref="A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63">_xlfn._xlws.FILTER(data[factor_name],data[Active]*NOT(data[composite]))</f>
        <v>SPY</v>
      </c>
      <c r="B2" t="str" cm="1">
        <f t="array" ref="B2:E63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FXI</v>
      </c>
      <c r="B30" t="str">
        <v>Equities</v>
      </c>
      <c r="C30" t="str">
        <v>CNH</v>
      </c>
      <c r="D30">
        <v>0</v>
      </c>
      <c r="E30" t="str">
        <v>iShares China Large-Cap ETF</v>
      </c>
    </row>
    <row r="31" spans="1:5" x14ac:dyDescent="0.3">
      <c r="A31" t="str">
        <v>ASHR</v>
      </c>
      <c r="B31" t="str">
        <v>Equities</v>
      </c>
      <c r="C31" t="str">
        <v>CNH</v>
      </c>
      <c r="D31">
        <v>0</v>
      </c>
      <c r="E31" t="str">
        <v>Xtrackers Harvest CSI 300 China A-Shares ETF</v>
      </c>
    </row>
    <row r="32" spans="1:5" x14ac:dyDescent="0.3">
      <c r="A32" t="str">
        <v>KWEB</v>
      </c>
      <c r="B32" t="str">
        <v>Equities</v>
      </c>
      <c r="C32" t="str">
        <v>CNH</v>
      </c>
      <c r="D32">
        <v>0</v>
      </c>
      <c r="E32" t="str">
        <v>KraneShares CSI China Internet ETF</v>
      </c>
    </row>
    <row r="33" spans="1:5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</row>
    <row r="34" spans="1:5" x14ac:dyDescent="0.3">
      <c r="A34" t="str">
        <v>LQD</v>
      </c>
      <c r="B34" t="str">
        <v>Credit</v>
      </c>
      <c r="C34" t="str">
        <v>USD</v>
      </c>
      <c r="D34">
        <v>0</v>
      </c>
      <c r="E34" t="str">
        <v>iShares iBoxx $ Investment Grade Corporate Bond ETF</v>
      </c>
    </row>
    <row r="35" spans="1:5" x14ac:dyDescent="0.3">
      <c r="A35" t="str">
        <v>BSV</v>
      </c>
      <c r="B35" t="str">
        <v>Credit</v>
      </c>
      <c r="C35" t="str">
        <v>USD</v>
      </c>
      <c r="D35">
        <v>0</v>
      </c>
      <c r="E35" t="str">
        <v>Vanguard Short-Term Bond Index Fund ETF</v>
      </c>
    </row>
    <row r="36" spans="1:5" x14ac:dyDescent="0.3">
      <c r="A36" t="str">
        <v>HYG</v>
      </c>
      <c r="B36" t="str">
        <v>Credit</v>
      </c>
      <c r="C36" t="str">
        <v>USD</v>
      </c>
      <c r="D36">
        <v>0</v>
      </c>
      <c r="E36" t="str">
        <v>iShares iBoxx $ High Yield Corporate Bond ETF</v>
      </c>
    </row>
    <row r="37" spans="1:5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</row>
    <row r="56" spans="1:5" x14ac:dyDescent="0.3">
      <c r="A56" t="str">
        <v>FXE</v>
      </c>
      <c r="B56" t="str">
        <v>Currencies</v>
      </c>
      <c r="C56" t="str">
        <v>EUR</v>
      </c>
      <c r="D56">
        <v>0</v>
      </c>
      <c r="E56" t="str">
        <v>Invesco CurrencyShares Euro Trust</v>
      </c>
    </row>
    <row r="57" spans="1:5" x14ac:dyDescent="0.3">
      <c r="A57" t="str">
        <v>FXY</v>
      </c>
      <c r="B57" t="str">
        <v>Currencies</v>
      </c>
      <c r="C57" t="str">
        <v>JPY</v>
      </c>
      <c r="D57">
        <v>0</v>
      </c>
      <c r="E57" t="str">
        <v>Invesco CurrencyShares Japanese Yen Trust</v>
      </c>
    </row>
    <row r="58" spans="1:5" x14ac:dyDescent="0.3">
      <c r="A58" t="str">
        <v>FXF</v>
      </c>
      <c r="B58" t="str">
        <v>Currencies</v>
      </c>
      <c r="C58" t="str">
        <v>JPY</v>
      </c>
      <c r="D58">
        <v>0</v>
      </c>
      <c r="E58" t="str">
        <v>Invesco CurrencyShares Swiss Franc Trust</v>
      </c>
    </row>
    <row r="59" spans="1:5" x14ac:dyDescent="0.3">
      <c r="A59" t="str">
        <v>^VIX</v>
      </c>
      <c r="B59" t="str">
        <v>Vol</v>
      </c>
      <c r="C59" t="str">
        <v>USD</v>
      </c>
      <c r="D59">
        <v>0</v>
      </c>
      <c r="E59" t="str">
        <v>CBOE Volatility Index</v>
      </c>
    </row>
    <row r="60" spans="1:5" x14ac:dyDescent="0.3">
      <c r="A60" t="str">
        <v>VXX</v>
      </c>
      <c r="B60" t="str">
        <v>Vol</v>
      </c>
      <c r="C60" t="str">
        <v>USD</v>
      </c>
      <c r="D60">
        <v>0</v>
      </c>
      <c r="E60" t="str">
        <v>VIX Short-Term Futures ETN</v>
      </c>
    </row>
    <row r="61" spans="1:5" x14ac:dyDescent="0.3">
      <c r="A61" t="str">
        <v>^VIX3M</v>
      </c>
      <c r="B61" t="str">
        <v>Vol</v>
      </c>
      <c r="C61" t="str">
        <v>USD</v>
      </c>
      <c r="D61">
        <v>0</v>
      </c>
      <c r="E61" t="str">
        <v>CBOE S&amp;P 500 3-Month Volatility</v>
      </c>
    </row>
    <row r="62" spans="1:5" x14ac:dyDescent="0.3">
      <c r="A62" t="str">
        <v>^MOVE</v>
      </c>
      <c r="B62" t="str">
        <v>Vol</v>
      </c>
      <c r="C62" t="str">
        <v>USD</v>
      </c>
      <c r="D62">
        <v>0</v>
      </c>
      <c r="E62" t="str">
        <v>ICE BofAML MOVE Index</v>
      </c>
    </row>
    <row r="63" spans="1:5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2025-05-07T21:44:52Z</dcterms:modified>
</cp:coreProperties>
</file>