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B051C999-C8A7-49F4-A826-5F4E97BD5A7E}" xr6:coauthVersionLast="47" xr6:coauthVersionMax="47" xr10:uidLastSave="{00000000-0000-0000-0000-000000000000}"/>
  <bookViews>
    <workbookView xWindow="-108" yWindow="-108" windowWidth="23256" windowHeight="13896" firstSheet="6" activeTab="10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risk_parity" sheetId="20" r:id="rId7"/>
    <sheet name="Sheet3" sheetId="22" r:id="rId8"/>
    <sheet name="tradewar" sheetId="23" r:id="rId9"/>
    <sheet name="tracking" sheetId="21" r:id="rId10"/>
    <sheet name="data" sheetId="3" r:id="rId11"/>
    <sheet name="read_new" sheetId="15" r:id="rId12"/>
    <sheet name="read_tcw" sheetId="17" r:id="rId13"/>
    <sheet name="read_nocomposite" sheetId="19" r:id="rId14"/>
    <sheet name="read" sheetId="12" r:id="rId15"/>
    <sheet name="read_short" sheetId="16" r:id="rId16"/>
    <sheet name="read_old2" sheetId="4" r:id="rId17"/>
    <sheet name="Sheet1" sheetId="2" r:id="rId18"/>
    <sheet name="read_old" sheetId="1" r:id="rId19"/>
    <sheet name="data_old" sheetId="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3" l="1"/>
  <c r="B1" i="23" a="1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A2" i="21" a="1"/>
  <c r="A2" i="21" s="1"/>
  <c r="F1" i="20"/>
  <c r="B1" i="20" a="1"/>
  <c r="B1" i="20" s="1"/>
  <c r="L81" i="3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P88" i="3"/>
  <c r="B21" i="13"/>
  <c r="B22" i="13"/>
  <c r="P87" i="3"/>
  <c r="E31" i="13"/>
  <c r="C31" i="13" s="1"/>
  <c r="C29" i="13"/>
  <c r="C30" i="13"/>
  <c r="C28" i="13"/>
  <c r="L70" i="3"/>
  <c r="P70" i="3"/>
  <c r="L74" i="3"/>
  <c r="P74" i="3"/>
  <c r="L72" i="3"/>
  <c r="P72" i="3"/>
  <c r="P66" i="3"/>
  <c r="L66" i="3"/>
  <c r="L43" i="3"/>
  <c r="P43" i="3"/>
  <c r="A2" i="19" a="1"/>
  <c r="A2" i="12" a="1"/>
  <c r="A2" i="17" a="1"/>
  <c r="A1" i="16"/>
  <c r="L79" i="3"/>
  <c r="P79" i="3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B1" i="23" l="1"/>
  <c r="J17" i="13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<sst xmlns="http://schemas.openxmlformats.org/spreadsheetml/2006/main" count="2029" uniqueCount="510">
  <si>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</si>
  <si>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</si>
  <si>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</si>
  <si>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</si>
  <si>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</si>
  <si>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</si>
  <si>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</si>
  <si>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</si>
  <si>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</si>
  <si>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</si>
  <si>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</si>
  <si>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</si>
  <si>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</si>
  <si>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</si>
  <si>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</si>
  <si>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</si>
  <si>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</si>
  <si>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</si>
  <si>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</si>
  <si>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</si>
  <si>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</si>
  <si>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</si>
  <si>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</si>
  <si>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</si>
  <si>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</si>
  <si>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</si>
  <si>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</si>
  <si>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</si>
  <si>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</si>
  <si>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</si>
  <si>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</si>
  <si>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</si>
  <si>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</si>
  <si>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</si>
  <si>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</si>
  <si>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</si>
  <si>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</si>
  <si>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</si>
  <si>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</si>
  <si>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</si>
  <si>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</si>
  <si>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</si>
  <si>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</si>
  <si>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</si>
  <si>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</si>
  <si>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</si>
  <si>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</si>
  <si>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</si>
  <si>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</si>
  <si>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</si>
  <si>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</si>
  <si>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</si>
  <si>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</si>
  <si>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</si>
  <si>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</si>
  <si>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</si>
  <si>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</si>
  <si>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</si>
  <si>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</si>
  <si>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</si>
  <si>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</si>
  <si>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</si>
  <si>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</si>
  <si>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</si>
  <si>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</si>
  <si>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</si>
  <si>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</si>
  <si>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</si>
  <si>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</si>
  <si>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</si>
  <si>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</si>
  <si>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</si>
  <si>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</si>
  <si>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</si>
  <si>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</si>
  <si>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</si>
  <si>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</si>
  <si>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</si>
  <si>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</si>
  <si>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</si>
  <si>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</si>
  <si>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</si>
  <si>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</si>
  <si>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</si>
  <si>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</si>
  <si>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</si>
  <si>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</si>
  <si>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</si>
  <si>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</si>
  <si>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</si>
  <si>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</si>
  <si>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</si>
  <si>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</si>
  <si>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</si>
  <si>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</si>
  <si>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</si>
  <si>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</si>
  <si>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</si>
  <si>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</si>
  <si>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</si>
  <si>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</si>
  <si>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</si>
  <si>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</si>
  <si>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</si>
  <si>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</si>
  <si>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</si>
  <si>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</si>
  <si>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</si>
  <si>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</si>
  <si>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</si>
  <si>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</si>
  <si>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</si>
  <si>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</si>
  <si>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</si>
  <si>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</si>
  <si>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</si>
  <si>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</si>
  <si>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</si>
  <si>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</si>
  <si>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</si>
  <si>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</si>
  <si>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</si>
  <si>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</si>
  <si>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</si>
  <si>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</si>
  <si>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</si>
  <si>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</si>
  <si>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</si>
  <si>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</si>
  <si>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</si>
  <si>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</si>
  <si>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</si>
  <si>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</si>
  <si>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</si>
  <si>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</si>
  <si>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</si>
  <si>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</si>
  <si>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</si>
  <si>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</si>
  <si>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</si>
  <si>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</si>
  <si>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</si>
  <si>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</si>
  <si>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</si>
  <si>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</si>
  <si>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</si>
  <si>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</si>
  <si>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</si>
  <si>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</si>
  <si>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</si>
  <si>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</si>
  <si>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</si>
  <si>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</si>
  <si>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</si>
  <si>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</si>
  <si>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</si>
  <si>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</si>
  <si>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</si>
  <si>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</si>
  <si>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</si>
  <si>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</si>
  <si>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</si>
  <si>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</si>
  <si>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</si>
  <si>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</si>
  <si>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</si>
  <si>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</si>
  <si>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</si>
  <si>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</si>
  <si>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</si>
  <si>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</si>
  <si>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</si>
  <si>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</si>
  <si>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</si>
  <si>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</si>
  <si>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</si>
  <si>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</si>
  <si>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</si>
  <si>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</si>
  <si>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</si>
  <si>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</si>
  <si>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</si>
  <si>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</si>
  <si>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</si>
  <si>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</si>
  <si>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</si>
  <si>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</si>
  <si>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</si>
  <si>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</si>
  <si>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</si>
  <si>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</si>
  <si>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</si>
  <si>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</si>
  <si>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</si>
  <si>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</si>
  <si>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</si>
  <si>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</si>
  <si>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</si>
  <si>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</si>
  <si>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</si>
  <si>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</si>
  <si>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</si>
  <si>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</si>
  <si>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</si>
  <si>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</si>
  <si>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</si>
  <si>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</si>
  <si>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</si>
  <si>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</si>
  <si>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</si>
  <si>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</si>
  <si>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</si>
  <si>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</si>
  <si>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</si>
  <si>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</si>
  <si>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</si>
  <si>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</si>
  <si>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</si>
  <si>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</si>
  <si>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</si>
  <si>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</si>
  <si>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</si>
  <si>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</si>
  <si>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</si>
  <si>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</si>
  <si>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</si>
  <si>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</si>
  <si>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</si>
  <si>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</si>
  <si>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</si>
  <si>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</si>
  <si>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</si>
  <si>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</si>
  <si>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</si>
  <si>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</si>
  <si>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</si>
  <si>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</si>
  <si>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</si>
  <si>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</si>
  <si>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</si>
  <si>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</si>
  <si>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</si>
  <si>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</si>
  <si>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</si>
  <si>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</si>
  <si>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</si>
  <si>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</si>
  <si>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</si>
  <si>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</si>
  <si>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</si>
  <si>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</si>
  <si>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</si>
  <si>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</si>
  <si>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</si>
  <si>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</si>
  <si>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</si>
  <si>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</si>
  <si>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</si>
  <si>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</si>
  <si>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</si>
  <si>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</si>
  <si>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</si>
  <si>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</si>
  <si>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</si>
  <si>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</si>
  <si>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</si>
  <si>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</si>
  <si>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</si>
  <si>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</si>
  <si>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</si>
  <si>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</si>
  <si>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</si>
  <si>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</si>
  <si>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</si>
  <si>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</si>
  <si>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</si>
  <si>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</si>
  <si>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</si>
  <si>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</si>
  <si>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</si>
  <si>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</si>
  <si>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</si>
  <si>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</si>
  <si>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</si>
  <si>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</si>
  <si>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</si>
  <si>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</si>
  <si>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</si>
  <si>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</si>
  <si>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</si>
  <si>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</si>
  <si>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</si>
  <si>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</si>
  <si>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</si>
  <si>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</si>
  <si>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</si>
  <si>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</si>
  <si>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</si>
  <si>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</si>
  <si>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</si>
  <si>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</si>
  <si>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</si>
  <si>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</si>
  <si>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</si>
  <si>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</si>
  <si>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</si>
  <si>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</si>
  <si>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</si>
  <si>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</si>
  <si>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</si>
  <si>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</si>
  <si>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</si>
  <si>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</si>
  <si>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</si>
  <si>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</si>
  <si>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</si>
  <si>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</si>
  <si>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</si>
  <si>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</si>
  <si>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</si>
  <si>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</si>
  <si>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</si>
  <si>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</si>
  <si>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</si>
  <si>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</si>
  <si>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</si>
  <si>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</si>
  <si>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</si>
  <si>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</si>
  <si>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</si>
  <si>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</si>
  <si>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</si>
  <si>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</si>
  <si>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</si>
  <si>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</si>
  <si>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</si>
  <si>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</si>
  <si>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</si>
  <si>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</si>
  <si>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</si>
  <si>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</si>
  <si>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</si>
  <si>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</si>
  <si>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</si>
  <si>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</si>
  <si>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</si>
  <si>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</si>
  <si>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</si>
  <si>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</si>
  <si>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</si>
  <si>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</si>
  <si>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</si>
  <si>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</si>
  <si>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</si>
  <si>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</si>
  <si>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</si>
  <si>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</si>
  <si>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</si>
  <si>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</si>
  <si>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</si>
  <si>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</si>
  <si>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</si>
  <si>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</si>
  <si>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</si>
  <si>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</si>
  <si>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</si>
  <si>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</si>
  <si>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</si>
  <si>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</si>
  <si>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</si>
  <si>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</si>
  <si>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</si>
  <si>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</si>
  <si>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</si>
  <si>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</si>
  <si>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</si>
  <si>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</si>
  <si>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</si>
  <si>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</si>
  <si>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</si>
  <si>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</si>
  <si>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</si>
  <si>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</si>
  <si>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</si>
  <si>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</si>
  <si>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</si>
  <si>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</si>
  <si>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</si>
  <si>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</si>
  <si>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</si>
  <si>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</si>
  <si>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</si>
  <si>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</si>
  <si>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</si>
  <si>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</si>
  <si>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</si>
  <si>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</si>
  <si>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</si>
  <si>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</si>
  <si>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</si>
  <si>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</si>
  <si>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</si>
  <si>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</si>
  <si>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</si>
  <si>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</si>
  <si>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</si>
  <si>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</si>
  <si>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</si>
  <si>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</si>
  <si>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</si>
  <si>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</si>
  <si>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</si>
  <si>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</si>
  <si>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</si>
  <si>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</si>
  <si>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</si>
  <si>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</si>
  <si>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</si>
  <si>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</si>
  <si>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</si>
  <si>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</si>
  <si>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</si>
  <si>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</si>
  <si>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</si>
  <si>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</si>
  <si>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</si>
  <si>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</si>
  <si>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</si>
  <si>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</si>
  <si>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</si>
  <si>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</si>
  <si>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</si>
  <si>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</si>
  <si>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</si>
  <si>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</si>
  <si>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</si>
  <si>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</si>
  <si>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</si>
  <si>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</si>
  <si>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</si>
  <si>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</si>
  <si>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</si>
  <si>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</si>
  <si>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</si>
  <si>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</si>
  <si>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</si>
  <si>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</si>
  <si>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</si>
  <si>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</si>
  <si>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</si>
  <si>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</si>
  <si>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</si>
  <si>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</si>
  <si>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</si>
  <si>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</si>
  <si>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</si>
  <si>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</si>
  <si>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</si>
  <si>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</si>
  <si>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</si>
  <si>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</si>
  <si>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</si>
  <si>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</si>
  <si>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</si>
  <si>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</si>
  <si>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</si>
  <si>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</si>
  <si>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</si>
  <si>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</si>
  <si>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</si>
  <si>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</si>
  <si>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</si>
  <si>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</si>
  <si>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</si>
  <si>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</si>
  <si>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</si>
  <si>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</si>
  <si>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</si>
  <si>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</si>
  <si>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</si>
  <si>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</si>
  <si>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</si>
  <si>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</si>
  <si>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</si>
  <si>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</si>
  <si>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</si>
  <si>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</si>
  <si>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</si>
  <si>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</si>
  <si>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</si>
  <si>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</si>
  <si>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</si>
  <si>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</si>
  <si>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</si>
  <si>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</si>
  <si>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</si>
  <si>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</si>
  <si>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</si>
  <si>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</si>
  <si>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</si>
  <si>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</si>
  <si>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</si>
  <si>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</si>
  <si>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</si>
  <si>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</si>
  <si>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</si>
  <si>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</si>
  <si>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</si>
  <si>
    <t>date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</si>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</sst>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18">
      <calculatedColumnFormula array="1">_xlfn.SWITCH(data[[#This Row],[diffusion_type]],"lognormal",0.0001,"normal",-0.01)*IF(data[[#This Row],[asset_class]]="Vol",1,1)</calculatedColumnFormula>
    </tableColumn>
    <tableColumn id="13" xr3:uid="{64EF0381-B0C5-4226-B34E-0F9752A4A840}" name="ticker" dataDxfId="17">
      <calculatedColumnFormula>data[[#This Row],[factor_name]]</calculatedColumnFormula>
    </tableColumn>
    <tableColumn id="15" xr3:uid="{D49341AB-DA48-473E-8CCB-3A3D04AED743}" name="note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5" dataDxfId="14">
  <autoFilter ref="A1:I45" xr:uid="{6DAD1482-C63D-400D-9F51-F22A8E35CAD8}"/>
  <tableColumns count="9">
    <tableColumn id="1" xr3:uid="{B19D2B17-9AC9-4F1B-B32E-D4F72AAE469F}" name="asset_class" dataDxfId="13"/>
    <tableColumn id="2" xr3:uid="{2C7CF29D-8E72-4B0C-A212-31F2A25D75C9}" name="region" dataDxfId="12"/>
    <tableColumn id="3" xr3:uid="{C7E89EEC-2B5D-4C94-9327-1AC8E33DE708}" name="factor_name" dataDxfId="11"/>
    <tableColumn id="8" xr3:uid="{B3F9004A-8BEB-463E-A746-8189A2AC2B3E}" name="factor_name_new" dataDxfId="10"/>
    <tableColumn id="4" xr3:uid="{51CD7FB3-58FE-4906-B73C-7726C0A9C471}" name="description_override" dataDxfId="9"/>
    <tableColumn id="6" xr3:uid="{3CFF990B-3164-4533-821F-08CE7C6D82CA}" name="Description_GPT" dataDxfId="8"/>
    <tableColumn id="5" xr3:uid="{DD86D53E-A9B4-4387-ABF9-F2625E77982D}" name="Underlying" dataDxfId="7"/>
    <tableColumn id="7" xr3:uid="{D56FFF9A-72FF-42A4-B3D2-2F27AB16AF7A}" name="Active" dataDxfId="6"/>
    <tableColumn id="9" xr3:uid="{8476DFDE-B4B1-4FD9-99B4-DF1F2ABBD7D5}" name="description" dataDxfId="5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ELECTION</v>
      </c>
      <c r="B2" t="str">
        <v>XLF</v>
      </c>
      <c r="C2">
        <v>1.5</v>
      </c>
    </row>
    <row r="3" spans="1:3" x14ac:dyDescent="0.3">
      <c r="A3" t="str">
        <v>ELECTION</v>
      </c>
      <c r="B3" t="str">
        <v>ICLN</v>
      </c>
      <c r="C3">
        <v>-1</v>
      </c>
    </row>
    <row r="4" spans="1:3" x14ac:dyDescent="0.3">
      <c r="A4" t="str">
        <v>ELECTION</v>
      </c>
      <c r="B4" t="str">
        <v>IWM</v>
      </c>
      <c r="C4">
        <v>1.5</v>
      </c>
    </row>
    <row r="5" spans="1:3" x14ac:dyDescent="0.3">
      <c r="A5" t="str">
        <v>ELECTION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C17" sqref="A17:C22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509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509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509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509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AAC-62F4-4536-9109-8789088E3F23}">
  <dimension ref="A1:F22"/>
  <sheetViews>
    <sheetView workbookViewId="0"/>
  </sheetViews>
  <sheetFormatPr defaultRowHeight="14.4" x14ac:dyDescent="0.3"/>
  <sheetData>
    <row r="1" spans="1:6" x14ac:dyDescent="0.3">
      <c r="A1" t="s">
        <v>4</v>
      </c>
      <c r="B1" t="str" cm="1">
        <f t="array" ref="B1:B22">_xlfn.XLOOKUP(_xlfn._TRO_ALL(A:A),data[factor_name],data[asset_class],"")</f>
        <v>Equities</v>
      </c>
      <c r="F1" t="str">
        <f>"['"&amp;_xlfn.TEXTJOIN("', '",,_xlfn._TRO_ALL(A:A))&amp;"']"</f>
        <v>['SPY', 'FEZ', '^N225', 'LQDH', 'HYGH', 'EMB', 'IEI', 'IEF', 'TLT', 'FXE', 'FXY', 'FXF', 'TIP', 'VMBS', 'CMBS', 'GLD', 'USO']</v>
      </c>
    </row>
    <row r="2" spans="1:6" x14ac:dyDescent="0.3">
      <c r="A2" t="s">
        <v>13</v>
      </c>
      <c r="B2" t="str">
        <v>Equities</v>
      </c>
    </row>
    <row r="3" spans="1:6" x14ac:dyDescent="0.3">
      <c r="A3" t="s">
        <v>324</v>
      </c>
      <c r="B3" t="str">
        <v>Equities</v>
      </c>
    </row>
    <row r="4" spans="1:6" x14ac:dyDescent="0.3">
      <c r="B4" t="str">
        <v/>
      </c>
    </row>
    <row r="5" spans="1:6" x14ac:dyDescent="0.3">
      <c r="A5" t="s">
        <v>347</v>
      </c>
      <c r="B5" t="str">
        <v>Credit</v>
      </c>
    </row>
    <row r="6" spans="1:6" x14ac:dyDescent="0.3">
      <c r="A6" t="s">
        <v>348</v>
      </c>
      <c r="B6" t="str">
        <v>Credit</v>
      </c>
    </row>
    <row r="7" spans="1:6" x14ac:dyDescent="0.3">
      <c r="A7" t="s">
        <v>97</v>
      </c>
      <c r="B7" t="str">
        <v>Rates</v>
      </c>
    </row>
    <row r="8" spans="1:6" x14ac:dyDescent="0.3">
      <c r="B8" t="str">
        <v/>
      </c>
    </row>
    <row r="9" spans="1:6" x14ac:dyDescent="0.3">
      <c r="A9" t="s">
        <v>126</v>
      </c>
      <c r="B9" t="str">
        <v>Rates</v>
      </c>
    </row>
    <row r="10" spans="1:6" x14ac:dyDescent="0.3">
      <c r="A10" t="s">
        <v>131</v>
      </c>
      <c r="B10" t="str">
        <v>Rates</v>
      </c>
    </row>
    <row r="11" spans="1:6" x14ac:dyDescent="0.3">
      <c r="A11" t="s">
        <v>49</v>
      </c>
      <c r="B11" t="str">
        <v>Rates</v>
      </c>
    </row>
    <row r="12" spans="1:6" x14ac:dyDescent="0.3">
      <c r="B12" t="str">
        <v/>
      </c>
    </row>
    <row r="13" spans="1:6" x14ac:dyDescent="0.3">
      <c r="A13" t="s">
        <v>69</v>
      </c>
      <c r="B13" t="str">
        <v>Currencies</v>
      </c>
    </row>
    <row r="14" spans="1:6" x14ac:dyDescent="0.3">
      <c r="A14" t="s">
        <v>72</v>
      </c>
      <c r="B14" t="str">
        <v>Currencies</v>
      </c>
    </row>
    <row r="15" spans="1:6" x14ac:dyDescent="0.3">
      <c r="A15" t="s">
        <v>499</v>
      </c>
      <c r="B15" t="str">
        <v>Currencies</v>
      </c>
    </row>
    <row r="16" spans="1:6" x14ac:dyDescent="0.3">
      <c r="B16" t="str">
        <v/>
      </c>
    </row>
    <row r="17" spans="1:2" x14ac:dyDescent="0.3">
      <c r="A17" t="s">
        <v>135</v>
      </c>
      <c r="B17" t="str">
        <v>Rates</v>
      </c>
    </row>
    <row r="18" spans="1:2" x14ac:dyDescent="0.3">
      <c r="A18" t="s">
        <v>346</v>
      </c>
      <c r="B18" t="str">
        <v>Rates</v>
      </c>
    </row>
    <row r="19" spans="1:2" x14ac:dyDescent="0.3">
      <c r="A19" t="s">
        <v>345</v>
      </c>
      <c r="B19" t="str">
        <v>Rates</v>
      </c>
    </row>
    <row r="20" spans="1:2" x14ac:dyDescent="0.3">
      <c r="B20" t="str">
        <v/>
      </c>
    </row>
    <row r="21" spans="1:2" x14ac:dyDescent="0.3">
      <c r="A21" t="s">
        <v>57</v>
      </c>
      <c r="B21" t="str">
        <v>Commodities</v>
      </c>
    </row>
    <row r="22" spans="1:2" x14ac:dyDescent="0.3">
      <c r="A22" t="s">
        <v>61</v>
      </c>
      <c r="B22" t="str">
        <v>Commodities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0133-D3F0-4541-AD48-A57D833F1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E184-8219-4FAC-8CFD-91717B8EFB99}">
  <dimension ref="A1:G2"/>
  <sheetViews>
    <sheetView showGridLines="0"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0.21875" bestFit="1" customWidth="1"/>
    <col min="6" max="6" width="9.33203125" bestFit="1" customWidth="1"/>
  </cols>
  <sheetData>
    <row r="1" spans="1:7" x14ac:dyDescent="0.3">
      <c r="B1" t="str" cm="1">
        <f t="array" ref="B1:G2">TRANSPOSE(_xlfn.DROP(_xlfn._xlws.FILTER(composities[],composities[portfolio_name]="TRADEWAR"),,1))</f>
        <v>GLD</v>
      </c>
      <c r="C1" t="str">
        <v>FXY</v>
      </c>
      <c r="D1" t="str">
        <v>FXF</v>
      </c>
      <c r="E1" t="str">
        <v>^VIX3M</v>
      </c>
      <c r="F1" s="10" t="str">
        <v>XLP</v>
      </c>
      <c r="G1" t="str">
        <v>XLY</v>
      </c>
    </row>
    <row r="2" spans="1:7" x14ac:dyDescent="0.3">
      <c r="A2" s="10">
        <f ca="1">TODAY()-1</f>
        <v>45809</v>
      </c>
      <c r="B2">
        <v>0.20547945205479451</v>
      </c>
      <c r="C2">
        <v>0.29702970297029702</v>
      </c>
      <c r="D2">
        <v>0.36585365853658536</v>
      </c>
      <c r="E2">
        <v>-3.7499999999999999E-2</v>
      </c>
      <c r="F2">
        <v>0.15</v>
      </c>
      <c r="G2">
        <v>-0.15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76AF-E8A8-4661-B4BA-DFE8D3F65EBD}">
  <dimension ref="A1:R13"/>
  <sheetViews>
    <sheetView showGridLines="0" workbookViewId="0">
      <selection activeCell="G9" sqref="G9"/>
    </sheetView>
  </sheetViews>
  <sheetFormatPr defaultRowHeight="14.4" x14ac:dyDescent="0.3"/>
  <sheetData>
    <row r="1" spans="1:18" x14ac:dyDescent="0.3">
      <c r="A1" s="10" t="s">
        <v>508</v>
      </c>
      <c r="B1" t="s">
        <v>4</v>
      </c>
      <c r="C1" t="s">
        <v>13</v>
      </c>
      <c r="D1" t="s">
        <v>324</v>
      </c>
      <c r="E1" t="s">
        <v>347</v>
      </c>
      <c r="F1" t="s">
        <v>348</v>
      </c>
      <c r="G1" t="s">
        <v>97</v>
      </c>
      <c r="H1" t="s">
        <v>126</v>
      </c>
      <c r="I1" t="s">
        <v>131</v>
      </c>
      <c r="J1" t="s">
        <v>49</v>
      </c>
      <c r="K1" t="s">
        <v>69</v>
      </c>
      <c r="L1" t="s">
        <v>72</v>
      </c>
      <c r="M1" t="s">
        <v>499</v>
      </c>
      <c r="N1" t="s">
        <v>135</v>
      </c>
      <c r="O1" t="s">
        <v>346</v>
      </c>
      <c r="P1" t="s">
        <v>345</v>
      </c>
      <c r="Q1" t="s">
        <v>57</v>
      </c>
      <c r="R1" t="s">
        <v>61</v>
      </c>
    </row>
    <row r="2" spans="1:18" x14ac:dyDescent="0.3">
      <c r="A2" s="10" cm="1">
        <f t="array" ref="A2:A13">DATE(_xlfn.SEQUENCE(12,,2025,-1),1,1)</f>
        <v>45658</v>
      </c>
      <c r="B2">
        <v>1</v>
      </c>
    </row>
    <row r="3" spans="1:18" x14ac:dyDescent="0.3">
      <c r="A3" s="10">
        <v>45292</v>
      </c>
      <c r="E3">
        <v>1</v>
      </c>
    </row>
    <row r="4" spans="1:18" x14ac:dyDescent="0.3">
      <c r="A4" s="10">
        <v>44927</v>
      </c>
      <c r="J4">
        <v>1</v>
      </c>
    </row>
    <row r="5" spans="1:18" x14ac:dyDescent="0.3">
      <c r="A5" s="10">
        <v>44562</v>
      </c>
      <c r="K5">
        <v>1</v>
      </c>
    </row>
    <row r="6" spans="1:18" x14ac:dyDescent="0.3">
      <c r="A6" s="10">
        <v>44197</v>
      </c>
      <c r="O6">
        <v>1</v>
      </c>
    </row>
    <row r="7" spans="1:18" x14ac:dyDescent="0.3">
      <c r="A7" s="10">
        <v>43831</v>
      </c>
      <c r="R7">
        <v>1</v>
      </c>
    </row>
    <row r="8" spans="1:18" x14ac:dyDescent="0.3">
      <c r="A8" s="10">
        <v>43466</v>
      </c>
      <c r="B8">
        <v>1</v>
      </c>
    </row>
    <row r="9" spans="1:18" x14ac:dyDescent="0.3">
      <c r="A9" s="10">
        <v>43101</v>
      </c>
      <c r="E9">
        <v>1</v>
      </c>
    </row>
    <row r="10" spans="1:18" x14ac:dyDescent="0.3">
      <c r="A10" s="10">
        <v>42736</v>
      </c>
      <c r="J10">
        <v>1</v>
      </c>
    </row>
    <row r="11" spans="1:18" x14ac:dyDescent="0.3">
      <c r="A11" s="10">
        <v>42370</v>
      </c>
      <c r="K11">
        <v>1</v>
      </c>
    </row>
    <row r="12" spans="1:18" x14ac:dyDescent="0.3">
      <c r="A12" s="10">
        <v>42005</v>
      </c>
      <c r="O12">
        <v>1</v>
      </c>
    </row>
    <row r="13" spans="1:18" x14ac:dyDescent="0.3">
      <c r="A13" s="10">
        <v>41640</v>
      </c>
      <c r="R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tabSelected="1" workbookViewId="0">
      <pane xSplit="3" ySplit="1" topLeftCell="D60" activePane="bottomRight" state="frozen"/>
      <selection pane="topRight" activeCell="D1" sqref="D1"/>
      <selection pane="bottomLeft" activeCell="A2" sqref="A2"/>
      <selection pane="bottomRight" activeCell="F67" sqref="F67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/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467</v>
      </c>
      <c r="O71" s="4" cm="1">
        <f t="array" ref="O71">_xlfn.SWITCH(data[[#This Row],[diffusion_type]],"lognormal",0.0001,"normal",-0.01)*IF(data[[#This Row],[asset_class]]="Vol",1,1)</f>
        <v>-0.01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467</v>
      </c>
      <c r="O72" s="4" cm="1">
        <f t="array" ref="O72">_xlfn.SWITCH(data[[#This Row],[diffusion_type]],"lognormal",0.0001,"normal",-0.01)*IF(data[[#This Row],[asset_class]]="Vol",1,1)</f>
        <v>-0.01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467</v>
      </c>
      <c r="O73" s="4" cm="1">
        <f t="array" ref="O73">_xlfn.SWITCH(data[[#This Row],[diffusion_type]],"lognormal",0.0001,"normal",-0.01)*IF(data[[#This Row],[asset_class]]="Vol",1,1)</f>
        <v>-0.01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467</v>
      </c>
      <c r="O74" s="4" cm="1">
        <f t="array" ref="O74">_xlfn.SWITCH(data[[#This Row],[diffusion_type]],"lognormal",0.0001,"normal",-0.01)*IF(data[[#This Row],[asset_class]]="Vol",1,1)</f>
        <v>-0.01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467</v>
      </c>
      <c r="O75" s="4" cm="1">
        <f t="array" ref="O75">_xlfn.SWITCH(data[[#This Row],[diffusion_type]],"lognormal",0.0001,"normal",-0.01)*IF(data[[#This Row],[asset_class]]="Vol",1,1)</f>
        <v>-0.01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467</v>
      </c>
      <c r="O76" s="4" cm="1">
        <f t="array" ref="O76">_xlfn.SWITCH(data[[#This Row],[diffusion_type]],"lognormal",0.0001,"normal",-0.01)*IF(data[[#This Row],[asset_class]]="Vol",1,1)</f>
        <v>-0.01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467</v>
      </c>
      <c r="O77" s="4" cm="1">
        <f t="array" ref="O77">_xlfn.SWITCH(data[[#This Row],[diffusion_type]],"lognormal",0.0001,"normal",-0.01)*IF(data[[#This Row],[asset_class]]="Vol",1,1)</f>
        <v>-0.01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467</v>
      </c>
      <c r="O78" s="4" cm="1">
        <f t="array" ref="O78">_xlfn.SWITCH(data[[#This Row],[diffusion_type]],"lognormal",0.0001,"normal",-0.01)*IF(data[[#This Row],[asset_class]]="Vol",1,1)</f>
        <v>-0.01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467</v>
      </c>
      <c r="O79" s="4" cm="1">
        <f t="array" ref="O79">_xlfn.SWITCH(data[[#This Row],[diffusion_type]],"lognormal",0.0001,"normal",-0.01)*IF(data[[#This Row],[asset_class]]="Vol",1,1)</f>
        <v>-0.01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509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Row],[asset_class]]="Vol",1,1)</f>
        <v>1E-4</v>
      </c>
      <c r="P82" s="4" t="str">
        <f>data[[#This Row],[factor_name]]</f>
        <v>ELECTION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128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39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>
      <selection activeCell="C1" sqref="C1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ELECTION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ELECTION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Rates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Equities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opLeftCell="A34" workbookViewId="0">
      <selection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G69" sqref="G69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normal</v>
      </c>
      <c r="J59">
        <v>-0.01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normal</v>
      </c>
      <c r="J60">
        <v>-0.01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normal</v>
      </c>
      <c r="J61">
        <v>-0.01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normal</v>
      </c>
      <c r="J62">
        <v>-0.01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ELECTION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ELECTION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Rates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Equities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B2" sqref="B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legacy</vt:lpstr>
      <vt:lpstr>gpt</vt:lpstr>
      <vt:lpstr>data_new</vt:lpstr>
      <vt:lpstr>lior</vt:lpstr>
      <vt:lpstr>read_composites</vt:lpstr>
      <vt:lpstr>composites</vt:lpstr>
      <vt:lpstr>risk_parity</vt:lpstr>
      <vt:lpstr>Sheet3</vt:lpstr>
      <vt:lpstr>tradewar</vt:lpstr>
      <vt:lpstr>tracking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2025-06-02T13:21:12Z</dcterms:modified>
</cp:coreProperties>
</file>