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bkrai\Source\risk\"/>
    </mc:Choice>
  </mc:AlternateContent>
  <xr:revisionPtr revIDLastSave="0" documentId="13_ncr:1_{6912FA79-DCCE-415B-8625-56472F8C4836}" xr6:coauthVersionLast="47" xr6:coauthVersionMax="47" xr10:uidLastSave="{00000000-0000-0000-0000-000000000000}"/>
  <bookViews>
    <workbookView xWindow="-108" yWindow="-108" windowWidth="23256" windowHeight="13896" firstSheet="2" activeTab="9" xr2:uid="{C31FDC5B-A809-4BFD-99CB-DA02246721F7}"/>
  </bookViews>
  <sheets>
    <sheet name="legacy" sheetId="5" r:id="rId1"/>
    <sheet name="gpt" sheetId="6" r:id="rId2"/>
    <sheet name="data_new" sheetId="7" r:id="rId3"/>
    <sheet name="lior" sheetId="9" r:id="rId4"/>
    <sheet name="read_composites" sheetId="14" r:id="rId5"/>
    <sheet name="composites" sheetId="13" r:id="rId6"/>
    <sheet name="data" sheetId="3" r:id="rId7"/>
    <sheet name="read_new" sheetId="15" r:id="rId8"/>
    <sheet name="read" sheetId="12" r:id="rId9"/>
    <sheet name="read_short" sheetId="16" r:id="rId10"/>
    <sheet name="read_old2" sheetId="4" r:id="rId11"/>
    <sheet name="Sheet1" sheetId="2" r:id="rId12"/>
    <sheet name="read_old" sheetId="1" r:id="rId13"/>
    <sheet name="data_old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6" l="1"/>
  <c r="C1" i="16"/>
  <c r="D1" i="16"/>
  <c r="E1" i="16"/>
  <c r="F1" i="16"/>
  <c r="G1" i="16"/>
  <c r="H1" i="16"/>
  <c r="I1" i="16"/>
  <c r="J1" i="16"/>
  <c r="A1" i="16"/>
  <c r="B2" i="16" a="1"/>
  <c r="B2" i="16" s="1"/>
  <c r="A2" i="16" a="1"/>
  <c r="A2" i="16" s="1"/>
  <c r="N75" i="3" a="1"/>
  <c r="N75" i="3"/>
  <c r="K75" i="3"/>
  <c r="O75" i="3"/>
  <c r="N2" i="3" a="1"/>
  <c r="N2" i="3" s="1"/>
  <c r="N3" i="3" a="1"/>
  <c r="N3" i="3" s="1"/>
  <c r="N4" i="3" a="1"/>
  <c r="N4" i="3" s="1"/>
  <c r="N5" i="3" a="1"/>
  <c r="N5" i="3" s="1"/>
  <c r="N6" i="3" a="1"/>
  <c r="N6" i="3" s="1"/>
  <c r="N7" i="3" a="1"/>
  <c r="N7" i="3" s="1"/>
  <c r="N8" i="3" a="1"/>
  <c r="N8" i="3" s="1"/>
  <c r="N9" i="3" a="1"/>
  <c r="N9" i="3" s="1"/>
  <c r="N10" i="3" a="1"/>
  <c r="N10" i="3" s="1"/>
  <c r="N11" i="3" a="1"/>
  <c r="N11" i="3" s="1"/>
  <c r="N12" i="3" a="1"/>
  <c r="N12" i="3" s="1"/>
  <c r="N13" i="3" a="1"/>
  <c r="N13" i="3" s="1"/>
  <c r="N14" i="3" a="1"/>
  <c r="N14" i="3" s="1"/>
  <c r="N15" i="3" a="1"/>
  <c r="N15" i="3" s="1"/>
  <c r="N16" i="3" a="1"/>
  <c r="N16" i="3" s="1"/>
  <c r="N17" i="3" a="1"/>
  <c r="N17" i="3" s="1"/>
  <c r="N18" i="3" a="1"/>
  <c r="N18" i="3" s="1"/>
  <c r="N19" i="3" a="1"/>
  <c r="N19" i="3" s="1"/>
  <c r="N20" i="3" a="1"/>
  <c r="N20" i="3" s="1"/>
  <c r="N21" i="3" a="1"/>
  <c r="N21" i="3" s="1"/>
  <c r="N22" i="3" a="1"/>
  <c r="N22" i="3" s="1"/>
  <c r="N23" i="3" a="1"/>
  <c r="N23" i="3" s="1"/>
  <c r="N24" i="3" a="1"/>
  <c r="N24" i="3" s="1"/>
  <c r="N25" i="3" a="1"/>
  <c r="N25" i="3" s="1"/>
  <c r="N26" i="3" a="1"/>
  <c r="N26" i="3" s="1"/>
  <c r="N27" i="3" a="1"/>
  <c r="N27" i="3" s="1"/>
  <c r="N28" i="3" a="1"/>
  <c r="N28" i="3" s="1"/>
  <c r="N29" i="3" a="1"/>
  <c r="N29" i="3" s="1"/>
  <c r="N30" i="3" a="1"/>
  <c r="N30" i="3" s="1"/>
  <c r="N31" i="3" a="1"/>
  <c r="N31" i="3" s="1"/>
  <c r="N32" i="3" a="1"/>
  <c r="N32" i="3" s="1"/>
  <c r="N33" i="3" a="1"/>
  <c r="N33" i="3" s="1"/>
  <c r="N34" i="3" a="1"/>
  <c r="N34" i="3" s="1"/>
  <c r="N35" i="3" a="1"/>
  <c r="N35" i="3" s="1"/>
  <c r="N36" i="3" a="1"/>
  <c r="N36" i="3" s="1"/>
  <c r="N37" i="3" a="1"/>
  <c r="N37" i="3" s="1"/>
  <c r="N38" i="3" a="1"/>
  <c r="N38" i="3" s="1"/>
  <c r="N39" i="3" a="1"/>
  <c r="N39" i="3" s="1"/>
  <c r="N69" i="3" a="1"/>
  <c r="N69" i="3" s="1"/>
  <c r="N70" i="3" a="1"/>
  <c r="N70" i="3" s="1"/>
  <c r="N71" i="3" a="1"/>
  <c r="N71" i="3" s="1"/>
  <c r="N72" i="3" a="1"/>
  <c r="N72" i="3" s="1"/>
  <c r="N73" i="3" a="1"/>
  <c r="N73" i="3" s="1"/>
  <c r="N74" i="3" a="1"/>
  <c r="N74" i="3" s="1"/>
  <c r="N40" i="3" a="1"/>
  <c r="N40" i="3" s="1"/>
  <c r="N41" i="3" a="1"/>
  <c r="N41" i="3" s="1"/>
  <c r="N42" i="3" a="1"/>
  <c r="N42" i="3" s="1"/>
  <c r="N43" i="3" a="1"/>
  <c r="N43" i="3" s="1"/>
  <c r="N44" i="3" a="1"/>
  <c r="N44" i="3" s="1"/>
  <c r="N45" i="3" a="1"/>
  <c r="N45" i="3" s="1"/>
  <c r="N46" i="3" a="1"/>
  <c r="N46" i="3" s="1"/>
  <c r="N47" i="3" a="1"/>
  <c r="N47" i="3" s="1"/>
  <c r="N48" i="3" a="1"/>
  <c r="N48" i="3" s="1"/>
  <c r="N49" i="3" a="1"/>
  <c r="N49" i="3" s="1"/>
  <c r="N50" i="3" a="1"/>
  <c r="N50" i="3" s="1"/>
  <c r="N51" i="3" a="1"/>
  <c r="N51" i="3" s="1"/>
  <c r="N52" i="3" a="1"/>
  <c r="N52" i="3" s="1"/>
  <c r="N53" i="3" a="1"/>
  <c r="N53" i="3" s="1"/>
  <c r="N54" i="3" a="1"/>
  <c r="N54" i="3" s="1"/>
  <c r="N55" i="3" a="1"/>
  <c r="N55" i="3" s="1"/>
  <c r="N56" i="3" a="1"/>
  <c r="N56" i="3" s="1"/>
  <c r="N57" i="3" a="1"/>
  <c r="N57" i="3" s="1"/>
  <c r="N58" i="3" a="1"/>
  <c r="N58" i="3" s="1"/>
  <c r="N59" i="3" a="1"/>
  <c r="N59" i="3" s="1"/>
  <c r="N60" i="3" a="1"/>
  <c r="N60" i="3" s="1"/>
  <c r="N61" i="3" a="1"/>
  <c r="N61" i="3" s="1"/>
  <c r="N62" i="3" a="1"/>
  <c r="N62" i="3" s="1"/>
  <c r="N63" i="3" a="1"/>
  <c r="N63" i="3" s="1"/>
  <c r="N64" i="3" a="1"/>
  <c r="N64" i="3" s="1"/>
  <c r="N65" i="3" a="1"/>
  <c r="N65" i="3" s="1"/>
  <c r="N66" i="3" a="1"/>
  <c r="N66" i="3" s="1"/>
  <c r="N67" i="3" a="1"/>
  <c r="N67" i="3" s="1"/>
  <c r="N68" i="3" a="1"/>
  <c r="N68" i="3" s="1"/>
  <c r="N76" i="3" a="1"/>
  <c r="N76" i="3" s="1"/>
  <c r="N77" i="3" a="1"/>
  <c r="N77" i="3" s="1"/>
  <c r="N78" i="3" a="1"/>
  <c r="N78" i="3" s="1"/>
  <c r="N79" i="3" a="1"/>
  <c r="N79" i="3" s="1"/>
  <c r="N80" i="3" a="1"/>
  <c r="N80" i="3" s="1"/>
  <c r="N81" i="3" a="1"/>
  <c r="N81" i="3" s="1"/>
  <c r="K74" i="3"/>
  <c r="O74" i="3"/>
  <c r="K73" i="3"/>
  <c r="O73" i="3"/>
  <c r="K72" i="3"/>
  <c r="O72" i="3"/>
  <c r="K71" i="3"/>
  <c r="O71" i="3"/>
  <c r="K69" i="3"/>
  <c r="K70" i="3"/>
  <c r="O69" i="3"/>
  <c r="O70" i="3"/>
  <c r="K46" i="3"/>
  <c r="O46" i="3"/>
  <c r="O2" i="3"/>
  <c r="O3" i="3"/>
  <c r="O4" i="3"/>
  <c r="O5" i="3"/>
  <c r="O6" i="3"/>
  <c r="O7" i="3"/>
  <c r="O8" i="3"/>
  <c r="O9" i="3"/>
  <c r="O10" i="3"/>
  <c r="O11" i="3"/>
  <c r="O12" i="3"/>
  <c r="O13" i="3"/>
  <c r="O14" i="3"/>
  <c r="O15" i="3"/>
  <c r="O16" i="3"/>
  <c r="O17" i="3"/>
  <c r="O18" i="3"/>
  <c r="O19" i="3"/>
  <c r="O20" i="3"/>
  <c r="O21" i="3"/>
  <c r="O22" i="3"/>
  <c r="O23" i="3"/>
  <c r="O24" i="3"/>
  <c r="O25" i="3"/>
  <c r="O26" i="3"/>
  <c r="O27" i="3"/>
  <c r="O28" i="3"/>
  <c r="O29" i="3"/>
  <c r="O30" i="3"/>
  <c r="O31" i="3"/>
  <c r="O32" i="3"/>
  <c r="O33" i="3"/>
  <c r="O34" i="3"/>
  <c r="O35" i="3"/>
  <c r="O36" i="3"/>
  <c r="O37" i="3"/>
  <c r="O38" i="3"/>
  <c r="O39" i="3"/>
  <c r="O40" i="3"/>
  <c r="O41" i="3"/>
  <c r="O42" i="3"/>
  <c r="O43" i="3"/>
  <c r="O44" i="3"/>
  <c r="O45" i="3"/>
  <c r="O47" i="3"/>
  <c r="O48" i="3"/>
  <c r="O49" i="3"/>
  <c r="O50" i="3"/>
  <c r="O51" i="3"/>
  <c r="O52" i="3"/>
  <c r="O53" i="3"/>
  <c r="O54" i="3"/>
  <c r="O55" i="3"/>
  <c r="O56" i="3"/>
  <c r="O57" i="3"/>
  <c r="O58" i="3"/>
  <c r="O59" i="3"/>
  <c r="O60" i="3"/>
  <c r="O61" i="3"/>
  <c r="O62" i="3"/>
  <c r="O63" i="3"/>
  <c r="O64" i="3"/>
  <c r="O65" i="3"/>
  <c r="O66" i="3"/>
  <c r="O67" i="3"/>
  <c r="O68" i="3"/>
  <c r="O76" i="3"/>
  <c r="O77" i="3"/>
  <c r="O78" i="3"/>
  <c r="O79" i="3"/>
  <c r="O80" i="3"/>
  <c r="O81" i="3"/>
  <c r="Q2" i="3" a="1"/>
  <c r="A2" i="12" a="1"/>
  <c r="C13" i="13"/>
  <c r="A2" i="14" s="1" a="1"/>
  <c r="K81" i="3"/>
  <c r="G14" i="13"/>
  <c r="K80" i="3"/>
  <c r="E2" i="13" a="1"/>
  <c r="A1" i="14" a="1"/>
  <c r="K39" i="3"/>
  <c r="K41" i="3"/>
  <c r="K78" i="3"/>
  <c r="A2" i="4" a="1"/>
  <c r="K79" i="3"/>
  <c r="K77" i="3"/>
  <c r="K5" i="3"/>
  <c r="K22" i="3"/>
  <c r="K45" i="3"/>
  <c r="K76" i="3"/>
  <c r="A12" i="9" a="1"/>
  <c r="B1" i="9" a="1"/>
  <c r="B1" i="9" s="1"/>
  <c r="K38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3" i="3"/>
  <c r="K4" i="3"/>
  <c r="A5" i="7" a="1"/>
  <c r="A5" i="7" s="1"/>
  <c r="C60" i="8" a="1"/>
  <c r="C60" i="8" s="1"/>
  <c r="D60" i="8" s="1" a="1"/>
  <c r="D60" i="8" s="1"/>
  <c r="D49" i="8" a="1"/>
  <c r="D49" i="8" s="1"/>
  <c r="F49" i="8" s="1" a="1"/>
  <c r="F49" i="8" s="1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M2" i="8" a="1"/>
  <c r="M2" i="8" s="1"/>
  <c r="I2" i="8"/>
  <c r="F5" i="7" a="1"/>
  <c r="F5" i="7" s="1"/>
  <c r="N5" i="7" a="1"/>
  <c r="N5" i="7" s="1"/>
  <c r="O5" i="7" a="1"/>
  <c r="O5" i="7" s="1"/>
  <c r="K59" i="3"/>
  <c r="K43" i="3"/>
  <c r="K44" i="3"/>
  <c r="K56" i="3"/>
  <c r="K57" i="3"/>
  <c r="K32" i="3"/>
  <c r="K29" i="3"/>
  <c r="K2" i="3"/>
  <c r="K3" i="3"/>
  <c r="K6" i="3"/>
  <c r="K7" i="3"/>
  <c r="K24" i="3"/>
  <c r="K25" i="3"/>
  <c r="K27" i="3"/>
  <c r="K26" i="3"/>
  <c r="K28" i="3"/>
  <c r="K33" i="3"/>
  <c r="K31" i="3"/>
  <c r="K30" i="3"/>
  <c r="K34" i="3"/>
  <c r="K35" i="3"/>
  <c r="K36" i="3"/>
  <c r="K37" i="3"/>
  <c r="K40" i="3"/>
  <c r="K42" i="3"/>
  <c r="K47" i="3"/>
  <c r="K48" i="3"/>
  <c r="K49" i="3"/>
  <c r="K50" i="3"/>
  <c r="K51" i="3"/>
  <c r="K53" i="3"/>
  <c r="K54" i="3"/>
  <c r="K55" i="3"/>
  <c r="K58" i="3"/>
  <c r="K60" i="3"/>
  <c r="K61" i="3"/>
  <c r="K62" i="3"/>
  <c r="K63" i="3"/>
  <c r="K64" i="3"/>
  <c r="K65" i="3"/>
  <c r="K66" i="3"/>
  <c r="K67" i="3"/>
  <c r="K68" i="3"/>
  <c r="A2" i="12" l="1"/>
  <c r="B2" i="12" s="1" a="1"/>
  <c r="Q2" i="3"/>
  <c r="E2" i="13"/>
  <c r="A1" i="14"/>
  <c r="A2" i="14"/>
  <c r="A2" i="4"/>
  <c r="B2" i="4" s="1" a="1"/>
  <c r="A12" i="9"/>
  <c r="D5" i="7" a="1"/>
  <c r="D5" i="7" s="1"/>
  <c r="M5" i="7" a="1"/>
  <c r="M5" i="7" s="1"/>
  <c r="E5" i="7" s="1" a="1"/>
  <c r="E5" i="7" s="1"/>
  <c r="B2" i="12" l="1"/>
  <c r="D1" i="9" a="1"/>
  <c r="D1" i="9" s="1"/>
  <c r="B12" i="9" a="1"/>
  <c r="B12" i="9" s="1"/>
  <c r="B2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<sst xmlns="http://schemas.openxmlformats.org/spreadsheetml/2006/main" count="1900" uniqueCount="487">
  <si>
    <t>SPX</t>
  </si>
  <si>
    <t>RTY</t>
  </si>
  <si>
    <t>factor_name</t>
  </si>
  <si>
    <t>etf</t>
  </si>
  <si>
    <t>SPY</t>
  </si>
  <si>
    <t>IWM</t>
  </si>
  <si>
    <t>NDX</t>
  </si>
  <si>
    <t>QQQ</t>
  </si>
  <si>
    <t>SX5E</t>
  </si>
  <si>
    <t>IG</t>
  </si>
  <si>
    <t>LQD</t>
  </si>
  <si>
    <t>HY</t>
  </si>
  <si>
    <t>HYG</t>
  </si>
  <si>
    <t>FEZ</t>
  </si>
  <si>
    <t>MBTA</t>
  </si>
  <si>
    <t>AGNC</t>
  </si>
  <si>
    <t>MBS</t>
  </si>
  <si>
    <t>MBS_short</t>
  </si>
  <si>
    <t>active</t>
  </si>
  <si>
    <t>description</t>
  </si>
  <si>
    <t>ETF</t>
  </si>
  <si>
    <t>Description</t>
  </si>
  <si>
    <t>Underlying Index</t>
  </si>
  <si>
    <t>SPDR S&amp;P 500 ETF Trust; tracks the performance of the S&amp;P 500 Index.</t>
  </si>
  <si>
    <t>S&amp;P 500 Index</t>
  </si>
  <si>
    <t>iShares Russell 2000 ETF; provides exposure to small-cap U.S. stocks.</t>
  </si>
  <si>
    <t>Russell 2000 Index</t>
  </si>
  <si>
    <t>Invesco QQQ Trust; focuses on large-cap growth stocks in the Nasdaq-100 Index.</t>
  </si>
  <si>
    <t>Nasdaq-100 Index</t>
  </si>
  <si>
    <t>SPDR EURO STOXX 50 ETF Trust; represents 50 of the largest companies in the Eurozone.</t>
  </si>
  <si>
    <t>EURO STOXX 50 Index</t>
  </si>
  <si>
    <t>iShares iBoxx $ Investment Grade Corporate Bond ETF; invests in U.S. dollar-denominated, investment-grade corporate bonds.</t>
  </si>
  <si>
    <t>Markit iBoxx USD Liquid Investment Grade Index</t>
  </si>
  <si>
    <t>iShares iBoxx $ High Yield Corporate Bond ETF; targets U.S. dollar-denominated high yield corporate bonds.</t>
  </si>
  <si>
    <t>Markit iBoxx USD Liquid High Yield Index</t>
  </si>
  <si>
    <t>Invesco Municipal Bond ETF; invests in a diversified portfolio of municipal bonds.</t>
  </si>
  <si>
    <t>S&amp;P National AMT-Free Municipal Bond Index</t>
  </si>
  <si>
    <t>AGNC Investment Corp.; focuses on income-generating investments in mortgage-backed securities.</t>
  </si>
  <si>
    <t>Not an ETF but typically referenced alongside fixed-income investments.</t>
  </si>
  <si>
    <t>Equities</t>
  </si>
  <si>
    <t>USD</t>
  </si>
  <si>
    <t>SPDR S&amp;P 500 ETF Trust</t>
  </si>
  <si>
    <t>iShares Russell 2000 ETF</t>
  </si>
  <si>
    <t>Invesco QQQ Trust</t>
  </si>
  <si>
    <t>DIA</t>
  </si>
  <si>
    <t>SPDR Dow Jones Industrial Average ETF Trust</t>
  </si>
  <si>
    <t>Credit</t>
  </si>
  <si>
    <t>iShares iBoxx $ Investment Grade Corporate Bond ETF</t>
  </si>
  <si>
    <t>iShares iBoxx $ High Yield Corporate Bond ETF</t>
  </si>
  <si>
    <t>TLT</t>
  </si>
  <si>
    <t>iShares 20+ Year Treasury Bond ETF</t>
  </si>
  <si>
    <t>SHY</t>
  </si>
  <si>
    <t>iShares 1-3 Year Treasury Bond ETF</t>
  </si>
  <si>
    <t>MBB</t>
  </si>
  <si>
    <t>iShares MBS ETF</t>
  </si>
  <si>
    <t>AGNC Investment Corp.</t>
  </si>
  <si>
    <t>Commodities</t>
  </si>
  <si>
    <t>GLD</t>
  </si>
  <si>
    <t>SPDR Gold Shares</t>
  </si>
  <si>
    <t>SLV</t>
  </si>
  <si>
    <t>iShares Silver Trust</t>
  </si>
  <si>
    <t>USO</t>
  </si>
  <si>
    <t>United States Oil Fund</t>
  </si>
  <si>
    <t>DBC</t>
  </si>
  <si>
    <t>Invesco DB Commodity Index Tracking Fund</t>
  </si>
  <si>
    <t>Currencies</t>
  </si>
  <si>
    <t>UUP</t>
  </si>
  <si>
    <t>Invesco DB US Dollar Index Bullish Fund</t>
  </si>
  <si>
    <t>EUR</t>
  </si>
  <si>
    <t>FXE</t>
  </si>
  <si>
    <t>Invesco CurrencyShares Euro Trust</t>
  </si>
  <si>
    <t>JPY</t>
  </si>
  <si>
    <t>FXY</t>
  </si>
  <si>
    <t>Invesco CurrencyShares Japanese Yen Trust</t>
  </si>
  <si>
    <t>EM</t>
  </si>
  <si>
    <t>CEW</t>
  </si>
  <si>
    <t>WisdomTree Emerging Markets Local Debt Fund</t>
  </si>
  <si>
    <t>NKY</t>
  </si>
  <si>
    <t>Nikkei 225 ETF</t>
  </si>
  <si>
    <t>CNH</t>
  </si>
  <si>
    <t>FXI</t>
  </si>
  <si>
    <t>iShares China Large-Cap ETF</t>
  </si>
  <si>
    <t>ASHR</t>
  </si>
  <si>
    <t>Xtrackers Harvest CSI 300 China A-Shares ETF</t>
  </si>
  <si>
    <t>DAX</t>
  </si>
  <si>
    <t>Xtrackers DAX Equity ETF</t>
  </si>
  <si>
    <t>EWU</t>
  </si>
  <si>
    <t>iShares FTSE United Kingdom ETF</t>
  </si>
  <si>
    <t>CAD</t>
  </si>
  <si>
    <t>EWC</t>
  </si>
  <si>
    <t>iShares MSCI Canada ETF</t>
  </si>
  <si>
    <t>EWP</t>
  </si>
  <si>
    <t>iShares MSCI Spain ETF</t>
  </si>
  <si>
    <t>EWI</t>
  </si>
  <si>
    <t>iShares MSCI Italy ETF</t>
  </si>
  <si>
    <t>CAC</t>
  </si>
  <si>
    <t>Lyxor CAC 40 ETF</t>
  </si>
  <si>
    <t>EMB</t>
  </si>
  <si>
    <t>iShares J.P. Morgan USD Emerging Markets Bond ETF</t>
  </si>
  <si>
    <t>IGOV</t>
  </si>
  <si>
    <t>iShares International Government Bonds ETF</t>
  </si>
  <si>
    <t>Underlying</t>
  </si>
  <si>
    <t>Dow Jones Industrial Average</t>
  </si>
  <si>
    <t>Investment-grade corporate bonds</t>
  </si>
  <si>
    <t>High-yield corporate bonds</t>
  </si>
  <si>
    <t>U.S. mortgage-backed securities</t>
  </si>
  <si>
    <t>Agency mortgage-backed securities</t>
  </si>
  <si>
    <t>Price of gold</t>
  </si>
  <si>
    <t>Price of silver</t>
  </si>
  <si>
    <t>Price of West Texas Intermediate crude oil</t>
  </si>
  <si>
    <t>Broad commodity index</t>
  </si>
  <si>
    <t>U.S. Dollar Index</t>
  </si>
  <si>
    <t>Euro against the U.S. dollar</t>
  </si>
  <si>
    <t>Japanese yen against the U.S. dollar</t>
  </si>
  <si>
    <t>Local currency emerging market debt</t>
  </si>
  <si>
    <t>Nikkei 225 Index for Japan</t>
  </si>
  <si>
    <t>Large-cap Chinese stocks</t>
  </si>
  <si>
    <t>A-shares of the 300 largest companies in China</t>
  </si>
  <si>
    <t>DAX Index for Germany</t>
  </si>
  <si>
    <t>FTSE 100 Index for the UK</t>
  </si>
  <si>
    <t>Canadian equities</t>
  </si>
  <si>
    <t>Spanish equities</t>
  </si>
  <si>
    <t>Italian equities</t>
  </si>
  <si>
    <t>CAC 40 Index for France</t>
  </si>
  <si>
    <t>U.S. dollar-denominated bonds issued by emerging market governments</t>
  </si>
  <si>
    <t>Government bonds in developed markets</t>
  </si>
  <si>
    <t>IEI</t>
  </si>
  <si>
    <t>iShares 3-7 Year Treasury Bond ETF</t>
  </si>
  <si>
    <t>Rates</t>
  </si>
  <si>
    <t>Short-term U.S. Treasury bonds (1-3 years)</t>
  </si>
  <si>
    <t>Intermediate-term U.S. Treasury bonds (3-7 years)</t>
  </si>
  <si>
    <t>IEF</t>
  </si>
  <si>
    <t>iShares 7-10 Year Treasury Bond ETF</t>
  </si>
  <si>
    <t>Intermediate-term U.S. Treasury bonds (7-10 years)</t>
  </si>
  <si>
    <t>Long-term U.S. Treasury bonds (20+ years)</t>
  </si>
  <si>
    <t>TIP</t>
  </si>
  <si>
    <t>iShares TIPS Bond ETF</t>
  </si>
  <si>
    <t>U.S. Treasury Inflation-Protected Securities (TIPS)</t>
  </si>
  <si>
    <t>S&amp;P 500</t>
  </si>
  <si>
    <t>Russell 2000</t>
  </si>
  <si>
    <t>Nasdaq 100</t>
  </si>
  <si>
    <t>Nikkei 225</t>
  </si>
  <si>
    <t>TPX</t>
  </si>
  <si>
    <t>iShares TOPIX ETF</t>
  </si>
  <si>
    <t>Tokyo Stock Price Index (TOPIX)</t>
  </si>
  <si>
    <t>TOPIX</t>
  </si>
  <si>
    <t>Gold</t>
  </si>
  <si>
    <t>Euro</t>
  </si>
  <si>
    <t>Description_GPT</t>
  </si>
  <si>
    <t>SPDR EURO STOXX 50 ETF</t>
  </si>
  <si>
    <t>Eurostoxx 50</t>
  </si>
  <si>
    <t>Active</t>
  </si>
  <si>
    <t>Simplify Mortgage Backed Securities ETF</t>
  </si>
  <si>
    <t>U.S. mortgage-backed securities (short duration)</t>
  </si>
  <si>
    <t>Dow Jones 30</t>
  </si>
  <si>
    <t>Eurostoxx Banks</t>
  </si>
  <si>
    <t>SX7E</t>
  </si>
  <si>
    <t>DAX (Germany)</t>
  </si>
  <si>
    <t>CAC 40 (France)</t>
  </si>
  <si>
    <t>Technology</t>
  </si>
  <si>
    <t>Industrials</t>
  </si>
  <si>
    <t>Financials</t>
  </si>
  <si>
    <t>Regional Banks</t>
  </si>
  <si>
    <t>Communications</t>
  </si>
  <si>
    <t>Energy</t>
  </si>
  <si>
    <t>Discretionary</t>
  </si>
  <si>
    <t>Materials</t>
  </si>
  <si>
    <t>Health Care</t>
  </si>
  <si>
    <t>Utilities</t>
  </si>
  <si>
    <t>Staples</t>
  </si>
  <si>
    <t>Real Estate</t>
  </si>
  <si>
    <t>TSX 60 (Canada)</t>
  </si>
  <si>
    <t>DOW</t>
  </si>
  <si>
    <t>XLK</t>
  </si>
  <si>
    <t>XLI</t>
  </si>
  <si>
    <t>XLF</t>
  </si>
  <si>
    <t>KRE</t>
  </si>
  <si>
    <t>XLC</t>
  </si>
  <si>
    <t>XLY</t>
  </si>
  <si>
    <t>XLB</t>
  </si>
  <si>
    <t>XLV</t>
  </si>
  <si>
    <t>XLU</t>
  </si>
  <si>
    <t>XLP</t>
  </si>
  <si>
    <t>REIT</t>
  </si>
  <si>
    <t>TSX</t>
  </si>
  <si>
    <t>FTSE 100 (UK)</t>
  </si>
  <si>
    <t>Nikkei 225 (Japan)</t>
  </si>
  <si>
    <t>Topix (Japan domenstic)</t>
  </si>
  <si>
    <t>Hang Seng (Hong Kong)</t>
  </si>
  <si>
    <t>KOSPI 200 (Korea)</t>
  </si>
  <si>
    <t>NIFTY 50 (India)</t>
  </si>
  <si>
    <t>MSCI Brazil Index</t>
  </si>
  <si>
    <t>CSI 300 (China)</t>
  </si>
  <si>
    <t>MSCI EM</t>
  </si>
  <si>
    <t>FTSE China 50</t>
  </si>
  <si>
    <t>FTSE</t>
  </si>
  <si>
    <t>KOSPI</t>
  </si>
  <si>
    <t>NIFTY</t>
  </si>
  <si>
    <t>EWZ</t>
  </si>
  <si>
    <t>EEM</t>
  </si>
  <si>
    <t>US IG CDX</t>
  </si>
  <si>
    <t>US HY CDX</t>
  </si>
  <si>
    <t>US IG Bond ETF</t>
  </si>
  <si>
    <t>US HY Bond ETF</t>
  </si>
  <si>
    <t>Leveraged Loans</t>
  </si>
  <si>
    <t>LOAN</t>
  </si>
  <si>
    <t>Eur MAIN CDX (IG)</t>
  </si>
  <si>
    <t>Eur XOVER CDX (HY)</t>
  </si>
  <si>
    <t>Eur Sen Fin CDX</t>
  </si>
  <si>
    <t>MAIN</t>
  </si>
  <si>
    <t>XOVER</t>
  </si>
  <si>
    <t>SENFIN</t>
  </si>
  <si>
    <t>US Agg Bond Index</t>
  </si>
  <si>
    <t>1-3 Year Treasury ETF</t>
  </si>
  <si>
    <t>7-10 Year Treasury ETF</t>
  </si>
  <si>
    <t>20+ Year Treasury ETF</t>
  </si>
  <si>
    <t>TIPS ETF</t>
  </si>
  <si>
    <t>Muni ETF</t>
  </si>
  <si>
    <t>AGG</t>
  </si>
  <si>
    <t>MUB</t>
  </si>
  <si>
    <t>GBP</t>
  </si>
  <si>
    <t>USD 2-year swap</t>
  </si>
  <si>
    <t>USD 5-year swap</t>
  </si>
  <si>
    <t>USD 10-year swap</t>
  </si>
  <si>
    <t>USD 20-year swap</t>
  </si>
  <si>
    <t>USD 30-year swap</t>
  </si>
  <si>
    <t>EUR 2-year swap</t>
  </si>
  <si>
    <t>EUR 5-year swap</t>
  </si>
  <si>
    <t>EUR 10-year swap</t>
  </si>
  <si>
    <t>EUR 20-year swap</t>
  </si>
  <si>
    <t>EUR 30-year swap</t>
  </si>
  <si>
    <t>GBP 2-year swap</t>
  </si>
  <si>
    <t>GBP 5-year swap</t>
  </si>
  <si>
    <t>GBP 10-year swap</t>
  </si>
  <si>
    <t>GBP 20-year swap</t>
  </si>
  <si>
    <t>GBP 30-year swap</t>
  </si>
  <si>
    <t>USD02</t>
  </si>
  <si>
    <t>USD05</t>
  </si>
  <si>
    <t>USD10</t>
  </si>
  <si>
    <t>USD20</t>
  </si>
  <si>
    <t>USD30</t>
  </si>
  <si>
    <t>EUR02</t>
  </si>
  <si>
    <t>EUR05</t>
  </si>
  <si>
    <t>EUR10</t>
  </si>
  <si>
    <t>EUR20</t>
  </si>
  <si>
    <t>EUR30</t>
  </si>
  <si>
    <t>GBP02</t>
  </si>
  <si>
    <t>GBP05</t>
  </si>
  <si>
    <t>GBP10</t>
  </si>
  <si>
    <t>GBP20</t>
  </si>
  <si>
    <t>GBP30</t>
  </si>
  <si>
    <t>AUD</t>
  </si>
  <si>
    <t>NZD</t>
  </si>
  <si>
    <t>CHF</t>
  </si>
  <si>
    <t>SEK</t>
  </si>
  <si>
    <t>NOK</t>
  </si>
  <si>
    <t>INR</t>
  </si>
  <si>
    <t>TWD</t>
  </si>
  <si>
    <t>KRW</t>
  </si>
  <si>
    <t>BRL</t>
  </si>
  <si>
    <t>MXN</t>
  </si>
  <si>
    <t>TRY</t>
  </si>
  <si>
    <t>RUB</t>
  </si>
  <si>
    <t>GOLD</t>
  </si>
  <si>
    <t>CRUDE</t>
  </si>
  <si>
    <t>GSCI</t>
  </si>
  <si>
    <t>Japanese Yen</t>
  </si>
  <si>
    <t>British Pound</t>
  </si>
  <si>
    <t>Australian Dollar</t>
  </si>
  <si>
    <t>New Zealand Dollar</t>
  </si>
  <si>
    <t>Canadian Dollar</t>
  </si>
  <si>
    <t>Swiss Franc</t>
  </si>
  <si>
    <t>Swedish Krona</t>
  </si>
  <si>
    <t>Norwegian Krone</t>
  </si>
  <si>
    <t>Chinese Yuan</t>
  </si>
  <si>
    <t>Indian Rupee</t>
  </si>
  <si>
    <t>New Taiwan Dollar</t>
  </si>
  <si>
    <t>South Korean Won</t>
  </si>
  <si>
    <t>Brazilian Real</t>
  </si>
  <si>
    <t>Mexican Peso</t>
  </si>
  <si>
    <t>Turkish Lira</t>
  </si>
  <si>
    <t>Russian Ruble</t>
  </si>
  <si>
    <t>Crude Oil</t>
  </si>
  <si>
    <t>Active Vol</t>
  </si>
  <si>
    <t>INDU</t>
  </si>
  <si>
    <t>IYR</t>
  </si>
  <si>
    <t>SPTSX60</t>
  </si>
  <si>
    <t>UKX</t>
  </si>
  <si>
    <t>HSI</t>
  </si>
  <si>
    <t>KOSPI2</t>
  </si>
  <si>
    <t>NIFTY5</t>
  </si>
  <si>
    <t>IBOXUMAE</t>
  </si>
  <si>
    <t>IBOXHYSE</t>
  </si>
  <si>
    <t>BKLN</t>
  </si>
  <si>
    <t>ITRXEBE</t>
  </si>
  <si>
    <t>ITRXEXE</t>
  </si>
  <si>
    <t>ITRXESE</t>
  </si>
  <si>
    <t>EURUSD</t>
  </si>
  <si>
    <t>USDJPY</t>
  </si>
  <si>
    <t>GBPUSD</t>
  </si>
  <si>
    <t>AUDUSD</t>
  </si>
  <si>
    <t>NZDUSD</t>
  </si>
  <si>
    <t>USDCAD</t>
  </si>
  <si>
    <t>USDCHF</t>
  </si>
  <si>
    <t>USDSEK</t>
  </si>
  <si>
    <t>USDNOK</t>
  </si>
  <si>
    <t>USDCNH</t>
  </si>
  <si>
    <t>USDINR</t>
  </si>
  <si>
    <t>USDTWD</t>
  </si>
  <si>
    <t>USDKRW</t>
  </si>
  <si>
    <t>USDBRL</t>
  </si>
  <si>
    <t>USDMXN</t>
  </si>
  <si>
    <t>USDTRY</t>
  </si>
  <si>
    <t>USDRUB</t>
  </si>
  <si>
    <t>GSG</t>
  </si>
  <si>
    <t>asset class</t>
  </si>
  <si>
    <t>region</t>
  </si>
  <si>
    <t>Commdty</t>
  </si>
  <si>
    <t>G7</t>
  </si>
  <si>
    <t>Asia</t>
  </si>
  <si>
    <t>subregion</t>
  </si>
  <si>
    <t>Sectors</t>
  </si>
  <si>
    <t>asset_class</t>
  </si>
  <si>
    <t>description_override</t>
  </si>
  <si>
    <t>^N225</t>
  </si>
  <si>
    <t>factor_name_new</t>
  </si>
  <si>
    <t>TIPS</t>
  </si>
  <si>
    <t>FTSEMIB.MI</t>
  </si>
  <si>
    <t>BTP</t>
  </si>
  <si>
    <t>IBEX</t>
  </si>
  <si>
    <t>^IBEX</t>
  </si>
  <si>
    <t>IBEX 35 (Spain)</t>
  </si>
  <si>
    <t>FTSE MIB (Italy)</t>
  </si>
  <si>
    <t>tip</t>
  </si>
  <si>
    <t>vtip</t>
  </si>
  <si>
    <t>cmbs</t>
  </si>
  <si>
    <t>vmbs</t>
  </si>
  <si>
    <t>gld</t>
  </si>
  <si>
    <t>lqd</t>
  </si>
  <si>
    <t>lqdh</t>
  </si>
  <si>
    <t>hyg</t>
  </si>
  <si>
    <t>hygh</t>
  </si>
  <si>
    <t>XLE</t>
  </si>
  <si>
    <t>Emhy mdy vnq pff ashr kweb fxi aiq</t>
  </si>
  <si>
    <t>VTIP</t>
  </si>
  <si>
    <t>CMBS</t>
  </si>
  <si>
    <t>VMBS</t>
  </si>
  <si>
    <t>LQDH</t>
  </si>
  <si>
    <t>HYGH</t>
  </si>
  <si>
    <t>EMHY</t>
  </si>
  <si>
    <t>Emhy</t>
  </si>
  <si>
    <t>mdy</t>
  </si>
  <si>
    <t>vnq</t>
  </si>
  <si>
    <t>pff</t>
  </si>
  <si>
    <t>ashr</t>
  </si>
  <si>
    <t>kweb</t>
  </si>
  <si>
    <t>fxi</t>
  </si>
  <si>
    <t>aiq</t>
  </si>
  <si>
    <t>Asset Class</t>
  </si>
  <si>
    <t>Region</t>
  </si>
  <si>
    <t>Ticker</t>
  </si>
  <si>
    <t>MDY</t>
  </si>
  <si>
    <t>SPDR S&amp;P MidCap 400 ETF Trust</t>
  </si>
  <si>
    <t>S&amp;P MidCap 400 Index</t>
  </si>
  <si>
    <t>VNQ</t>
  </si>
  <si>
    <t>Vanguard Real Estate ETF</t>
  </si>
  <si>
    <t>MSCI US REIT Index</t>
  </si>
  <si>
    <t>PFF</t>
  </si>
  <si>
    <t>iShares Preferred and Income Securities ETF</t>
  </si>
  <si>
    <t>U.S. preferred stocks</t>
  </si>
  <si>
    <t>Technology Select Sector SPDR Fund</t>
  </si>
  <si>
    <t>U.S. technology sector</t>
  </si>
  <si>
    <t>Industrial Select Sector SPDR Fund</t>
  </si>
  <si>
    <t>U.S. industrial sector</t>
  </si>
  <si>
    <t>Financial Select Sector SPDR Fund</t>
  </si>
  <si>
    <t>U.S. financial sector</t>
  </si>
  <si>
    <t>SPDR S&amp;P Regional Banking ETF</t>
  </si>
  <si>
    <t>U.S. regional banking sector</t>
  </si>
  <si>
    <t>Communication Services Select Sector SPDR</t>
  </si>
  <si>
    <t>U.S. communication services sector</t>
  </si>
  <si>
    <t>Energy Select Sector SPDR Fund</t>
  </si>
  <si>
    <t>U.S. energy sector</t>
  </si>
  <si>
    <t>Consumer Discretionary Select Sector SPDR</t>
  </si>
  <si>
    <t>U.S. consumer discretionary sector</t>
  </si>
  <si>
    <t>Materials Select Sector SPDR Fund</t>
  </si>
  <si>
    <t>U.S. materials sector</t>
  </si>
  <si>
    <t>Health Care Select Sector SPDR Fund</t>
  </si>
  <si>
    <t>U.S. healthcare sector</t>
  </si>
  <si>
    <t>Utilities Select Sector SPDR Fund</t>
  </si>
  <si>
    <t>U.S. utilities sector</t>
  </si>
  <si>
    <t>Consumer Staples Select Sector SPDR Fund</t>
  </si>
  <si>
    <t>U.S. consumer staples sector</t>
  </si>
  <si>
    <t>iShares U.S. Real Estate ETF</t>
  </si>
  <si>
    <t>U.S. real estate</t>
  </si>
  <si>
    <t>iShares STOXX Europe 600 Banks</t>
  </si>
  <si>
    <t>STOXX Europe 600 Banks Index</t>
  </si>
  <si>
    <t>FTSE 100 Index</t>
  </si>
  <si>
    <t>FTSE MIB Index for Italy</t>
  </si>
  <si>
    <t>IBEX 35 ETF</t>
  </si>
  <si>
    <t>IBEX 35 Index for Spain</t>
  </si>
  <si>
    <t>KWEB</t>
  </si>
  <si>
    <t>KraneShares CSI China Internet ETF</t>
  </si>
  <si>
    <t>Chinese internet sector</t>
  </si>
  <si>
    <t>AIQ</t>
  </si>
  <si>
    <t>Global X Artificial Intelligence &amp; Technology ETF</t>
  </si>
  <si>
    <t>Global AI and technology companies</t>
  </si>
  <si>
    <t>iShares Interest Rate Hedged Corporate Bond ETF</t>
  </si>
  <si>
    <t>Interest rate-hedged corporate bonds</t>
  </si>
  <si>
    <t>iShares Interest Rate Hedged High Yield Bond ETF</t>
  </si>
  <si>
    <t>Interest rate-hedged high-yield bonds</t>
  </si>
  <si>
    <t>iShares Emerging Markets High Yield Bond ETF</t>
  </si>
  <si>
    <t>High-yield emerging market bonds</t>
  </si>
  <si>
    <t>Vanguard Short-Term Inflation-Protected Securities ETF</t>
  </si>
  <si>
    <t>Short-term TIPS</t>
  </si>
  <si>
    <t>Mortgage-backed securities (MBS)</t>
  </si>
  <si>
    <t>Vanguard Mortgage-Backed Securities ETF</t>
  </si>
  <si>
    <t>Mortgage-backed securities</t>
  </si>
  <si>
    <t>iShares CMBS ETF</t>
  </si>
  <si>
    <t>Commercial mortgage-backed securities</t>
  </si>
  <si>
    <t>U.S. dollar-denominated emerging market bonds</t>
  </si>
  <si>
    <t>S&amp;P 400</t>
  </si>
  <si>
    <t>AI</t>
  </si>
  <si>
    <t>Real Estate 2</t>
  </si>
  <si>
    <t>Preferred</t>
  </si>
  <si>
    <t>MCAP</t>
  </si>
  <si>
    <t>Sector</t>
  </si>
  <si>
    <t>IGB</t>
  </si>
  <si>
    <t>HYB</t>
  </si>
  <si>
    <t>hyper_factor</t>
  </si>
  <si>
    <t>MWTIX</t>
  </si>
  <si>
    <t>TRUMP</t>
  </si>
  <si>
    <t>ICLN</t>
  </si>
  <si>
    <t>or TEN</t>
  </si>
  <si>
    <t>unit</t>
  </si>
  <si>
    <t>capital</t>
  </si>
  <si>
    <t>vol</t>
  </si>
  <si>
    <t>govt spending</t>
  </si>
  <si>
    <t>or TLT v. VTIP</t>
  </si>
  <si>
    <t>RSP</t>
  </si>
  <si>
    <t>FED</t>
  </si>
  <si>
    <t>SOFRZ5</t>
  </si>
  <si>
    <t>SOFRZ4</t>
  </si>
  <si>
    <t>Clean Energy</t>
  </si>
  <si>
    <t>S&amp;P 500 EW</t>
  </si>
  <si>
    <t>Theme</t>
  </si>
  <si>
    <t>composite</t>
  </si>
  <si>
    <t>Portfolio</t>
  </si>
  <si>
    <t>BSV</t>
  </si>
  <si>
    <t>weight</t>
  </si>
  <si>
    <t>portfolio_name</t>
  </si>
  <si>
    <t>GEOPOLITICS</t>
  </si>
  <si>
    <t>2s10s</t>
  </si>
  <si>
    <t>allna</t>
  </si>
  <si>
    <t>lag, 1</t>
  </si>
  <si>
    <t>lognormal</t>
  </si>
  <si>
    <t>yfinance</t>
  </si>
  <si>
    <t>TY</t>
  </si>
  <si>
    <t>lag, 5</t>
  </si>
  <si>
    <t>^TNX</t>
  </si>
  <si>
    <t>^FCHI</t>
  </si>
  <si>
    <t>spx, beta=1</t>
  </si>
  <si>
    <t>RUT</t>
  </si>
  <si>
    <t>na_method</t>
  </si>
  <si>
    <t>na_lag_tolerance</t>
  </si>
  <si>
    <t>diffusion_type</t>
  </si>
  <si>
    <t>ticker</t>
  </si>
  <si>
    <t>source</t>
  </si>
  <si>
    <t>normal</t>
  </si>
  <si>
    <t>CBOE Interest Rate 10 Year T No (^TNX)</t>
  </si>
  <si>
    <t>multiplier</t>
  </si>
  <si>
    <t>return = chg(factor) * multiplier</t>
  </si>
  <si>
    <t>L1  = L0 + chg(F)*M = L0 + R*M</t>
  </si>
  <si>
    <t>^VIX</t>
  </si>
  <si>
    <t>CBOE Volatility Index</t>
  </si>
  <si>
    <t>CBOE VIX VOLATILITY INDEX</t>
  </si>
  <si>
    <t>^MOVE</t>
  </si>
  <si>
    <t>Vol</t>
  </si>
  <si>
    <t>ICE BofAML MOVE Index</t>
  </si>
  <si>
    <t>^OVX</t>
  </si>
  <si>
    <t>CBOE Crude Oil Volatility Index</t>
  </si>
  <si>
    <t>^EVZ</t>
  </si>
  <si>
    <t>CBOE Euro currency Volatility I</t>
  </si>
  <si>
    <t>^GVZ</t>
  </si>
  <si>
    <t>CBOE Gold Volatility Index</t>
  </si>
  <si>
    <t>^VVIX</t>
  </si>
  <si>
    <t>^COR3M</t>
  </si>
  <si>
    <t>Cboe Implied Correlation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</si>
</sst>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32">
    <dxf>
      <border>
        <top style="thin">
          <color theme="0" tint="-0.24994659260841701"/>
        </top>
        <vertical/>
        <horizontal/>
      </border>
    </dxf>
    <dxf>
      <border>
        <top style="thin">
          <color theme="0" tint="-0.24994659260841701"/>
        </top>
        <vertical/>
        <horizontal/>
      </border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0" indent="0" justifyLastLine="0" shrinkToFit="0" readingOrder="0"/>
    </dxf>
    <dxf>
      <border>
        <bottom style="thin">
          <color theme="0" tint="-0.24994659260841701"/>
        </bottom>
      </border>
    </dxf>
    <dxf>
      <border diagonalUp="0" diagonalDown="0"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</dxfs>
  <tableStyles count="1" defaultTableStyle="TableStyleMedium2" defaultPivotStyle="PivotStyleLight16">
    <tableStyle name="Table Style 1" pivot="0" count="2" xr9:uid="{26B58CFA-74FB-41FD-AB02-EC6D3EA4F4A1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microsoft.com/office/2017/06/relationships/rdRichValueTypes" Target="richData/rdRichValueTyp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microsoft.com/office/2017/06/relationships/rdRichValueStructure" Target="richData/rdrichvaluestructur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96ECD9-9D11-4532-B7BB-C59C7AF13EE1}" name="composities" displayName="composities" ref="A1:C14" totalsRowShown="0">
  <autoFilter ref="A1:C14" xr:uid="{B096ECD9-9D11-4532-B7BB-C59C7AF13EE1}"/>
  <tableColumns count="3">
    <tableColumn id="1" xr3:uid="{871951C6-7319-4AA1-8565-79E8F38A5ACE}" name="portfolio_name"/>
    <tableColumn id="2" xr3:uid="{FF366C7B-7C4B-413F-92EE-C488EBE75CC9}" name="factor_name"/>
    <tableColumn id="3" xr3:uid="{E4250899-FCD2-4E2E-8594-D653C60359AD}" name="weight"/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D1482-C63D-400D-9F51-F22A8E35CAD8}" name="data" displayName="data" ref="A1:O81" totalsRowShown="0" headerRowDxfId="29" dataDxfId="28">
  <tableColumns count="15">
    <tableColumn id="1" xr3:uid="{740DC173-AAC9-4239-A44E-C43F8517304D}" name="asset_class" dataDxfId="27"/>
    <tableColumn id="2" xr3:uid="{A3BC3BB8-0420-458E-AECD-FD567519FA40}" name="region" dataDxfId="26"/>
    <tableColumn id="3" xr3:uid="{0E50B2E3-0362-41DB-ACC2-478CC6F618A4}" name="factor_name" dataDxfId="25"/>
    <tableColumn id="8" xr3:uid="{02943B27-7FCB-4450-B8E0-CF0DB6CF5CCA}" name="factor_name_new" dataDxfId="24"/>
    <tableColumn id="4" xr3:uid="{D181BF84-863F-4FD0-B518-14EA5B0FB18E}" name="description_override" dataDxfId="23"/>
    <tableColumn id="6" xr3:uid="{1C40DF9B-2910-4DE6-A188-563938E39797}" name="Description_GPT" dataDxfId="22"/>
    <tableColumn id="5" xr3:uid="{1806E074-6CB5-47AB-8FA3-EF0F6E429062}" name="Underlying" dataDxfId="21"/>
    <tableColumn id="7" xr3:uid="{21539C17-C1CC-4FA9-A0E1-A2F8FF8AB52C}" name="Active" dataDxfId="20"/>
    <tableColumn id="37" xr3:uid="{DE50B7AE-5F67-471C-BE48-8BFA5076EDB0}" name="hyper_factor" dataDxfId="19"/>
    <tableColumn id="10" xr3:uid="{494805E4-EBB6-47FD-9BC2-8DAD9FB9D3FA}" name="composite" dataDxfId="18"/>
    <tableColumn id="9" xr3:uid="{5A601067-D384-419C-A711-AD3034F77E28}" name="description" dataDxfId="17">
      <calculatedColumnFormula>IF(data[[#This Row],[description_override]]="",data[[#This Row],[Description_GPT]],data[[#This Row],[description_override]])</calculatedColumnFormula>
    </tableColumn>
    <tableColumn id="11" xr3:uid="{C400A641-F032-4829-A2CD-62831D657B37}" name="source" dataDxfId="16"/>
    <tableColumn id="12" xr3:uid="{BC682952-ADA8-4869-A16F-B9E7BC86E430}" name="diffusion_type" dataDxfId="15"/>
    <tableColumn id="16" xr3:uid="{A99CC35E-FB67-451C-BF9C-DA8D933B1B0C}" name="multiplier" dataDxfId="14">
      <calculatedColumnFormula array="1">_xlfn.SWITCH(data[[#This Row],[diffusion_type]],"lognormal",0.0001,"normal",-0.01)*IF(data[[#This Row],[asset_class]]="Vol",-1,1)</calculatedColumnFormula>
    </tableColumn>
    <tableColumn id="13" xr3:uid="{64EF0381-B0C5-4226-B34E-0F9752A4A840}" name="ticker" dataDxfId="13">
      <calculatedColumnFormula>data[[#This Row],[factor_name]]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18301C-859F-40B7-9C3E-90E8F0495E68}" name="data_old" displayName="data_old" ref="A1:I45" totalsRowShown="0" headerRowDxfId="12" dataDxfId="11">
  <autoFilter ref="A1:I45" xr:uid="{6DAD1482-C63D-400D-9F51-F22A8E35CAD8}"/>
  <tableColumns count="9">
    <tableColumn id="1" xr3:uid="{B19D2B17-9AC9-4F1B-B32E-D4F72AAE469F}" name="asset_class" dataDxfId="10"/>
    <tableColumn id="2" xr3:uid="{2C7CF29D-8E72-4B0C-A212-31F2A25D75C9}" name="region" dataDxfId="9"/>
    <tableColumn id="3" xr3:uid="{C7E89EEC-2B5D-4C94-9327-1AC8E33DE708}" name="factor_name" dataDxfId="8"/>
    <tableColumn id="8" xr3:uid="{B3F9004A-8BEB-463E-A746-8189A2AC2B3E}" name="factor_name_new" dataDxfId="7"/>
    <tableColumn id="4" xr3:uid="{51CD7FB3-58FE-4906-B73C-7726C0A9C471}" name="description_override" dataDxfId="6"/>
    <tableColumn id="6" xr3:uid="{3CFF990B-3164-4533-821F-08CE7C6D82CA}" name="Description_GPT" dataDxfId="5"/>
    <tableColumn id="5" xr3:uid="{DD86D53E-A9B4-4387-ABF9-F2625E77982D}" name="Underlying" dataDxfId="4"/>
    <tableColumn id="7" xr3:uid="{D56FFF9A-72FF-42A4-B3D2-2F27AB16AF7A}" name="Active" dataDxfId="3"/>
    <tableColumn id="9" xr3:uid="{8476DFDE-B4B1-4FD9-99B4-DF1F2ABBD7D5}" name="description" dataDxfId="2">
      <calculatedColumnFormula>IF(data_old[[#This Row],[description_override]]="",data_old[[#This Row],[Description_GPT]],data_old[[#This Row],[description_override]])</calculatedColumnFormula>
    </tableColumn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81C3-35A2-4C92-A3A4-30A9105A6D5B}">
  <sheetPr codeName="Sheet1"/>
  <dimension ref="A1:G81"/>
  <sheetViews>
    <sheetView showGridLines="0" workbookViewId="0"/>
  </sheetViews>
  <sheetFormatPr defaultRowHeight="15" x14ac:dyDescent="0.25"/>
  <cols>
    <col min="4" max="4" width="14.7109375" bestFit="1" customWidth="1"/>
  </cols>
  <sheetData>
    <row r="1" spans="1:7" x14ac:dyDescent="0.25">
      <c r="A1" t="s">
        <v>315</v>
      </c>
      <c r="B1" t="s">
        <v>316</v>
      </c>
      <c r="C1" t="s">
        <v>320</v>
      </c>
      <c r="D1" t="s">
        <v>19</v>
      </c>
      <c r="E1" t="s">
        <v>2</v>
      </c>
      <c r="G1" t="s">
        <v>283</v>
      </c>
    </row>
    <row r="2" spans="1:7" x14ac:dyDescent="0.25">
      <c r="A2" t="s">
        <v>39</v>
      </c>
      <c r="B2" t="s">
        <v>40</v>
      </c>
      <c r="C2" t="s">
        <v>39</v>
      </c>
      <c r="D2" t="s">
        <v>138</v>
      </c>
      <c r="E2" t="s">
        <v>0</v>
      </c>
      <c r="F2" t="s">
        <v>0</v>
      </c>
    </row>
    <row r="3" spans="1:7" x14ac:dyDescent="0.25">
      <c r="A3" t="s">
        <v>39</v>
      </c>
      <c r="B3" t="s">
        <v>40</v>
      </c>
      <c r="C3" t="s">
        <v>39</v>
      </c>
      <c r="D3" t="s">
        <v>139</v>
      </c>
      <c r="E3" t="s">
        <v>1</v>
      </c>
      <c r="F3" t="s">
        <v>1</v>
      </c>
    </row>
    <row r="4" spans="1:7" x14ac:dyDescent="0.25">
      <c r="A4" t="s">
        <v>39</v>
      </c>
      <c r="B4" t="s">
        <v>40</v>
      </c>
      <c r="C4" t="s">
        <v>39</v>
      </c>
      <c r="D4" t="s">
        <v>154</v>
      </c>
      <c r="E4" t="s">
        <v>172</v>
      </c>
      <c r="F4" t="s">
        <v>284</v>
      </c>
    </row>
    <row r="5" spans="1:7" x14ac:dyDescent="0.25">
      <c r="A5" t="s">
        <v>39</v>
      </c>
      <c r="B5" t="s">
        <v>40</v>
      </c>
      <c r="C5" t="s">
        <v>39</v>
      </c>
      <c r="D5" t="s">
        <v>140</v>
      </c>
      <c r="E5" t="s">
        <v>6</v>
      </c>
      <c r="F5" t="s">
        <v>6</v>
      </c>
    </row>
    <row r="6" spans="1:7" x14ac:dyDescent="0.25">
      <c r="A6" t="s">
        <v>39</v>
      </c>
      <c r="B6" t="s">
        <v>40</v>
      </c>
      <c r="C6" t="s">
        <v>39</v>
      </c>
      <c r="D6" t="s">
        <v>159</v>
      </c>
      <c r="E6" t="s">
        <v>173</v>
      </c>
      <c r="F6" t="s">
        <v>173</v>
      </c>
    </row>
    <row r="7" spans="1:7" x14ac:dyDescent="0.25">
      <c r="A7" t="s">
        <v>39</v>
      </c>
      <c r="B7" t="s">
        <v>40</v>
      </c>
      <c r="C7" t="s">
        <v>321</v>
      </c>
      <c r="D7" t="s">
        <v>160</v>
      </c>
      <c r="E7" t="s">
        <v>174</v>
      </c>
      <c r="F7" t="s">
        <v>174</v>
      </c>
    </row>
    <row r="8" spans="1:7" x14ac:dyDescent="0.25">
      <c r="A8" t="s">
        <v>39</v>
      </c>
      <c r="B8" t="s">
        <v>40</v>
      </c>
      <c r="C8" t="s">
        <v>321</v>
      </c>
      <c r="D8" t="s">
        <v>161</v>
      </c>
      <c r="E8" t="s">
        <v>175</v>
      </c>
      <c r="F8" t="s">
        <v>175</v>
      </c>
    </row>
    <row r="9" spans="1:7" x14ac:dyDescent="0.25">
      <c r="A9" t="s">
        <v>39</v>
      </c>
      <c r="B9" t="s">
        <v>40</v>
      </c>
      <c r="C9" t="s">
        <v>321</v>
      </c>
      <c r="D9" t="s">
        <v>162</v>
      </c>
      <c r="E9" t="s">
        <v>176</v>
      </c>
      <c r="F9" t="s">
        <v>176</v>
      </c>
      <c r="G9">
        <v>0</v>
      </c>
    </row>
    <row r="10" spans="1:7" x14ac:dyDescent="0.25">
      <c r="A10" t="s">
        <v>39</v>
      </c>
      <c r="B10" t="s">
        <v>40</v>
      </c>
      <c r="C10" t="s">
        <v>321</v>
      </c>
      <c r="D10" t="s">
        <v>163</v>
      </c>
      <c r="E10" t="s">
        <v>177</v>
      </c>
      <c r="F10" t="s">
        <v>177</v>
      </c>
    </row>
    <row r="11" spans="1:7" x14ac:dyDescent="0.25">
      <c r="A11" t="s">
        <v>39</v>
      </c>
      <c r="B11" t="s">
        <v>40</v>
      </c>
      <c r="C11" t="s">
        <v>321</v>
      </c>
      <c r="D11" t="s">
        <v>164</v>
      </c>
      <c r="E11" t="s">
        <v>342</v>
      </c>
      <c r="F11" t="s">
        <v>342</v>
      </c>
    </row>
    <row r="12" spans="1:7" x14ac:dyDescent="0.25">
      <c r="A12" t="s">
        <v>39</v>
      </c>
      <c r="B12" t="s">
        <v>40</v>
      </c>
      <c r="C12" t="s">
        <v>321</v>
      </c>
      <c r="D12" t="s">
        <v>165</v>
      </c>
      <c r="E12" t="s">
        <v>178</v>
      </c>
      <c r="F12" t="s">
        <v>178</v>
      </c>
    </row>
    <row r="13" spans="1:7" x14ac:dyDescent="0.25">
      <c r="A13" t="s">
        <v>39</v>
      </c>
      <c r="B13" t="s">
        <v>40</v>
      </c>
      <c r="C13" t="s">
        <v>321</v>
      </c>
      <c r="D13" t="s">
        <v>166</v>
      </c>
      <c r="E13" t="s">
        <v>179</v>
      </c>
      <c r="F13" t="s">
        <v>179</v>
      </c>
    </row>
    <row r="14" spans="1:7" x14ac:dyDescent="0.25">
      <c r="A14" t="s">
        <v>39</v>
      </c>
      <c r="B14" t="s">
        <v>40</v>
      </c>
      <c r="C14" t="s">
        <v>321</v>
      </c>
      <c r="D14" t="s">
        <v>167</v>
      </c>
      <c r="E14" t="s">
        <v>180</v>
      </c>
      <c r="F14" t="s">
        <v>180</v>
      </c>
    </row>
    <row r="15" spans="1:7" x14ac:dyDescent="0.25">
      <c r="A15" t="s">
        <v>39</v>
      </c>
      <c r="B15" t="s">
        <v>40</v>
      </c>
      <c r="C15" t="s">
        <v>321</v>
      </c>
      <c r="D15" t="s">
        <v>168</v>
      </c>
      <c r="E15" t="s">
        <v>181</v>
      </c>
      <c r="F15" t="s">
        <v>181</v>
      </c>
    </row>
    <row r="16" spans="1:7" x14ac:dyDescent="0.25">
      <c r="A16" t="s">
        <v>39</v>
      </c>
      <c r="B16" t="s">
        <v>40</v>
      </c>
      <c r="D16" t="s">
        <v>169</v>
      </c>
      <c r="E16" t="s">
        <v>182</v>
      </c>
      <c r="F16" t="s">
        <v>182</v>
      </c>
    </row>
    <row r="17" spans="1:7" x14ac:dyDescent="0.25">
      <c r="A17" t="s">
        <v>39</v>
      </c>
      <c r="B17" t="s">
        <v>40</v>
      </c>
      <c r="D17" t="s">
        <v>170</v>
      </c>
      <c r="E17" t="s">
        <v>183</v>
      </c>
      <c r="F17" t="s">
        <v>285</v>
      </c>
    </row>
    <row r="18" spans="1:7" x14ac:dyDescent="0.25">
      <c r="A18" t="s">
        <v>39</v>
      </c>
      <c r="B18" t="s">
        <v>40</v>
      </c>
      <c r="D18" t="s">
        <v>171</v>
      </c>
      <c r="E18" t="s">
        <v>184</v>
      </c>
      <c r="F18" t="s">
        <v>286</v>
      </c>
    </row>
    <row r="19" spans="1:7" x14ac:dyDescent="0.25">
      <c r="A19" t="s">
        <v>39</v>
      </c>
      <c r="B19" t="s">
        <v>68</v>
      </c>
      <c r="D19" t="s">
        <v>150</v>
      </c>
      <c r="E19" t="s">
        <v>8</v>
      </c>
      <c r="F19" t="s">
        <v>8</v>
      </c>
    </row>
    <row r="20" spans="1:7" x14ac:dyDescent="0.25">
      <c r="A20" t="s">
        <v>39</v>
      </c>
      <c r="B20" t="s">
        <v>68</v>
      </c>
      <c r="D20" t="s">
        <v>155</v>
      </c>
      <c r="E20" t="s">
        <v>156</v>
      </c>
      <c r="F20" t="s">
        <v>156</v>
      </c>
    </row>
    <row r="21" spans="1:7" x14ac:dyDescent="0.25">
      <c r="A21" t="s">
        <v>39</v>
      </c>
      <c r="B21" t="s">
        <v>68</v>
      </c>
      <c r="D21" t="s">
        <v>157</v>
      </c>
      <c r="E21" t="s">
        <v>84</v>
      </c>
      <c r="F21" t="s">
        <v>84</v>
      </c>
    </row>
    <row r="22" spans="1:7" x14ac:dyDescent="0.25">
      <c r="A22" t="s">
        <v>39</v>
      </c>
      <c r="B22" t="s">
        <v>68</v>
      </c>
      <c r="D22" t="s">
        <v>158</v>
      </c>
      <c r="E22" t="s">
        <v>95</v>
      </c>
      <c r="F22" t="s">
        <v>95</v>
      </c>
    </row>
    <row r="23" spans="1:7" x14ac:dyDescent="0.25">
      <c r="A23" t="s">
        <v>39</v>
      </c>
      <c r="B23" t="s">
        <v>68</v>
      </c>
      <c r="D23" t="s">
        <v>185</v>
      </c>
      <c r="E23" t="s">
        <v>195</v>
      </c>
      <c r="F23" t="s">
        <v>287</v>
      </c>
    </row>
    <row r="24" spans="1:7" x14ac:dyDescent="0.25">
      <c r="A24" t="s">
        <v>39</v>
      </c>
      <c r="B24" t="s">
        <v>71</v>
      </c>
      <c r="D24" t="s">
        <v>186</v>
      </c>
      <c r="E24" t="s">
        <v>77</v>
      </c>
      <c r="F24" t="s">
        <v>77</v>
      </c>
    </row>
    <row r="25" spans="1:7" x14ac:dyDescent="0.25">
      <c r="A25" t="s">
        <v>39</v>
      </c>
      <c r="B25" t="s">
        <v>71</v>
      </c>
      <c r="D25" t="s">
        <v>187</v>
      </c>
      <c r="E25" t="s">
        <v>142</v>
      </c>
      <c r="F25" t="s">
        <v>142</v>
      </c>
    </row>
    <row r="26" spans="1:7" x14ac:dyDescent="0.25">
      <c r="A26" t="s">
        <v>39</v>
      </c>
      <c r="B26" t="s">
        <v>74</v>
      </c>
      <c r="D26" t="s">
        <v>188</v>
      </c>
      <c r="E26" t="s">
        <v>288</v>
      </c>
      <c r="F26" t="s">
        <v>288</v>
      </c>
    </row>
    <row r="27" spans="1:7" x14ac:dyDescent="0.25">
      <c r="A27" t="s">
        <v>39</v>
      </c>
      <c r="B27" t="s">
        <v>74</v>
      </c>
      <c r="D27" t="s">
        <v>189</v>
      </c>
      <c r="E27" t="s">
        <v>196</v>
      </c>
      <c r="F27" t="s">
        <v>289</v>
      </c>
    </row>
    <row r="28" spans="1:7" x14ac:dyDescent="0.25">
      <c r="A28" t="s">
        <v>39</v>
      </c>
      <c r="B28" t="s">
        <v>74</v>
      </c>
      <c r="D28" t="s">
        <v>190</v>
      </c>
      <c r="E28" t="s">
        <v>197</v>
      </c>
      <c r="F28" t="s">
        <v>290</v>
      </c>
    </row>
    <row r="29" spans="1:7" x14ac:dyDescent="0.25">
      <c r="A29" t="s">
        <v>39</v>
      </c>
      <c r="B29" t="s">
        <v>74</v>
      </c>
      <c r="D29" t="s">
        <v>191</v>
      </c>
      <c r="E29" t="s">
        <v>198</v>
      </c>
      <c r="F29" t="s">
        <v>198</v>
      </c>
      <c r="G29">
        <v>0</v>
      </c>
    </row>
    <row r="30" spans="1:7" x14ac:dyDescent="0.25">
      <c r="A30" t="s">
        <v>39</v>
      </c>
      <c r="B30" t="s">
        <v>74</v>
      </c>
      <c r="D30" t="s">
        <v>192</v>
      </c>
      <c r="E30" t="s">
        <v>82</v>
      </c>
      <c r="F30" t="s">
        <v>82</v>
      </c>
    </row>
    <row r="31" spans="1:7" x14ac:dyDescent="0.25">
      <c r="A31" t="s">
        <v>39</v>
      </c>
      <c r="B31" t="s">
        <v>74</v>
      </c>
      <c r="D31" t="s">
        <v>194</v>
      </c>
      <c r="E31" t="s">
        <v>80</v>
      </c>
      <c r="F31" t="s">
        <v>80</v>
      </c>
    </row>
    <row r="32" spans="1:7" x14ac:dyDescent="0.25">
      <c r="A32" t="s">
        <v>39</v>
      </c>
      <c r="B32" t="s">
        <v>74</v>
      </c>
      <c r="D32" t="s">
        <v>193</v>
      </c>
      <c r="E32" t="s">
        <v>199</v>
      </c>
      <c r="F32" t="s">
        <v>199</v>
      </c>
    </row>
    <row r="33" spans="1:7" x14ac:dyDescent="0.25">
      <c r="A33" t="s">
        <v>46</v>
      </c>
      <c r="B33" t="s">
        <v>40</v>
      </c>
      <c r="D33" t="s">
        <v>200</v>
      </c>
      <c r="E33" t="s">
        <v>9</v>
      </c>
      <c r="F33" t="s">
        <v>291</v>
      </c>
    </row>
    <row r="34" spans="1:7" x14ac:dyDescent="0.25">
      <c r="A34" t="s">
        <v>46</v>
      </c>
      <c r="B34" t="s">
        <v>40</v>
      </c>
      <c r="D34" t="s">
        <v>201</v>
      </c>
      <c r="E34" t="s">
        <v>11</v>
      </c>
      <c r="F34" t="s">
        <v>292</v>
      </c>
    </row>
    <row r="35" spans="1:7" x14ac:dyDescent="0.25">
      <c r="A35" t="s">
        <v>46</v>
      </c>
      <c r="B35" t="s">
        <v>40</v>
      </c>
      <c r="D35" t="s">
        <v>202</v>
      </c>
      <c r="E35" t="s">
        <v>10</v>
      </c>
      <c r="F35" t="s">
        <v>10</v>
      </c>
    </row>
    <row r="36" spans="1:7" x14ac:dyDescent="0.25">
      <c r="A36" t="s">
        <v>46</v>
      </c>
      <c r="B36" t="s">
        <v>40</v>
      </c>
      <c r="D36" t="s">
        <v>203</v>
      </c>
      <c r="E36" t="s">
        <v>12</v>
      </c>
      <c r="F36" t="s">
        <v>12</v>
      </c>
    </row>
    <row r="37" spans="1:7" x14ac:dyDescent="0.25">
      <c r="A37" t="s">
        <v>46</v>
      </c>
      <c r="B37" t="s">
        <v>40</v>
      </c>
      <c r="D37" t="s">
        <v>204</v>
      </c>
      <c r="E37" t="s">
        <v>205</v>
      </c>
      <c r="F37" t="s">
        <v>293</v>
      </c>
      <c r="G37">
        <v>0</v>
      </c>
    </row>
    <row r="38" spans="1:7" x14ac:dyDescent="0.25">
      <c r="A38" t="s">
        <v>46</v>
      </c>
      <c r="B38" t="s">
        <v>68</v>
      </c>
      <c r="D38" t="s">
        <v>206</v>
      </c>
      <c r="E38" t="s">
        <v>209</v>
      </c>
      <c r="F38" t="s">
        <v>294</v>
      </c>
    </row>
    <row r="39" spans="1:7" x14ac:dyDescent="0.25">
      <c r="A39" t="s">
        <v>46</v>
      </c>
      <c r="B39" t="s">
        <v>68</v>
      </c>
      <c r="D39" t="s">
        <v>207</v>
      </c>
      <c r="E39" t="s">
        <v>210</v>
      </c>
      <c r="F39" t="s">
        <v>295</v>
      </c>
    </row>
    <row r="40" spans="1:7" x14ac:dyDescent="0.25">
      <c r="A40" t="s">
        <v>46</v>
      </c>
      <c r="B40" t="s">
        <v>68</v>
      </c>
      <c r="D40" t="s">
        <v>208</v>
      </c>
      <c r="E40" t="s">
        <v>211</v>
      </c>
      <c r="F40" t="s">
        <v>296</v>
      </c>
    </row>
    <row r="41" spans="1:7" x14ac:dyDescent="0.25">
      <c r="A41" t="s">
        <v>128</v>
      </c>
      <c r="B41" t="s">
        <v>40</v>
      </c>
      <c r="D41" t="s">
        <v>212</v>
      </c>
      <c r="E41" t="s">
        <v>218</v>
      </c>
      <c r="F41" t="s">
        <v>218</v>
      </c>
    </row>
    <row r="42" spans="1:7" x14ac:dyDescent="0.25">
      <c r="A42" t="s">
        <v>128</v>
      </c>
      <c r="B42" t="s">
        <v>40</v>
      </c>
      <c r="D42" t="s">
        <v>213</v>
      </c>
      <c r="E42" t="s">
        <v>51</v>
      </c>
      <c r="F42" t="s">
        <v>51</v>
      </c>
      <c r="G42">
        <v>0</v>
      </c>
    </row>
    <row r="43" spans="1:7" x14ac:dyDescent="0.25">
      <c r="A43" t="s">
        <v>128</v>
      </c>
      <c r="B43" t="s">
        <v>40</v>
      </c>
      <c r="D43" t="s">
        <v>214</v>
      </c>
      <c r="E43" t="s">
        <v>131</v>
      </c>
      <c r="F43" t="s">
        <v>131</v>
      </c>
    </row>
    <row r="44" spans="1:7" x14ac:dyDescent="0.25">
      <c r="A44" t="s">
        <v>128</v>
      </c>
      <c r="B44" t="s">
        <v>40</v>
      </c>
      <c r="D44" t="s">
        <v>215</v>
      </c>
      <c r="E44" t="s">
        <v>49</v>
      </c>
      <c r="F44" t="s">
        <v>49</v>
      </c>
    </row>
    <row r="45" spans="1:7" x14ac:dyDescent="0.25">
      <c r="A45" t="s">
        <v>128</v>
      </c>
      <c r="B45" t="s">
        <v>40</v>
      </c>
      <c r="D45" t="s">
        <v>216</v>
      </c>
      <c r="E45" t="s">
        <v>135</v>
      </c>
      <c r="F45" t="s">
        <v>135</v>
      </c>
    </row>
    <row r="46" spans="1:7" x14ac:dyDescent="0.25">
      <c r="A46" t="s">
        <v>128</v>
      </c>
      <c r="B46" t="s">
        <v>40</v>
      </c>
      <c r="D46" t="s">
        <v>217</v>
      </c>
      <c r="E46" t="s">
        <v>219</v>
      </c>
      <c r="F46" t="s">
        <v>219</v>
      </c>
    </row>
    <row r="47" spans="1:7" x14ac:dyDescent="0.25">
      <c r="A47" t="s">
        <v>128</v>
      </c>
      <c r="B47" t="s">
        <v>40</v>
      </c>
      <c r="D47" t="s">
        <v>221</v>
      </c>
      <c r="E47" t="s">
        <v>236</v>
      </c>
    </row>
    <row r="48" spans="1:7" x14ac:dyDescent="0.25">
      <c r="A48" t="s">
        <v>128</v>
      </c>
      <c r="B48" t="s">
        <v>40</v>
      </c>
      <c r="D48" t="s">
        <v>222</v>
      </c>
      <c r="E48" t="s">
        <v>237</v>
      </c>
    </row>
    <row r="49" spans="1:6" x14ac:dyDescent="0.25">
      <c r="A49" t="s">
        <v>128</v>
      </c>
      <c r="B49" t="s">
        <v>40</v>
      </c>
      <c r="D49" t="s">
        <v>223</v>
      </c>
      <c r="E49" t="s">
        <v>238</v>
      </c>
    </row>
    <row r="50" spans="1:6" x14ac:dyDescent="0.25">
      <c r="A50" t="s">
        <v>128</v>
      </c>
      <c r="B50" t="s">
        <v>40</v>
      </c>
      <c r="D50" t="s">
        <v>224</v>
      </c>
      <c r="E50" t="s">
        <v>239</v>
      </c>
    </row>
    <row r="51" spans="1:6" x14ac:dyDescent="0.25">
      <c r="A51" t="s">
        <v>128</v>
      </c>
      <c r="B51" t="s">
        <v>40</v>
      </c>
      <c r="D51" t="s">
        <v>225</v>
      </c>
      <c r="E51" t="s">
        <v>240</v>
      </c>
    </row>
    <row r="52" spans="1:6" x14ac:dyDescent="0.25">
      <c r="A52" t="s">
        <v>128</v>
      </c>
      <c r="B52" t="s">
        <v>68</v>
      </c>
      <c r="D52" t="s">
        <v>226</v>
      </c>
      <c r="E52" t="s">
        <v>241</v>
      </c>
    </row>
    <row r="53" spans="1:6" x14ac:dyDescent="0.25">
      <c r="A53" t="s">
        <v>128</v>
      </c>
      <c r="B53" t="s">
        <v>68</v>
      </c>
      <c r="D53" t="s">
        <v>227</v>
      </c>
      <c r="E53" t="s">
        <v>242</v>
      </c>
    </row>
    <row r="54" spans="1:6" x14ac:dyDescent="0.25">
      <c r="A54" t="s">
        <v>128</v>
      </c>
      <c r="B54" t="s">
        <v>68</v>
      </c>
      <c r="D54" t="s">
        <v>228</v>
      </c>
      <c r="E54" t="s">
        <v>243</v>
      </c>
    </row>
    <row r="55" spans="1:6" x14ac:dyDescent="0.25">
      <c r="A55" t="s">
        <v>128</v>
      </c>
      <c r="B55" t="s">
        <v>68</v>
      </c>
      <c r="D55" t="s">
        <v>229</v>
      </c>
      <c r="E55" t="s">
        <v>244</v>
      </c>
    </row>
    <row r="56" spans="1:6" x14ac:dyDescent="0.25">
      <c r="A56" t="s">
        <v>128</v>
      </c>
      <c r="B56" t="s">
        <v>68</v>
      </c>
      <c r="D56" t="s">
        <v>230</v>
      </c>
      <c r="E56" t="s">
        <v>245</v>
      </c>
    </row>
    <row r="57" spans="1:6" x14ac:dyDescent="0.25">
      <c r="A57" t="s">
        <v>128</v>
      </c>
      <c r="B57" t="s">
        <v>220</v>
      </c>
      <c r="D57" t="s">
        <v>231</v>
      </c>
      <c r="E57" t="s">
        <v>246</v>
      </c>
    </row>
    <row r="58" spans="1:6" x14ac:dyDescent="0.25">
      <c r="A58" t="s">
        <v>128</v>
      </c>
      <c r="B58" t="s">
        <v>220</v>
      </c>
      <c r="D58" t="s">
        <v>232</v>
      </c>
      <c r="E58" t="s">
        <v>247</v>
      </c>
    </row>
    <row r="59" spans="1:6" x14ac:dyDescent="0.25">
      <c r="A59" t="s">
        <v>128</v>
      </c>
      <c r="B59" t="s">
        <v>220</v>
      </c>
      <c r="D59" t="s">
        <v>233</v>
      </c>
      <c r="E59" t="s">
        <v>248</v>
      </c>
    </row>
    <row r="60" spans="1:6" x14ac:dyDescent="0.25">
      <c r="A60" t="s">
        <v>128</v>
      </c>
      <c r="B60" t="s">
        <v>220</v>
      </c>
      <c r="D60" t="s">
        <v>234</v>
      </c>
      <c r="E60" t="s">
        <v>249</v>
      </c>
    </row>
    <row r="61" spans="1:6" x14ac:dyDescent="0.25">
      <c r="A61" t="s">
        <v>128</v>
      </c>
      <c r="B61" t="s">
        <v>220</v>
      </c>
      <c r="D61" t="s">
        <v>235</v>
      </c>
      <c r="E61" t="s">
        <v>250</v>
      </c>
    </row>
    <row r="62" spans="1:6" x14ac:dyDescent="0.25">
      <c r="A62" t="s">
        <v>65</v>
      </c>
      <c r="B62" t="s">
        <v>318</v>
      </c>
      <c r="D62" t="s">
        <v>147</v>
      </c>
      <c r="E62" t="s">
        <v>68</v>
      </c>
      <c r="F62" t="s">
        <v>297</v>
      </c>
    </row>
    <row r="63" spans="1:6" x14ac:dyDescent="0.25">
      <c r="A63" t="s">
        <v>65</v>
      </c>
      <c r="B63" t="s">
        <v>318</v>
      </c>
      <c r="D63" t="s">
        <v>266</v>
      </c>
      <c r="E63" t="s">
        <v>71</v>
      </c>
      <c r="F63" t="s">
        <v>298</v>
      </c>
    </row>
    <row r="64" spans="1:6" x14ac:dyDescent="0.25">
      <c r="A64" t="s">
        <v>65</v>
      </c>
      <c r="B64" t="s">
        <v>318</v>
      </c>
      <c r="D64" t="s">
        <v>267</v>
      </c>
      <c r="E64" t="s">
        <v>220</v>
      </c>
      <c r="F64" t="s">
        <v>299</v>
      </c>
    </row>
    <row r="65" spans="1:7" x14ac:dyDescent="0.25">
      <c r="A65" t="s">
        <v>65</v>
      </c>
      <c r="B65" t="s">
        <v>251</v>
      </c>
      <c r="D65" t="s">
        <v>268</v>
      </c>
      <c r="E65" t="s">
        <v>251</v>
      </c>
      <c r="F65" t="s">
        <v>300</v>
      </c>
    </row>
    <row r="66" spans="1:7" x14ac:dyDescent="0.25">
      <c r="A66" t="s">
        <v>65</v>
      </c>
      <c r="B66" t="s">
        <v>251</v>
      </c>
      <c r="D66" t="s">
        <v>269</v>
      </c>
      <c r="E66" t="s">
        <v>252</v>
      </c>
      <c r="F66" t="s">
        <v>301</v>
      </c>
    </row>
    <row r="67" spans="1:7" x14ac:dyDescent="0.25">
      <c r="A67" t="s">
        <v>65</v>
      </c>
      <c r="B67" t="s">
        <v>317</v>
      </c>
      <c r="D67" t="s">
        <v>270</v>
      </c>
      <c r="E67" t="s">
        <v>88</v>
      </c>
      <c r="F67" t="s">
        <v>302</v>
      </c>
    </row>
    <row r="68" spans="1:7" x14ac:dyDescent="0.25">
      <c r="A68" t="s">
        <v>65</v>
      </c>
      <c r="B68" t="s">
        <v>317</v>
      </c>
      <c r="D68" t="s">
        <v>271</v>
      </c>
      <c r="E68" t="s">
        <v>253</v>
      </c>
      <c r="F68" t="s">
        <v>303</v>
      </c>
    </row>
    <row r="69" spans="1:7" x14ac:dyDescent="0.25">
      <c r="A69" t="s">
        <v>65</v>
      </c>
      <c r="B69" t="s">
        <v>317</v>
      </c>
      <c r="D69" t="s">
        <v>272</v>
      </c>
      <c r="E69" t="s">
        <v>254</v>
      </c>
      <c r="F69" t="s">
        <v>304</v>
      </c>
    </row>
    <row r="70" spans="1:7" x14ac:dyDescent="0.25">
      <c r="A70" t="s">
        <v>65</v>
      </c>
      <c r="B70" t="s">
        <v>317</v>
      </c>
      <c r="D70" t="s">
        <v>273</v>
      </c>
      <c r="E70" t="s">
        <v>255</v>
      </c>
      <c r="F70" t="s">
        <v>305</v>
      </c>
    </row>
    <row r="71" spans="1:7" x14ac:dyDescent="0.25">
      <c r="A71" t="s">
        <v>65</v>
      </c>
      <c r="B71" t="s">
        <v>319</v>
      </c>
      <c r="D71" t="s">
        <v>274</v>
      </c>
      <c r="E71" t="s">
        <v>79</v>
      </c>
      <c r="F71" t="s">
        <v>306</v>
      </c>
    </row>
    <row r="72" spans="1:7" x14ac:dyDescent="0.25">
      <c r="A72" t="s">
        <v>65</v>
      </c>
      <c r="B72" t="s">
        <v>319</v>
      </c>
      <c r="D72" t="s">
        <v>275</v>
      </c>
      <c r="E72" t="s">
        <v>256</v>
      </c>
      <c r="F72" t="s">
        <v>307</v>
      </c>
      <c r="G72">
        <v>0</v>
      </c>
    </row>
    <row r="73" spans="1:7" x14ac:dyDescent="0.25">
      <c r="A73" t="s">
        <v>65</v>
      </c>
      <c r="B73" t="s">
        <v>319</v>
      </c>
      <c r="D73" t="s">
        <v>276</v>
      </c>
      <c r="E73" t="s">
        <v>257</v>
      </c>
      <c r="F73" t="s">
        <v>308</v>
      </c>
      <c r="G73">
        <v>0</v>
      </c>
    </row>
    <row r="74" spans="1:7" x14ac:dyDescent="0.25">
      <c r="A74" t="s">
        <v>65</v>
      </c>
      <c r="B74" t="s">
        <v>319</v>
      </c>
      <c r="D74" t="s">
        <v>277</v>
      </c>
      <c r="E74" t="s">
        <v>258</v>
      </c>
      <c r="F74" t="s">
        <v>309</v>
      </c>
      <c r="G74">
        <v>0</v>
      </c>
    </row>
    <row r="75" spans="1:7" x14ac:dyDescent="0.25">
      <c r="A75" t="s">
        <v>65</v>
      </c>
      <c r="B75" t="s">
        <v>74</v>
      </c>
      <c r="D75" t="s">
        <v>278</v>
      </c>
      <c r="E75" t="s">
        <v>259</v>
      </c>
      <c r="F75" t="s">
        <v>310</v>
      </c>
    </row>
    <row r="76" spans="1:7" x14ac:dyDescent="0.25">
      <c r="A76" t="s">
        <v>65</v>
      </c>
      <c r="B76" t="s">
        <v>74</v>
      </c>
      <c r="D76" t="s">
        <v>279</v>
      </c>
      <c r="E76" t="s">
        <v>260</v>
      </c>
      <c r="F76" t="s">
        <v>311</v>
      </c>
    </row>
    <row r="77" spans="1:7" x14ac:dyDescent="0.25">
      <c r="A77" t="s">
        <v>65</v>
      </c>
      <c r="B77" t="s">
        <v>74</v>
      </c>
      <c r="D77" t="s">
        <v>280</v>
      </c>
      <c r="E77" t="s">
        <v>261</v>
      </c>
      <c r="F77" t="s">
        <v>312</v>
      </c>
    </row>
    <row r="78" spans="1:7" x14ac:dyDescent="0.25">
      <c r="A78" t="s">
        <v>65</v>
      </c>
      <c r="B78" t="s">
        <v>74</v>
      </c>
      <c r="D78" t="s">
        <v>281</v>
      </c>
      <c r="E78" t="s">
        <v>262</v>
      </c>
      <c r="F78" t="s">
        <v>313</v>
      </c>
    </row>
    <row r="79" spans="1:7" x14ac:dyDescent="0.25">
      <c r="A79" t="s">
        <v>56</v>
      </c>
      <c r="B79" t="s">
        <v>56</v>
      </c>
      <c r="D79" t="s">
        <v>146</v>
      </c>
      <c r="E79" t="s">
        <v>263</v>
      </c>
      <c r="F79" t="s">
        <v>57</v>
      </c>
    </row>
    <row r="80" spans="1:7" x14ac:dyDescent="0.25">
      <c r="A80" t="s">
        <v>56</v>
      </c>
      <c r="B80" t="s">
        <v>56</v>
      </c>
      <c r="D80" t="s">
        <v>282</v>
      </c>
      <c r="E80" t="s">
        <v>264</v>
      </c>
      <c r="F80" t="s">
        <v>61</v>
      </c>
    </row>
    <row r="81" spans="1:6" x14ac:dyDescent="0.25">
      <c r="A81" t="s">
        <v>56</v>
      </c>
      <c r="B81" t="s">
        <v>56</v>
      </c>
      <c r="D81" t="s">
        <v>265</v>
      </c>
      <c r="E81" t="s">
        <v>265</v>
      </c>
      <c r="F81" t="s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DBA8-A8E6-40E1-8916-CA07A080AF7C}">
  <sheetPr codeName="Sheet2"/>
  <dimension ref="A1:E61"/>
  <sheetViews>
    <sheetView workbookViewId="0">
      <selection activeCell="E6" sqref="E6"/>
    </sheetView>
  </sheetViews>
  <sheetFormatPr defaultRowHeight="15" x14ac:dyDescent="0.25"/>
  <sheetData>
    <row r="1" spans="1:5" ht="30" x14ac:dyDescent="0.25">
      <c r="A1" s="6" t="s">
        <v>358</v>
      </c>
      <c r="B1" s="6" t="s">
        <v>359</v>
      </c>
      <c r="C1" s="6" t="s">
        <v>360</v>
      </c>
      <c r="D1" s="6" t="s">
        <v>21</v>
      </c>
      <c r="E1" s="6" t="s">
        <v>101</v>
      </c>
    </row>
    <row r="2" spans="1:5" ht="45" x14ac:dyDescent="0.25">
      <c r="A2" s="2" t="s">
        <v>39</v>
      </c>
      <c r="B2" s="2" t="s">
        <v>40</v>
      </c>
      <c r="C2" s="2" t="s">
        <v>4</v>
      </c>
      <c r="D2" s="2" t="s">
        <v>41</v>
      </c>
      <c r="E2" s="2" t="s">
        <v>24</v>
      </c>
    </row>
    <row r="3" spans="1:5" ht="45" x14ac:dyDescent="0.25">
      <c r="A3" s="2" t="s">
        <v>39</v>
      </c>
      <c r="B3" s="2" t="s">
        <v>40</v>
      </c>
      <c r="C3" s="2" t="s">
        <v>5</v>
      </c>
      <c r="D3" s="2" t="s">
        <v>42</v>
      </c>
      <c r="E3" s="2" t="s">
        <v>26</v>
      </c>
    </row>
    <row r="4" spans="1:5" ht="45" x14ac:dyDescent="0.25">
      <c r="A4" s="2" t="s">
        <v>39</v>
      </c>
      <c r="B4" s="2" t="s">
        <v>40</v>
      </c>
      <c r="C4" s="2" t="s">
        <v>7</v>
      </c>
      <c r="D4" s="2" t="s">
        <v>43</v>
      </c>
      <c r="E4" s="2" t="s">
        <v>28</v>
      </c>
    </row>
    <row r="5" spans="1:5" ht="90" x14ac:dyDescent="0.25">
      <c r="A5" s="2" t="s">
        <v>39</v>
      </c>
      <c r="B5" s="2" t="s">
        <v>40</v>
      </c>
      <c r="C5" s="2" t="s">
        <v>44</v>
      </c>
      <c r="D5" s="2" t="s">
        <v>45</v>
      </c>
      <c r="E5" s="2" t="s">
        <v>102</v>
      </c>
    </row>
    <row r="6" spans="1:5" ht="75" x14ac:dyDescent="0.25">
      <c r="A6" s="2" t="s">
        <v>39</v>
      </c>
      <c r="B6" s="2" t="s">
        <v>40</v>
      </c>
      <c r="C6" s="2" t="s">
        <v>361</v>
      </c>
      <c r="D6" s="2" t="s">
        <v>362</v>
      </c>
      <c r="E6" s="2" t="s">
        <v>363</v>
      </c>
    </row>
    <row r="7" spans="1:5" ht="60" x14ac:dyDescent="0.25">
      <c r="A7" s="2" t="s">
        <v>39</v>
      </c>
      <c r="B7" s="2" t="s">
        <v>40</v>
      </c>
      <c r="C7" s="2" t="s">
        <v>364</v>
      </c>
      <c r="D7" s="2" t="s">
        <v>365</v>
      </c>
      <c r="E7" s="2" t="s">
        <v>366</v>
      </c>
    </row>
    <row r="8" spans="1:5" ht="90" x14ac:dyDescent="0.25">
      <c r="A8" s="2" t="s">
        <v>39</v>
      </c>
      <c r="B8" s="2" t="s">
        <v>40</v>
      </c>
      <c r="C8" s="2" t="s">
        <v>367</v>
      </c>
      <c r="D8" s="2" t="s">
        <v>368</v>
      </c>
      <c r="E8" s="2" t="s">
        <v>369</v>
      </c>
    </row>
    <row r="9" spans="1:5" ht="75" x14ac:dyDescent="0.25">
      <c r="A9" s="2" t="s">
        <v>39</v>
      </c>
      <c r="B9" s="2" t="s">
        <v>40</v>
      </c>
      <c r="C9" s="2" t="s">
        <v>173</v>
      </c>
      <c r="D9" s="2" t="s">
        <v>370</v>
      </c>
      <c r="E9" s="2" t="s">
        <v>371</v>
      </c>
    </row>
    <row r="10" spans="1:5" ht="75" x14ac:dyDescent="0.25">
      <c r="A10" s="2" t="s">
        <v>39</v>
      </c>
      <c r="B10" s="2" t="s">
        <v>40</v>
      </c>
      <c r="C10" s="2" t="s">
        <v>174</v>
      </c>
      <c r="D10" s="2" t="s">
        <v>372</v>
      </c>
      <c r="E10" s="2" t="s">
        <v>373</v>
      </c>
    </row>
    <row r="11" spans="1:5" ht="75" x14ac:dyDescent="0.25">
      <c r="A11" s="2" t="s">
        <v>39</v>
      </c>
      <c r="B11" s="2" t="s">
        <v>40</v>
      </c>
      <c r="C11" s="2" t="s">
        <v>175</v>
      </c>
      <c r="D11" s="2" t="s">
        <v>374</v>
      </c>
      <c r="E11" s="2" t="s">
        <v>375</v>
      </c>
    </row>
    <row r="12" spans="1:5" ht="75" x14ac:dyDescent="0.25">
      <c r="A12" s="2" t="s">
        <v>39</v>
      </c>
      <c r="B12" s="2" t="s">
        <v>40</v>
      </c>
      <c r="C12" s="2" t="s">
        <v>176</v>
      </c>
      <c r="D12" s="2" t="s">
        <v>376</v>
      </c>
      <c r="E12" s="2" t="s">
        <v>377</v>
      </c>
    </row>
    <row r="13" spans="1:5" ht="90" x14ac:dyDescent="0.25">
      <c r="A13" s="2" t="s">
        <v>39</v>
      </c>
      <c r="B13" s="2" t="s">
        <v>40</v>
      </c>
      <c r="C13" s="2" t="s">
        <v>177</v>
      </c>
      <c r="D13" s="2" t="s">
        <v>378</v>
      </c>
      <c r="E13" s="2" t="s">
        <v>379</v>
      </c>
    </row>
    <row r="14" spans="1:5" ht="75" x14ac:dyDescent="0.25">
      <c r="A14" s="2" t="s">
        <v>39</v>
      </c>
      <c r="B14" s="2" t="s">
        <v>40</v>
      </c>
      <c r="C14" s="2" t="s">
        <v>342</v>
      </c>
      <c r="D14" s="2" t="s">
        <v>380</v>
      </c>
      <c r="E14" s="2" t="s">
        <v>381</v>
      </c>
    </row>
    <row r="15" spans="1:5" ht="105" x14ac:dyDescent="0.25">
      <c r="A15" s="2" t="s">
        <v>39</v>
      </c>
      <c r="B15" s="2" t="s">
        <v>40</v>
      </c>
      <c r="C15" s="2" t="s">
        <v>178</v>
      </c>
      <c r="D15" s="2" t="s">
        <v>382</v>
      </c>
      <c r="E15" s="2" t="s">
        <v>383</v>
      </c>
    </row>
    <row r="16" spans="1:5" ht="75" x14ac:dyDescent="0.25">
      <c r="A16" s="2" t="s">
        <v>39</v>
      </c>
      <c r="B16" s="2" t="s">
        <v>40</v>
      </c>
      <c r="C16" s="2" t="s">
        <v>179</v>
      </c>
      <c r="D16" s="2" t="s">
        <v>384</v>
      </c>
      <c r="E16" s="2" t="s">
        <v>385</v>
      </c>
    </row>
    <row r="17" spans="1:5" ht="90" x14ac:dyDescent="0.25">
      <c r="A17" s="2" t="s">
        <v>39</v>
      </c>
      <c r="B17" s="2" t="s">
        <v>40</v>
      </c>
      <c r="C17" s="2" t="s">
        <v>180</v>
      </c>
      <c r="D17" s="2" t="s">
        <v>386</v>
      </c>
      <c r="E17" s="2" t="s">
        <v>387</v>
      </c>
    </row>
    <row r="18" spans="1:5" ht="75" x14ac:dyDescent="0.25">
      <c r="A18" s="2" t="s">
        <v>39</v>
      </c>
      <c r="B18" s="2" t="s">
        <v>40</v>
      </c>
      <c r="C18" s="2" t="s">
        <v>181</v>
      </c>
      <c r="D18" s="2" t="s">
        <v>388</v>
      </c>
      <c r="E18" s="2" t="s">
        <v>389</v>
      </c>
    </row>
    <row r="19" spans="1:5" ht="105" x14ac:dyDescent="0.25">
      <c r="A19" s="2" t="s">
        <v>39</v>
      </c>
      <c r="B19" s="2" t="s">
        <v>40</v>
      </c>
      <c r="C19" s="2" t="s">
        <v>182</v>
      </c>
      <c r="D19" s="2" t="s">
        <v>390</v>
      </c>
      <c r="E19" s="2" t="s">
        <v>391</v>
      </c>
    </row>
    <row r="20" spans="1:5" ht="60" x14ac:dyDescent="0.25">
      <c r="A20" s="2" t="s">
        <v>39</v>
      </c>
      <c r="B20" s="2" t="s">
        <v>40</v>
      </c>
      <c r="C20" s="2" t="s">
        <v>285</v>
      </c>
      <c r="D20" s="2" t="s">
        <v>392</v>
      </c>
      <c r="E20" s="2" t="s">
        <v>393</v>
      </c>
    </row>
    <row r="21" spans="1:5" ht="60" x14ac:dyDescent="0.25">
      <c r="A21" s="2" t="s">
        <v>39</v>
      </c>
      <c r="B21" s="2" t="s">
        <v>68</v>
      </c>
      <c r="C21" s="2" t="s">
        <v>13</v>
      </c>
      <c r="D21" s="2" t="s">
        <v>149</v>
      </c>
      <c r="E21" s="2" t="s">
        <v>30</v>
      </c>
    </row>
    <row r="22" spans="1:5" ht="75" x14ac:dyDescent="0.25">
      <c r="A22" s="2" t="s">
        <v>39</v>
      </c>
      <c r="B22" s="2" t="s">
        <v>68</v>
      </c>
      <c r="C22" s="2" t="s">
        <v>156</v>
      </c>
      <c r="D22" s="2" t="s">
        <v>394</v>
      </c>
      <c r="E22" s="2" t="s">
        <v>395</v>
      </c>
    </row>
    <row r="23" spans="1:5" ht="75" x14ac:dyDescent="0.25">
      <c r="A23" s="2" t="s">
        <v>39</v>
      </c>
      <c r="B23" s="2" t="s">
        <v>68</v>
      </c>
      <c r="C23" s="2" t="s">
        <v>86</v>
      </c>
      <c r="D23" s="2" t="s">
        <v>87</v>
      </c>
      <c r="E23" s="2" t="s">
        <v>396</v>
      </c>
    </row>
    <row r="24" spans="1:5" ht="60" x14ac:dyDescent="0.25">
      <c r="A24" s="2" t="s">
        <v>39</v>
      </c>
      <c r="B24" s="2" t="s">
        <v>68</v>
      </c>
      <c r="C24" s="2" t="s">
        <v>84</v>
      </c>
      <c r="D24" s="2" t="s">
        <v>85</v>
      </c>
      <c r="E24" s="2" t="s">
        <v>118</v>
      </c>
    </row>
    <row r="25" spans="1:5" ht="45" x14ac:dyDescent="0.25">
      <c r="A25" s="2" t="s">
        <v>39</v>
      </c>
      <c r="B25" s="2" t="s">
        <v>68</v>
      </c>
      <c r="C25" s="2" t="s">
        <v>327</v>
      </c>
      <c r="D25" s="2" t="s">
        <v>94</v>
      </c>
      <c r="E25" s="2" t="s">
        <v>397</v>
      </c>
    </row>
    <row r="26" spans="1:5" ht="45" x14ac:dyDescent="0.25">
      <c r="A26" s="2" t="s">
        <v>39</v>
      </c>
      <c r="B26" s="2" t="s">
        <v>68</v>
      </c>
      <c r="C26" s="2" t="s">
        <v>95</v>
      </c>
      <c r="D26" s="2" t="s">
        <v>96</v>
      </c>
      <c r="E26" s="2" t="s">
        <v>123</v>
      </c>
    </row>
    <row r="27" spans="1:5" ht="45" x14ac:dyDescent="0.25">
      <c r="A27" s="2" t="s">
        <v>39</v>
      </c>
      <c r="B27" s="2" t="s">
        <v>68</v>
      </c>
      <c r="C27" s="2" t="s">
        <v>93</v>
      </c>
      <c r="D27" s="2" t="s">
        <v>94</v>
      </c>
      <c r="E27" s="2" t="s">
        <v>122</v>
      </c>
    </row>
    <row r="28" spans="1:5" ht="45" x14ac:dyDescent="0.25">
      <c r="A28" s="2" t="s">
        <v>39</v>
      </c>
      <c r="B28" s="2" t="s">
        <v>68</v>
      </c>
      <c r="C28" s="2" t="s">
        <v>330</v>
      </c>
      <c r="D28" s="2" t="s">
        <v>398</v>
      </c>
      <c r="E28" s="2" t="s">
        <v>399</v>
      </c>
    </row>
    <row r="29" spans="1:5" ht="60" x14ac:dyDescent="0.25">
      <c r="A29" s="2" t="s">
        <v>39</v>
      </c>
      <c r="B29" s="2" t="s">
        <v>68</v>
      </c>
      <c r="C29" s="2" t="s">
        <v>91</v>
      </c>
      <c r="D29" s="2" t="s">
        <v>92</v>
      </c>
      <c r="E29" s="2" t="s">
        <v>121</v>
      </c>
    </row>
    <row r="30" spans="1:5" ht="45" x14ac:dyDescent="0.25">
      <c r="A30" s="2" t="s">
        <v>39</v>
      </c>
      <c r="B30" s="2" t="s">
        <v>71</v>
      </c>
      <c r="C30" s="2" t="s">
        <v>324</v>
      </c>
      <c r="D30" s="2" t="s">
        <v>78</v>
      </c>
      <c r="E30" s="2" t="s">
        <v>115</v>
      </c>
    </row>
    <row r="31" spans="1:5" ht="75" x14ac:dyDescent="0.25">
      <c r="A31" s="2" t="s">
        <v>39</v>
      </c>
      <c r="B31" s="2" t="s">
        <v>71</v>
      </c>
      <c r="C31" s="2" t="s">
        <v>142</v>
      </c>
      <c r="D31" s="2" t="s">
        <v>143</v>
      </c>
      <c r="E31" s="2" t="s">
        <v>144</v>
      </c>
    </row>
    <row r="32" spans="1:5" ht="60" x14ac:dyDescent="0.25">
      <c r="A32" s="2" t="s">
        <v>39</v>
      </c>
      <c r="B32" s="2" t="s">
        <v>79</v>
      </c>
      <c r="C32" s="2" t="s">
        <v>80</v>
      </c>
      <c r="D32" s="2" t="s">
        <v>81</v>
      </c>
      <c r="E32" s="2" t="s">
        <v>116</v>
      </c>
    </row>
    <row r="33" spans="1:5" ht="105" x14ac:dyDescent="0.25">
      <c r="A33" s="2" t="s">
        <v>39</v>
      </c>
      <c r="B33" s="2" t="s">
        <v>79</v>
      </c>
      <c r="C33" s="2" t="s">
        <v>82</v>
      </c>
      <c r="D33" s="2" t="s">
        <v>83</v>
      </c>
      <c r="E33" s="2" t="s">
        <v>117</v>
      </c>
    </row>
    <row r="34" spans="1:5" ht="75" x14ac:dyDescent="0.25">
      <c r="A34" s="2" t="s">
        <v>39</v>
      </c>
      <c r="B34" s="2" t="s">
        <v>79</v>
      </c>
      <c r="C34" s="2" t="s">
        <v>400</v>
      </c>
      <c r="D34" s="2" t="s">
        <v>401</v>
      </c>
      <c r="E34" s="2" t="s">
        <v>402</v>
      </c>
    </row>
    <row r="35" spans="1:5" ht="90" x14ac:dyDescent="0.25">
      <c r="A35" s="2" t="s">
        <v>39</v>
      </c>
      <c r="B35" s="2" t="s">
        <v>79</v>
      </c>
      <c r="C35" s="2" t="s">
        <v>403</v>
      </c>
      <c r="D35" s="2" t="s">
        <v>404</v>
      </c>
      <c r="E35" s="2" t="s">
        <v>405</v>
      </c>
    </row>
    <row r="36" spans="1:5" ht="105" x14ac:dyDescent="0.25">
      <c r="A36" s="2" t="s">
        <v>46</v>
      </c>
      <c r="B36" s="2" t="s">
        <v>40</v>
      </c>
      <c r="C36" s="2" t="s">
        <v>10</v>
      </c>
      <c r="D36" s="2" t="s">
        <v>47</v>
      </c>
      <c r="E36" s="2" t="s">
        <v>103</v>
      </c>
    </row>
    <row r="37" spans="1:5" ht="105" x14ac:dyDescent="0.25">
      <c r="A37" s="2" t="s">
        <v>46</v>
      </c>
      <c r="B37" s="2" t="s">
        <v>40</v>
      </c>
      <c r="C37" s="2" t="s">
        <v>347</v>
      </c>
      <c r="D37" s="2" t="s">
        <v>406</v>
      </c>
      <c r="E37" s="2" t="s">
        <v>407</v>
      </c>
    </row>
    <row r="38" spans="1:5" ht="105" x14ac:dyDescent="0.25">
      <c r="A38" s="2" t="s">
        <v>46</v>
      </c>
      <c r="B38" s="2" t="s">
        <v>40</v>
      </c>
      <c r="C38" s="2" t="s">
        <v>12</v>
      </c>
      <c r="D38" s="2" t="s">
        <v>48</v>
      </c>
      <c r="E38" s="2" t="s">
        <v>104</v>
      </c>
    </row>
    <row r="39" spans="1:5" ht="105" x14ac:dyDescent="0.25">
      <c r="A39" s="2" t="s">
        <v>46</v>
      </c>
      <c r="B39" s="2" t="s">
        <v>40</v>
      </c>
      <c r="C39" s="2" t="s">
        <v>348</v>
      </c>
      <c r="D39" s="2" t="s">
        <v>408</v>
      </c>
      <c r="E39" s="2" t="s">
        <v>409</v>
      </c>
    </row>
    <row r="40" spans="1:5" ht="90" x14ac:dyDescent="0.25">
      <c r="A40" s="2" t="s">
        <v>46</v>
      </c>
      <c r="B40" s="2" t="s">
        <v>74</v>
      </c>
      <c r="C40" s="2" t="s">
        <v>349</v>
      </c>
      <c r="D40" s="2" t="s">
        <v>410</v>
      </c>
      <c r="E40" s="2" t="s">
        <v>411</v>
      </c>
    </row>
    <row r="41" spans="1:5" ht="105" x14ac:dyDescent="0.25">
      <c r="A41" s="2" t="s">
        <v>128</v>
      </c>
      <c r="B41" s="2" t="s">
        <v>40</v>
      </c>
      <c r="C41" s="2" t="s">
        <v>135</v>
      </c>
      <c r="D41" s="2" t="s">
        <v>136</v>
      </c>
      <c r="E41" s="2" t="s">
        <v>137</v>
      </c>
    </row>
    <row r="42" spans="1:5" ht="120" x14ac:dyDescent="0.25">
      <c r="A42" s="2" t="s">
        <v>128</v>
      </c>
      <c r="B42" s="2" t="s">
        <v>40</v>
      </c>
      <c r="C42" s="2" t="s">
        <v>344</v>
      </c>
      <c r="D42" s="2" t="s">
        <v>412</v>
      </c>
      <c r="E42" s="2" t="s">
        <v>413</v>
      </c>
    </row>
    <row r="43" spans="1:5" ht="75" x14ac:dyDescent="0.25">
      <c r="A43" s="2" t="s">
        <v>128</v>
      </c>
      <c r="B43" s="2" t="s">
        <v>40</v>
      </c>
      <c r="C43" s="2" t="s">
        <v>51</v>
      </c>
      <c r="D43" s="2" t="s">
        <v>52</v>
      </c>
      <c r="E43" s="2" t="s">
        <v>129</v>
      </c>
    </row>
    <row r="44" spans="1:5" ht="90" x14ac:dyDescent="0.25">
      <c r="A44" s="2" t="s">
        <v>128</v>
      </c>
      <c r="B44" s="2" t="s">
        <v>40</v>
      </c>
      <c r="C44" s="2" t="s">
        <v>126</v>
      </c>
      <c r="D44" s="2" t="s">
        <v>127</v>
      </c>
      <c r="E44" s="2" t="s">
        <v>130</v>
      </c>
    </row>
    <row r="45" spans="1:5" ht="90" x14ac:dyDescent="0.25">
      <c r="A45" s="2" t="s">
        <v>128</v>
      </c>
      <c r="B45" s="2" t="s">
        <v>40</v>
      </c>
      <c r="C45" s="2" t="s">
        <v>131</v>
      </c>
      <c r="D45" s="2" t="s">
        <v>132</v>
      </c>
      <c r="E45" s="2" t="s">
        <v>133</v>
      </c>
    </row>
    <row r="46" spans="1:5" ht="90" x14ac:dyDescent="0.25">
      <c r="A46" s="2" t="s">
        <v>128</v>
      </c>
      <c r="B46" s="2" t="s">
        <v>40</v>
      </c>
      <c r="C46" s="2" t="s">
        <v>49</v>
      </c>
      <c r="D46" s="2" t="s">
        <v>50</v>
      </c>
      <c r="E46" s="2" t="s">
        <v>134</v>
      </c>
    </row>
    <row r="47" spans="1:5" ht="75" x14ac:dyDescent="0.25">
      <c r="A47" s="2" t="s">
        <v>128</v>
      </c>
      <c r="B47" s="2" t="s">
        <v>40</v>
      </c>
      <c r="C47" s="2" t="s">
        <v>53</v>
      </c>
      <c r="D47" s="2" t="s">
        <v>54</v>
      </c>
      <c r="E47" s="2" t="s">
        <v>105</v>
      </c>
    </row>
    <row r="48" spans="1:5" ht="75" x14ac:dyDescent="0.25">
      <c r="A48" s="2" t="s">
        <v>128</v>
      </c>
      <c r="B48" s="2" t="s">
        <v>40</v>
      </c>
      <c r="C48" s="2" t="s">
        <v>14</v>
      </c>
      <c r="D48" s="2" t="s">
        <v>152</v>
      </c>
      <c r="E48" s="2" t="s">
        <v>414</v>
      </c>
    </row>
    <row r="49" spans="1:5" ht="75" x14ac:dyDescent="0.25">
      <c r="A49" s="2" t="s">
        <v>128</v>
      </c>
      <c r="B49" s="2" t="s">
        <v>40</v>
      </c>
      <c r="C49" s="2" t="s">
        <v>15</v>
      </c>
      <c r="D49" s="2" t="s">
        <v>55</v>
      </c>
      <c r="E49" s="2" t="s">
        <v>106</v>
      </c>
    </row>
    <row r="50" spans="1:5" ht="90" x14ac:dyDescent="0.25">
      <c r="A50" s="2" t="s">
        <v>128</v>
      </c>
      <c r="B50" s="2" t="s">
        <v>40</v>
      </c>
      <c r="C50" s="2" t="s">
        <v>346</v>
      </c>
      <c r="D50" s="2" t="s">
        <v>415</v>
      </c>
      <c r="E50" s="2" t="s">
        <v>416</v>
      </c>
    </row>
    <row r="51" spans="1:5" ht="90" x14ac:dyDescent="0.25">
      <c r="A51" s="2" t="s">
        <v>128</v>
      </c>
      <c r="B51" s="2" t="s">
        <v>40</v>
      </c>
      <c r="C51" s="2" t="s">
        <v>345</v>
      </c>
      <c r="D51" s="2" t="s">
        <v>417</v>
      </c>
      <c r="E51" s="2" t="s">
        <v>418</v>
      </c>
    </row>
    <row r="52" spans="1:5" ht="105" x14ac:dyDescent="0.25">
      <c r="A52" s="2" t="s">
        <v>128</v>
      </c>
      <c r="B52" s="2" t="s">
        <v>74</v>
      </c>
      <c r="C52" s="2" t="s">
        <v>97</v>
      </c>
      <c r="D52" s="2" t="s">
        <v>98</v>
      </c>
      <c r="E52" s="2" t="s">
        <v>419</v>
      </c>
    </row>
    <row r="53" spans="1:5" ht="105" x14ac:dyDescent="0.25">
      <c r="A53" s="2" t="s">
        <v>128</v>
      </c>
      <c r="B53" s="2" t="s">
        <v>74</v>
      </c>
      <c r="C53" s="2" t="s">
        <v>99</v>
      </c>
      <c r="D53" s="2" t="s">
        <v>100</v>
      </c>
      <c r="E53" s="2" t="s">
        <v>125</v>
      </c>
    </row>
    <row r="54" spans="1:5" ht="90" x14ac:dyDescent="0.25">
      <c r="A54" s="2" t="s">
        <v>65</v>
      </c>
      <c r="B54" s="2" t="s">
        <v>40</v>
      </c>
      <c r="C54" s="2" t="s">
        <v>66</v>
      </c>
      <c r="D54" s="2" t="s">
        <v>67</v>
      </c>
      <c r="E54" s="2" t="s">
        <v>111</v>
      </c>
    </row>
    <row r="55" spans="1:5" ht="75" x14ac:dyDescent="0.25">
      <c r="A55" s="2" t="s">
        <v>65</v>
      </c>
      <c r="B55" s="2" t="s">
        <v>68</v>
      </c>
      <c r="C55" s="2" t="s">
        <v>69</v>
      </c>
      <c r="D55" s="2" t="s">
        <v>70</v>
      </c>
      <c r="E55" s="2" t="s">
        <v>112</v>
      </c>
    </row>
    <row r="56" spans="1:5" ht="90" x14ac:dyDescent="0.25">
      <c r="A56" s="2" t="s">
        <v>65</v>
      </c>
      <c r="B56" s="2" t="s">
        <v>71</v>
      </c>
      <c r="C56" s="2" t="s">
        <v>72</v>
      </c>
      <c r="D56" s="2" t="s">
        <v>73</v>
      </c>
      <c r="E56" s="2" t="s">
        <v>113</v>
      </c>
    </row>
    <row r="57" spans="1:5" ht="105" x14ac:dyDescent="0.25">
      <c r="A57" s="2" t="s">
        <v>65</v>
      </c>
      <c r="B57" s="2" t="s">
        <v>74</v>
      </c>
      <c r="C57" s="2" t="s">
        <v>75</v>
      </c>
      <c r="D57" s="2" t="s">
        <v>76</v>
      </c>
      <c r="E57" s="2" t="s">
        <v>114</v>
      </c>
    </row>
    <row r="58" spans="1:5" ht="45" x14ac:dyDescent="0.25">
      <c r="A58" s="2" t="s">
        <v>56</v>
      </c>
      <c r="B58" s="2" t="s">
        <v>40</v>
      </c>
      <c r="C58" s="2" t="s">
        <v>57</v>
      </c>
      <c r="D58" s="2" t="s">
        <v>58</v>
      </c>
      <c r="E58" s="2" t="s">
        <v>107</v>
      </c>
    </row>
    <row r="59" spans="1:5" ht="45" x14ac:dyDescent="0.25">
      <c r="A59" s="2" t="s">
        <v>56</v>
      </c>
      <c r="B59" s="2" t="s">
        <v>40</v>
      </c>
      <c r="C59" s="2" t="s">
        <v>59</v>
      </c>
      <c r="D59" s="2" t="s">
        <v>60</v>
      </c>
      <c r="E59" s="2" t="s">
        <v>108</v>
      </c>
    </row>
    <row r="60" spans="1:5" ht="90" x14ac:dyDescent="0.25">
      <c r="A60" s="2" t="s">
        <v>56</v>
      </c>
      <c r="B60" s="2" t="s">
        <v>40</v>
      </c>
      <c r="C60" s="2" t="s">
        <v>61</v>
      </c>
      <c r="D60" s="2" t="s">
        <v>62</v>
      </c>
      <c r="E60" s="2" t="s">
        <v>109</v>
      </c>
    </row>
    <row r="61" spans="1:5" ht="90" x14ac:dyDescent="0.25">
      <c r="A61" s="2" t="s">
        <v>56</v>
      </c>
      <c r="B61" s="2" t="s">
        <v>40</v>
      </c>
      <c r="C61" s="2" t="s">
        <v>63</v>
      </c>
      <c r="D61" s="2" t="s">
        <v>64</v>
      </c>
      <c r="E61" s="2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E9F76-5104-49FC-BB43-6F7BA8306F2B}">
  <sheetPr codeName="Sheet3"/>
  <dimension ref="A5:O65"/>
  <sheetViews>
    <sheetView showGridLines="0" topLeftCell="A3" workbookViewId="0">
      <selection activeCell="E12" sqref="E12"/>
    </sheetView>
  </sheetViews>
  <sheetFormatPr defaultRowHeight="15" x14ac:dyDescent="0.25"/>
  <cols>
    <col min="3" max="3" width="10.28515625" bestFit="1" customWidth="1"/>
    <col min="4" max="4" width="10.28515625" customWidth="1"/>
    <col min="5" max="5" width="44.28515625" bestFit="1" customWidth="1"/>
    <col min="6" max="13" width="10.28515625" customWidth="1"/>
    <col min="14" max="14" width="44.28515625" bestFit="1" customWidth="1"/>
    <col min="15" max="15" width="45.7109375" bestFit="1" customWidth="1"/>
    <col min="16" max="16" width="45.7109375" customWidth="1"/>
    <col min="19" max="19" width="45.7109375" bestFit="1" customWidth="1"/>
  </cols>
  <sheetData>
    <row r="5" spans="1:15" x14ac:dyDescent="0.25">
      <c r="A5" cm="1">
        <f t="array" ref="A5:A65">_xlfn.XMATCH(C5:C65,data[factor_name])</f>
        <v>1</v>
      </c>
      <c r="C5" t="s">
        <v>4</v>
      </c>
      <c r="D5" t="str" cm="1">
        <f t="array" ref="D5:D65">IF(G5:G65&lt;&gt;0,G5:G65,_xlfn.XLOOKUP(C5:C65,data[factor_name],data[description]))</f>
        <v>S&amp;P 500</v>
      </c>
      <c r="E5" t="str" cm="1">
        <f t="array" ref="E5:E65">IF(ISERROR(_xlfn.ANCHORARRAY(M5)),#N/A,IFERROR(_xlfn.ANCHORARRAY(N5),_xlfn.ANCHORARRAY(O5)))</f>
        <v>SPDR S&amp;P 500 ETF Trust</v>
      </c>
      <c r="F5" t="e" cm="1">
        <f t="array" ref="F5:F65">_xlfn.XLOOKUP(C5:C65,legacy!E2:E81,legacy!D2:D81)</f>
        <v>#N/A</v>
      </c>
      <c r="G5" s="7"/>
      <c r="M5" t="b" cm="1">
        <f t="array" ref="M5:M65">IFERROR(_xlfn.ANCHORARRAY(N5)&lt;&gt;_xlfn.ANCHORARRAY(O5),0)</f>
        <v>0</v>
      </c>
      <c r="N5" t="str" cm="1">
        <f t="array" ref="N5:N65">_xlfn.LET(_xlpm.x,_xlfn.XLOOKUP(C5:C65,data[factor_name],data[Description_GPT]),IF(_xlpm.x=0,#N/A,_xlpm.x))</f>
        <v>SPDR S&amp;P 500 ETF Trust</v>
      </c>
      <c r="O5" t="str" cm="1">
        <f t="array" ref="O5:O65">_xlfn.XLOOKUP(C5:C65,gpt!C2:C61,gpt!D2:D61)</f>
        <v>SPDR S&amp;P 500 ETF Trust</v>
      </c>
    </row>
    <row r="6" spans="1:15" x14ac:dyDescent="0.25">
      <c r="A6">
        <v>3</v>
      </c>
      <c r="C6" t="s">
        <v>361</v>
      </c>
      <c r="D6" t="str">
        <v>S&amp;P 400</v>
      </c>
      <c r="E6" t="str">
        <v>SPDR S&amp;P MidCap 400 ETF Trust</v>
      </c>
      <c r="F6" t="e">
        <v>#N/A</v>
      </c>
      <c r="G6" s="7" t="s">
        <v>420</v>
      </c>
      <c r="M6" t="b">
        <v>0</v>
      </c>
      <c r="N6" t="str">
        <v>SPDR S&amp;P MidCap 400 ETF Trust</v>
      </c>
      <c r="O6" t="str">
        <v>SPDR S&amp;P MidCap 400 ETF Trust</v>
      </c>
    </row>
    <row r="7" spans="1:15" x14ac:dyDescent="0.25">
      <c r="A7">
        <v>2</v>
      </c>
      <c r="C7" t="s">
        <v>5</v>
      </c>
      <c r="D7" t="str">
        <v>Russell 2000</v>
      </c>
      <c r="E7" t="str">
        <v>iShares Russell 2000 ETF</v>
      </c>
      <c r="F7" t="e">
        <v>#N/A</v>
      </c>
      <c r="G7" s="7"/>
      <c r="M7" t="b">
        <v>0</v>
      </c>
      <c r="N7" t="str">
        <v>iShares Russell 2000 ETF</v>
      </c>
      <c r="O7" t="str">
        <v>iShares Russell 2000 ETF</v>
      </c>
    </row>
    <row r="8" spans="1:15" x14ac:dyDescent="0.25">
      <c r="A8">
        <v>5</v>
      </c>
      <c r="C8" t="s">
        <v>7</v>
      </c>
      <c r="D8" t="str">
        <v>Nasdaq 100</v>
      </c>
      <c r="E8" t="str">
        <v>Invesco QQQ Trust</v>
      </c>
      <c r="F8" t="e">
        <v>#N/A</v>
      </c>
      <c r="G8" s="7"/>
      <c r="M8" t="b">
        <v>0</v>
      </c>
      <c r="N8" t="str">
        <v>Invesco QQQ Trust</v>
      </c>
      <c r="O8" t="str">
        <v>Invesco QQQ Trust</v>
      </c>
    </row>
    <row r="9" spans="1:15" x14ac:dyDescent="0.25">
      <c r="A9">
        <v>6</v>
      </c>
      <c r="C9" t="s">
        <v>44</v>
      </c>
      <c r="D9" t="str">
        <v>Dow Jones 30</v>
      </c>
      <c r="E9" t="str">
        <v>SPDR Dow Jones Industrial Average ETF Trust</v>
      </c>
      <c r="F9" t="e">
        <v>#N/A</v>
      </c>
      <c r="G9" s="7"/>
      <c r="M9" t="b">
        <v>0</v>
      </c>
      <c r="N9" t="str">
        <v>SPDR Dow Jones Industrial Average ETF Trust</v>
      </c>
      <c r="O9" t="str">
        <v>SPDR Dow Jones Industrial Average ETF Trust</v>
      </c>
    </row>
    <row r="10" spans="1:15" x14ac:dyDescent="0.25">
      <c r="A10">
        <v>7</v>
      </c>
      <c r="C10" t="s">
        <v>173</v>
      </c>
      <c r="D10" t="str">
        <v>Technology</v>
      </c>
      <c r="E10" t="str">
        <v>Technology Select Sector SPDR Fund</v>
      </c>
      <c r="F10" t="str">
        <v>Technology</v>
      </c>
      <c r="G10" s="7" t="s">
        <v>159</v>
      </c>
      <c r="M10" t="b">
        <v>0</v>
      </c>
      <c r="N10" t="str">
        <v>Technology Select Sector SPDR Fund</v>
      </c>
      <c r="O10" t="str">
        <v>Technology Select Sector SPDR Fund</v>
      </c>
    </row>
    <row r="11" spans="1:15" x14ac:dyDescent="0.25">
      <c r="A11">
        <v>8</v>
      </c>
      <c r="C11" t="s">
        <v>174</v>
      </c>
      <c r="D11" t="str">
        <v>Industrials</v>
      </c>
      <c r="E11" t="str">
        <v>Industrial Select Sector SPDR Fund</v>
      </c>
      <c r="F11" t="str">
        <v>Industrials</v>
      </c>
      <c r="G11" s="7" t="s">
        <v>160</v>
      </c>
      <c r="M11" t="b">
        <v>0</v>
      </c>
      <c r="N11" t="str">
        <v>Industrial Select Sector SPDR Fund</v>
      </c>
      <c r="O11" t="str">
        <v>Industrial Select Sector SPDR Fund</v>
      </c>
    </row>
    <row r="12" spans="1:15" x14ac:dyDescent="0.25">
      <c r="A12">
        <v>9</v>
      </c>
      <c r="C12" t="s">
        <v>175</v>
      </c>
      <c r="D12" t="str">
        <v>Financials</v>
      </c>
      <c r="E12" t="str">
        <v>Financial Select Sector SPDR Fund</v>
      </c>
      <c r="F12" t="str">
        <v>Financials</v>
      </c>
      <c r="G12" s="7" t="s">
        <v>161</v>
      </c>
      <c r="M12" t="b">
        <v>0</v>
      </c>
      <c r="N12" t="str">
        <v>Financial Select Sector SPDR Fund</v>
      </c>
      <c r="O12" t="str">
        <v>Financial Select Sector SPDR Fund</v>
      </c>
    </row>
    <row r="13" spans="1:15" x14ac:dyDescent="0.25">
      <c r="A13">
        <v>10</v>
      </c>
      <c r="C13" t="s">
        <v>176</v>
      </c>
      <c r="D13" t="str">
        <v>Regional Banks</v>
      </c>
      <c r="E13" t="str">
        <v>SPDR S&amp;P Regional Banking ETF</v>
      </c>
      <c r="F13" t="str">
        <v>Regional Banks</v>
      </c>
      <c r="G13" s="7" t="s">
        <v>162</v>
      </c>
      <c r="M13" t="b">
        <v>0</v>
      </c>
      <c r="N13" t="str">
        <v>SPDR S&amp;P Regional Banking ETF</v>
      </c>
      <c r="O13" t="str">
        <v>SPDR S&amp;P Regional Banking ETF</v>
      </c>
    </row>
    <row r="14" spans="1:15" x14ac:dyDescent="0.25">
      <c r="A14">
        <v>11</v>
      </c>
      <c r="C14" t="s">
        <v>177</v>
      </c>
      <c r="D14" t="str">
        <v>Communications</v>
      </c>
      <c r="E14" t="str">
        <v>Communication Services Select Sector SPDR</v>
      </c>
      <c r="F14" t="str">
        <v>Communications</v>
      </c>
      <c r="G14" s="7" t="s">
        <v>163</v>
      </c>
      <c r="M14" t="b">
        <v>0</v>
      </c>
      <c r="N14" t="str">
        <v>Communication Services Select Sector SPDR</v>
      </c>
      <c r="O14" t="str">
        <v>Communication Services Select Sector SPDR</v>
      </c>
    </row>
    <row r="15" spans="1:15" x14ac:dyDescent="0.25">
      <c r="A15">
        <v>12</v>
      </c>
      <c r="C15" t="s">
        <v>342</v>
      </c>
      <c r="D15" t="str">
        <v>Energy</v>
      </c>
      <c r="E15" t="str">
        <v>Energy Select Sector SPDR Fund</v>
      </c>
      <c r="F15" t="str">
        <v>Energy</v>
      </c>
      <c r="G15" s="7" t="s">
        <v>164</v>
      </c>
      <c r="M15" t="b">
        <v>0</v>
      </c>
      <c r="N15" t="str">
        <v>Energy Select Sector SPDR Fund</v>
      </c>
      <c r="O15" t="str">
        <v>Energy Select Sector SPDR Fund</v>
      </c>
    </row>
    <row r="16" spans="1:15" x14ac:dyDescent="0.25">
      <c r="A16">
        <v>13</v>
      </c>
      <c r="C16" t="s">
        <v>178</v>
      </c>
      <c r="D16" t="str">
        <v>Discretionary</v>
      </c>
      <c r="E16" t="str">
        <v>Consumer Discretionary Select Sector SPDR</v>
      </c>
      <c r="F16" t="str">
        <v>Discretionary</v>
      </c>
      <c r="G16" s="7" t="s">
        <v>165</v>
      </c>
      <c r="M16" t="b">
        <v>0</v>
      </c>
      <c r="N16" t="str">
        <v>Consumer Discretionary Select Sector SPDR</v>
      </c>
      <c r="O16" t="str">
        <v>Consumer Discretionary Select Sector SPDR</v>
      </c>
    </row>
    <row r="17" spans="1:15" x14ac:dyDescent="0.25">
      <c r="A17">
        <v>14</v>
      </c>
      <c r="C17" t="s">
        <v>179</v>
      </c>
      <c r="D17" t="str">
        <v>Materials</v>
      </c>
      <c r="E17" t="str">
        <v>Materials Select Sector SPDR Fund</v>
      </c>
      <c r="F17" t="str">
        <v>Materials</v>
      </c>
      <c r="G17" s="7" t="s">
        <v>166</v>
      </c>
      <c r="M17" t="b">
        <v>0</v>
      </c>
      <c r="N17" t="str">
        <v>Materials Select Sector SPDR Fund</v>
      </c>
      <c r="O17" t="str">
        <v>Materials Select Sector SPDR Fund</v>
      </c>
    </row>
    <row r="18" spans="1:15" x14ac:dyDescent="0.25">
      <c r="A18">
        <v>15</v>
      </c>
      <c r="C18" t="s">
        <v>180</v>
      </c>
      <c r="D18" t="str">
        <v>Health Care</v>
      </c>
      <c r="E18" t="str">
        <v>Health Care Select Sector SPDR Fund</v>
      </c>
      <c r="F18" t="str">
        <v>Health Care</v>
      </c>
      <c r="G18" s="7" t="s">
        <v>167</v>
      </c>
      <c r="M18" t="b">
        <v>0</v>
      </c>
      <c r="N18" t="str">
        <v>Health Care Select Sector SPDR Fund</v>
      </c>
      <c r="O18" t="str">
        <v>Health Care Select Sector SPDR Fund</v>
      </c>
    </row>
    <row r="19" spans="1:15" x14ac:dyDescent="0.25">
      <c r="A19">
        <v>16</v>
      </c>
      <c r="C19" t="s">
        <v>181</v>
      </c>
      <c r="D19" t="str">
        <v>Utilities</v>
      </c>
      <c r="E19" t="str">
        <v>Utilities Select Sector SPDR Fund</v>
      </c>
      <c r="F19" t="str">
        <v>Utilities</v>
      </c>
      <c r="G19" s="7" t="s">
        <v>168</v>
      </c>
      <c r="M19" t="b">
        <v>0</v>
      </c>
      <c r="N19" t="str">
        <v>Utilities Select Sector SPDR Fund</v>
      </c>
      <c r="O19" t="str">
        <v>Utilities Select Sector SPDR Fund</v>
      </c>
    </row>
    <row r="20" spans="1:15" x14ac:dyDescent="0.25">
      <c r="A20">
        <v>17</v>
      </c>
      <c r="C20" t="s">
        <v>182</v>
      </c>
      <c r="D20" t="str">
        <v>Staples</v>
      </c>
      <c r="E20" t="str">
        <v>Consumer Staples Select Sector SPDR Fund</v>
      </c>
      <c r="F20" t="str">
        <v>Staples</v>
      </c>
      <c r="G20" s="7" t="s">
        <v>169</v>
      </c>
      <c r="M20" t="b">
        <v>0</v>
      </c>
      <c r="N20" t="str">
        <v>Consumer Staples Select Sector SPDR Fund</v>
      </c>
      <c r="O20" t="str">
        <v>Consumer Staples Select Sector SPDR Fund</v>
      </c>
    </row>
    <row r="21" spans="1:15" x14ac:dyDescent="0.25">
      <c r="A21">
        <v>18</v>
      </c>
      <c r="C21" t="s">
        <v>285</v>
      </c>
      <c r="D21" t="str">
        <v>Real Estate</v>
      </c>
      <c r="E21" t="str">
        <v>iShares U.S. Real Estate ETF</v>
      </c>
      <c r="F21" t="e">
        <v>#N/A</v>
      </c>
      <c r="G21" s="7" t="s">
        <v>170</v>
      </c>
      <c r="M21" t="b">
        <v>0</v>
      </c>
      <c r="N21" t="str">
        <v>iShares U.S. Real Estate ETF</v>
      </c>
      <c r="O21" t="str">
        <v>iShares U.S. Real Estate ETF</v>
      </c>
    </row>
    <row r="22" spans="1:15" x14ac:dyDescent="0.25">
      <c r="A22">
        <v>19</v>
      </c>
      <c r="C22" t="s">
        <v>364</v>
      </c>
      <c r="D22" t="str">
        <v>Real Estate 2</v>
      </c>
      <c r="E22" t="str">
        <v>Vanguard Real Estate ETF</v>
      </c>
      <c r="F22" t="e">
        <v>#N/A</v>
      </c>
      <c r="G22" s="7" t="s">
        <v>422</v>
      </c>
      <c r="M22" t="b">
        <v>0</v>
      </c>
      <c r="N22" t="str">
        <v>Vanguard Real Estate ETF</v>
      </c>
      <c r="O22" t="str">
        <v>Vanguard Real Estate ETF</v>
      </c>
    </row>
    <row r="23" spans="1:15" x14ac:dyDescent="0.25">
      <c r="A23">
        <v>20</v>
      </c>
      <c r="C23" t="s">
        <v>403</v>
      </c>
      <c r="D23" t="str">
        <v>AI</v>
      </c>
      <c r="E23" t="str">
        <v>Global X Artificial Intelligence &amp; Technology ETF</v>
      </c>
      <c r="F23" t="e">
        <v>#N/A</v>
      </c>
      <c r="G23" s="7" t="s">
        <v>421</v>
      </c>
      <c r="M23" t="b">
        <v>0</v>
      </c>
      <c r="N23" t="str">
        <v>Global X Artificial Intelligence &amp; Technology ETF</v>
      </c>
      <c r="O23" t="str">
        <v>Global X Artificial Intelligence &amp; Technology ETF</v>
      </c>
    </row>
    <row r="24" spans="1:15" x14ac:dyDescent="0.25">
      <c r="A24">
        <v>22</v>
      </c>
      <c r="C24" t="s">
        <v>367</v>
      </c>
      <c r="D24" t="str">
        <v>Preferred</v>
      </c>
      <c r="E24" t="str">
        <v>iShares Preferred and Income Securities ETF</v>
      </c>
      <c r="F24" t="e">
        <v>#N/A</v>
      </c>
      <c r="G24" s="7" t="s">
        <v>423</v>
      </c>
      <c r="M24" t="b">
        <v>0</v>
      </c>
      <c r="N24" t="str">
        <v>iShares Preferred and Income Securities ETF</v>
      </c>
      <c r="O24" t="str">
        <v>iShares Preferred and Income Securities ETF</v>
      </c>
    </row>
    <row r="25" spans="1:15" x14ac:dyDescent="0.25">
      <c r="A25">
        <v>23</v>
      </c>
      <c r="C25" t="s">
        <v>13</v>
      </c>
      <c r="D25" t="str">
        <v>Eurostoxx 50</v>
      </c>
      <c r="E25" t="str">
        <v>SPDR EURO STOXX 50 ETF</v>
      </c>
      <c r="F25" t="e">
        <v>#N/A</v>
      </c>
      <c r="G25" s="7"/>
      <c r="M25" t="b">
        <v>0</v>
      </c>
      <c r="N25" t="str">
        <v>SPDR EURO STOXX 50 ETF</v>
      </c>
      <c r="O25" t="str">
        <v>SPDR EURO STOXX 50 ETF</v>
      </c>
    </row>
    <row r="26" spans="1:15" x14ac:dyDescent="0.25">
      <c r="A26">
        <v>24</v>
      </c>
      <c r="C26" t="s">
        <v>156</v>
      </c>
      <c r="D26" t="str">
        <v>Eurostoxx Banks</v>
      </c>
      <c r="E26" t="str">
        <v>iShares STOXX Europe 600 Banks</v>
      </c>
      <c r="F26" t="str">
        <v>Eurostoxx Banks</v>
      </c>
      <c r="G26" s="7"/>
      <c r="M26">
        <v>0</v>
      </c>
      <c r="N26" t="e">
        <v>#N/A</v>
      </c>
      <c r="O26" t="str">
        <v>iShares STOXX Europe 600 Banks</v>
      </c>
    </row>
    <row r="27" spans="1:15" x14ac:dyDescent="0.25">
      <c r="A27">
        <v>25</v>
      </c>
      <c r="C27" t="s">
        <v>86</v>
      </c>
      <c r="D27" t="str">
        <v>iShares FTSE United Kingdom ETF</v>
      </c>
      <c r="E27" t="str">
        <v>iShares FTSE United Kingdom ETF</v>
      </c>
      <c r="F27" t="e">
        <v>#N/A</v>
      </c>
      <c r="G27" s="7"/>
      <c r="M27" t="b">
        <v>0</v>
      </c>
      <c r="N27" t="str">
        <v>iShares FTSE United Kingdom ETF</v>
      </c>
      <c r="O27" t="str">
        <v>iShares FTSE United Kingdom ETF</v>
      </c>
    </row>
    <row r="28" spans="1:15" x14ac:dyDescent="0.25">
      <c r="A28">
        <v>26</v>
      </c>
      <c r="C28" t="s">
        <v>84</v>
      </c>
      <c r="D28" t="str">
        <v>DAX (Germany)</v>
      </c>
      <c r="E28" t="str">
        <v>Xtrackers DAX Equity ETF</v>
      </c>
      <c r="F28" t="str">
        <v>DAX (Germany)</v>
      </c>
      <c r="G28" s="7"/>
      <c r="M28" t="b">
        <v>0</v>
      </c>
      <c r="N28" t="str">
        <v>Xtrackers DAX Equity ETF</v>
      </c>
      <c r="O28" t="str">
        <v>Xtrackers DAX Equity ETF</v>
      </c>
    </row>
    <row r="29" spans="1:15" x14ac:dyDescent="0.25">
      <c r="A29">
        <v>27</v>
      </c>
      <c r="C29" t="s">
        <v>89</v>
      </c>
      <c r="D29" t="str">
        <v>iShares MSCI Canada ETF</v>
      </c>
      <c r="E29" t="str">
        <v>iShares MSCI Canada ETF</v>
      </c>
      <c r="F29" t="e">
        <v>#N/A</v>
      </c>
      <c r="G29" s="7"/>
      <c r="M29">
        <v>0</v>
      </c>
      <c r="N29" t="str">
        <v>iShares MSCI Canada ETF</v>
      </c>
      <c r="O29" t="e">
        <v>#N/A</v>
      </c>
    </row>
    <row r="30" spans="1:15" x14ac:dyDescent="0.25">
      <c r="A30">
        <v>28</v>
      </c>
      <c r="C30" t="s">
        <v>327</v>
      </c>
      <c r="D30" t="str">
        <v>FTSE MIB (Italy)</v>
      </c>
      <c r="E30" t="str">
        <v>iShares MSCI Italy ETF</v>
      </c>
      <c r="F30" t="e">
        <v>#N/A</v>
      </c>
      <c r="G30" s="7"/>
      <c r="M30">
        <v>0</v>
      </c>
      <c r="N30" t="e">
        <v>#N/A</v>
      </c>
      <c r="O30" t="str">
        <v>iShares MSCI Italy ETF</v>
      </c>
    </row>
    <row r="31" spans="1:15" x14ac:dyDescent="0.25">
      <c r="A31">
        <v>29</v>
      </c>
      <c r="C31" t="s">
        <v>95</v>
      </c>
      <c r="D31" t="str">
        <v>CAC 40 (France)</v>
      </c>
      <c r="E31" t="str">
        <v>Lyxor CAC 40 ETF</v>
      </c>
      <c r="F31" t="str">
        <v>CAC 40 (France)</v>
      </c>
      <c r="G31" s="7"/>
      <c r="M31" t="b">
        <v>0</v>
      </c>
      <c r="N31" t="str">
        <v>Lyxor CAC 40 ETF</v>
      </c>
      <c r="O31" t="str">
        <v>Lyxor CAC 40 ETF</v>
      </c>
    </row>
    <row r="32" spans="1:15" x14ac:dyDescent="0.25">
      <c r="A32">
        <v>30</v>
      </c>
      <c r="C32" t="s">
        <v>93</v>
      </c>
      <c r="D32" t="str">
        <v>iShares MSCI Italy ETF</v>
      </c>
      <c r="E32" t="str">
        <v>iShares MSCI Italy ETF</v>
      </c>
      <c r="F32" t="e">
        <v>#N/A</v>
      </c>
      <c r="G32" s="7"/>
      <c r="M32" t="b">
        <v>0</v>
      </c>
      <c r="N32" t="str">
        <v>iShares MSCI Italy ETF</v>
      </c>
      <c r="O32" t="str">
        <v>iShares MSCI Italy ETF</v>
      </c>
    </row>
    <row r="33" spans="1:15" x14ac:dyDescent="0.25">
      <c r="A33">
        <v>31</v>
      </c>
      <c r="C33" t="s">
        <v>330</v>
      </c>
      <c r="D33" t="str">
        <v>IBEX 35 (Spain)</v>
      </c>
      <c r="E33" t="str">
        <v>iShares MSCI Spain ETF</v>
      </c>
      <c r="F33" t="e">
        <v>#N/A</v>
      </c>
      <c r="G33" s="7"/>
      <c r="M33" t="b">
        <v>1</v>
      </c>
      <c r="N33" t="str">
        <v>iShares MSCI Spain ETF</v>
      </c>
      <c r="O33" t="str">
        <v>IBEX 35 ETF</v>
      </c>
    </row>
    <row r="34" spans="1:15" x14ac:dyDescent="0.25">
      <c r="A34">
        <v>32</v>
      </c>
      <c r="C34" t="s">
        <v>91</v>
      </c>
      <c r="D34" t="str">
        <v>iShares MSCI Spain ETF</v>
      </c>
      <c r="E34" t="str">
        <v>iShares MSCI Spain ETF</v>
      </c>
      <c r="F34" t="e">
        <v>#N/A</v>
      </c>
      <c r="G34" s="7"/>
      <c r="M34" t="b">
        <v>0</v>
      </c>
      <c r="N34" t="str">
        <v>iShares MSCI Spain ETF</v>
      </c>
      <c r="O34" t="str">
        <v>iShares MSCI Spain ETF</v>
      </c>
    </row>
    <row r="35" spans="1:15" x14ac:dyDescent="0.25">
      <c r="A35">
        <v>33</v>
      </c>
      <c r="C35" t="s">
        <v>324</v>
      </c>
      <c r="D35" t="str">
        <v>Nikkei 225</v>
      </c>
      <c r="E35" t="str">
        <v>Nikkei 225 ETF</v>
      </c>
      <c r="F35" t="e">
        <v>#N/A</v>
      </c>
      <c r="G35" s="7"/>
      <c r="M35" t="b">
        <v>0</v>
      </c>
      <c r="N35" t="str">
        <v>Nikkei 225 ETF</v>
      </c>
      <c r="O35" t="str">
        <v>Nikkei 225 ETF</v>
      </c>
    </row>
    <row r="36" spans="1:15" x14ac:dyDescent="0.25">
      <c r="A36">
        <v>34</v>
      </c>
      <c r="C36" t="s">
        <v>142</v>
      </c>
      <c r="D36" t="str">
        <v>TOPIX</v>
      </c>
      <c r="E36" t="str">
        <v>iShares TOPIX ETF</v>
      </c>
      <c r="F36" t="str">
        <v>Topix (Japan domenstic)</v>
      </c>
      <c r="G36" s="7"/>
      <c r="M36" t="b">
        <v>0</v>
      </c>
      <c r="N36" t="str">
        <v>iShares TOPIX ETF</v>
      </c>
      <c r="O36" t="str">
        <v>iShares TOPIX ETF</v>
      </c>
    </row>
    <row r="37" spans="1:15" x14ac:dyDescent="0.25">
      <c r="A37">
        <v>35</v>
      </c>
      <c r="C37" t="s">
        <v>80</v>
      </c>
      <c r="D37" t="str">
        <v>iShares China Large-Cap ETF</v>
      </c>
      <c r="E37" t="str">
        <v>iShares China Large-Cap ETF</v>
      </c>
      <c r="F37" t="str">
        <v>FTSE China 50</v>
      </c>
      <c r="G37" s="7"/>
      <c r="M37" t="b">
        <v>0</v>
      </c>
      <c r="N37" t="str">
        <v>iShares China Large-Cap ETF</v>
      </c>
      <c r="O37" t="str">
        <v>iShares China Large-Cap ETF</v>
      </c>
    </row>
    <row r="38" spans="1:15" x14ac:dyDescent="0.25">
      <c r="A38">
        <v>36</v>
      </c>
      <c r="C38" t="s">
        <v>82</v>
      </c>
      <c r="D38" t="str">
        <v>Xtrackers Harvest CSI 300 China A-Shares ETF</v>
      </c>
      <c r="E38" t="str">
        <v>Xtrackers Harvest CSI 300 China A-Shares ETF</v>
      </c>
      <c r="F38" t="str">
        <v>CSI 300 (China)</v>
      </c>
      <c r="G38" s="7"/>
      <c r="M38" t="b">
        <v>0</v>
      </c>
      <c r="N38" t="str">
        <v>Xtrackers Harvest CSI 300 China A-Shares ETF</v>
      </c>
      <c r="O38" t="str">
        <v>Xtrackers Harvest CSI 300 China A-Shares ETF</v>
      </c>
    </row>
    <row r="39" spans="1:15" x14ac:dyDescent="0.25">
      <c r="A39">
        <v>37</v>
      </c>
      <c r="C39" t="s">
        <v>400</v>
      </c>
      <c r="D39" t="str">
        <v>KraneShares CSI China Internet ETF</v>
      </c>
      <c r="E39" t="str">
        <v>KraneShares CSI China Internet ETF</v>
      </c>
      <c r="F39" t="e">
        <v>#N/A</v>
      </c>
      <c r="G39" s="7"/>
      <c r="M39" t="b">
        <v>0</v>
      </c>
      <c r="N39" t="str">
        <v>KraneShares CSI China Internet ETF</v>
      </c>
      <c r="O39" t="str">
        <v>KraneShares CSI China Internet ETF</v>
      </c>
    </row>
    <row r="40" spans="1:15" x14ac:dyDescent="0.25">
      <c r="A40">
        <v>39</v>
      </c>
      <c r="C40" t="s">
        <v>10</v>
      </c>
      <c r="D40" t="str">
        <v>iShares iBoxx $ Investment Grade Corporate Bond ETF</v>
      </c>
      <c r="E40" t="str">
        <v>iShares iBoxx $ Investment Grade Corporate Bond ETF</v>
      </c>
      <c r="F40" t="str">
        <v>US IG Bond ETF</v>
      </c>
      <c r="G40" s="7"/>
      <c r="M40" t="b">
        <v>0</v>
      </c>
      <c r="N40" t="str">
        <v>iShares iBoxx $ Investment Grade Corporate Bond ETF</v>
      </c>
      <c r="O40" t="str">
        <v>iShares iBoxx $ Investment Grade Corporate Bond ETF</v>
      </c>
    </row>
    <row r="41" spans="1:15" x14ac:dyDescent="0.25">
      <c r="A41">
        <v>41</v>
      </c>
      <c r="C41" t="s">
        <v>12</v>
      </c>
      <c r="D41" t="str">
        <v>iShares iBoxx $ High Yield Corporate Bond ETF</v>
      </c>
      <c r="E41" t="str">
        <v>iShares iBoxx $ High Yield Corporate Bond ETF</v>
      </c>
      <c r="F41" t="str">
        <v>US HY Bond ETF</v>
      </c>
      <c r="G41" s="7"/>
      <c r="M41" t="b">
        <v>0</v>
      </c>
      <c r="N41" t="str">
        <v>iShares iBoxx $ High Yield Corporate Bond ETF</v>
      </c>
      <c r="O41" t="str">
        <v>iShares iBoxx $ High Yield Corporate Bond ETF</v>
      </c>
    </row>
    <row r="42" spans="1:15" x14ac:dyDescent="0.25">
      <c r="A42">
        <v>42</v>
      </c>
      <c r="C42" t="s">
        <v>347</v>
      </c>
      <c r="D42">
        <v>0</v>
      </c>
      <c r="E42" t="str">
        <v>iShares Interest Rate Hedged Corporate Bond ETF</v>
      </c>
      <c r="F42" t="e">
        <v>#N/A</v>
      </c>
      <c r="G42" s="7"/>
      <c r="M42">
        <v>0</v>
      </c>
      <c r="N42" t="e">
        <v>#N/A</v>
      </c>
      <c r="O42" t="str">
        <v>iShares Interest Rate Hedged Corporate Bond ETF</v>
      </c>
    </row>
    <row r="43" spans="1:15" x14ac:dyDescent="0.25">
      <c r="A43">
        <v>43</v>
      </c>
      <c r="C43" t="s">
        <v>348</v>
      </c>
      <c r="D43">
        <v>0</v>
      </c>
      <c r="E43" t="str">
        <v>iShares Interest Rate Hedged High Yield Bond ETF</v>
      </c>
      <c r="F43" t="e">
        <v>#N/A</v>
      </c>
      <c r="G43" s="7"/>
      <c r="M43">
        <v>0</v>
      </c>
      <c r="N43" t="e">
        <v>#N/A</v>
      </c>
      <c r="O43" t="str">
        <v>iShares Interest Rate Hedged High Yield Bond ETF</v>
      </c>
    </row>
    <row r="44" spans="1:15" x14ac:dyDescent="0.25">
      <c r="A44">
        <v>46</v>
      </c>
      <c r="C44" t="s">
        <v>51</v>
      </c>
      <c r="D44" t="str">
        <v>iShares 1-3 Year Treasury Bond ETF</v>
      </c>
      <c r="E44" t="str">
        <v>iShares 1-3 Year Treasury Bond ETF</v>
      </c>
      <c r="F44" t="str">
        <v>1-3 Year Treasury ETF</v>
      </c>
      <c r="G44" s="7"/>
      <c r="M44" t="b">
        <v>0</v>
      </c>
      <c r="N44" t="str">
        <v>iShares 1-3 Year Treasury Bond ETF</v>
      </c>
      <c r="O44" t="str">
        <v>iShares 1-3 Year Treasury Bond ETF</v>
      </c>
    </row>
    <row r="45" spans="1:15" x14ac:dyDescent="0.25">
      <c r="A45">
        <v>47</v>
      </c>
      <c r="C45" t="s">
        <v>126</v>
      </c>
      <c r="D45" t="str">
        <v>iShares 3-7 Year Treasury Bond ETF</v>
      </c>
      <c r="E45" t="str">
        <v>iShares 3-7 Year Treasury Bond ETF</v>
      </c>
      <c r="F45" t="e">
        <v>#N/A</v>
      </c>
      <c r="G45" s="7"/>
      <c r="M45" t="b">
        <v>0</v>
      </c>
      <c r="N45" t="str">
        <v>iShares 3-7 Year Treasury Bond ETF</v>
      </c>
      <c r="O45" t="str">
        <v>iShares 3-7 Year Treasury Bond ETF</v>
      </c>
    </row>
    <row r="46" spans="1:15" x14ac:dyDescent="0.25">
      <c r="A46">
        <v>48</v>
      </c>
      <c r="C46" t="s">
        <v>131</v>
      </c>
      <c r="D46" t="str">
        <v>iShares 7-10 Year Treasury Bond ETF</v>
      </c>
      <c r="E46" t="str">
        <v>iShares 7-10 Year Treasury Bond ETF</v>
      </c>
      <c r="F46" t="str">
        <v>7-10 Year Treasury ETF</v>
      </c>
      <c r="G46" s="7"/>
      <c r="M46" t="b">
        <v>0</v>
      </c>
      <c r="N46" t="str">
        <v>iShares 7-10 Year Treasury Bond ETF</v>
      </c>
      <c r="O46" t="str">
        <v>iShares 7-10 Year Treasury Bond ETF</v>
      </c>
    </row>
    <row r="47" spans="1:15" x14ac:dyDescent="0.25">
      <c r="A47">
        <v>49</v>
      </c>
      <c r="C47" t="s">
        <v>49</v>
      </c>
      <c r="D47" t="str">
        <v>iShares 20+ Year Treasury Bond ETF</v>
      </c>
      <c r="E47" t="str">
        <v>iShares 20+ Year Treasury Bond ETF</v>
      </c>
      <c r="F47" t="str">
        <v>20+ Year Treasury ETF</v>
      </c>
      <c r="G47" s="7"/>
      <c r="M47" t="b">
        <v>0</v>
      </c>
      <c r="N47" t="str">
        <v>iShares 20+ Year Treasury Bond ETF</v>
      </c>
      <c r="O47" t="str">
        <v>iShares 20+ Year Treasury Bond ETF</v>
      </c>
    </row>
    <row r="48" spans="1:15" x14ac:dyDescent="0.25">
      <c r="A48">
        <v>50</v>
      </c>
      <c r="C48" t="s">
        <v>135</v>
      </c>
      <c r="D48" t="str">
        <v>iShares TIPS Bond ETF</v>
      </c>
      <c r="E48" t="str">
        <v>iShares TIPS Bond ETF</v>
      </c>
      <c r="F48" t="str">
        <v>TIPS ETF</v>
      </c>
      <c r="G48" s="7"/>
      <c r="M48" t="b">
        <v>0</v>
      </c>
      <c r="N48" t="str">
        <v>iShares TIPS Bond ETF</v>
      </c>
      <c r="O48" t="str">
        <v>iShares TIPS Bond ETF</v>
      </c>
    </row>
    <row r="49" spans="1:15" x14ac:dyDescent="0.25">
      <c r="A49">
        <v>51</v>
      </c>
      <c r="C49" t="s">
        <v>344</v>
      </c>
      <c r="D49">
        <v>0</v>
      </c>
      <c r="E49" t="str">
        <v>Vanguard Short-Term Inflation-Protected Securities ETF</v>
      </c>
      <c r="F49" t="e">
        <v>#N/A</v>
      </c>
      <c r="G49" s="7"/>
      <c r="M49">
        <v>0</v>
      </c>
      <c r="N49" t="e">
        <v>#N/A</v>
      </c>
      <c r="O49" t="str">
        <v>Vanguard Short-Term Inflation-Protected Securities ETF</v>
      </c>
    </row>
    <row r="50" spans="1:15" x14ac:dyDescent="0.25">
      <c r="A50">
        <v>52</v>
      </c>
      <c r="C50" t="s">
        <v>53</v>
      </c>
      <c r="D50" t="str">
        <v>iShares MBS ETF</v>
      </c>
      <c r="E50" t="str">
        <v>iShares MBS ETF</v>
      </c>
      <c r="F50" t="e">
        <v>#N/A</v>
      </c>
      <c r="G50" s="7"/>
      <c r="M50" t="b">
        <v>0</v>
      </c>
      <c r="N50" t="str">
        <v>iShares MBS ETF</v>
      </c>
      <c r="O50" t="str">
        <v>iShares MBS ETF</v>
      </c>
    </row>
    <row r="51" spans="1:15" x14ac:dyDescent="0.25">
      <c r="A51">
        <v>53</v>
      </c>
      <c r="C51" t="s">
        <v>14</v>
      </c>
      <c r="D51" t="str">
        <v>Simplify Mortgage Backed Securities ETF</v>
      </c>
      <c r="E51" t="str">
        <v>Simplify Mortgage Backed Securities ETF</v>
      </c>
      <c r="F51" t="e">
        <v>#N/A</v>
      </c>
      <c r="G51" s="7"/>
      <c r="M51" t="b">
        <v>0</v>
      </c>
      <c r="N51" t="str">
        <v>Simplify Mortgage Backed Securities ETF</v>
      </c>
      <c r="O51" t="str">
        <v>Simplify Mortgage Backed Securities ETF</v>
      </c>
    </row>
    <row r="52" spans="1:15" x14ac:dyDescent="0.25">
      <c r="A52">
        <v>54</v>
      </c>
      <c r="C52" t="s">
        <v>15</v>
      </c>
      <c r="D52" t="str">
        <v>AGNC Investment Corp.</v>
      </c>
      <c r="E52" t="str">
        <v>AGNC Investment Corp.</v>
      </c>
      <c r="F52" t="e">
        <v>#N/A</v>
      </c>
      <c r="G52" s="7"/>
      <c r="M52" t="b">
        <v>0</v>
      </c>
      <c r="N52" t="str">
        <v>AGNC Investment Corp.</v>
      </c>
      <c r="O52" t="str">
        <v>AGNC Investment Corp.</v>
      </c>
    </row>
    <row r="53" spans="1:15" x14ac:dyDescent="0.25">
      <c r="A53">
        <v>55</v>
      </c>
      <c r="C53" t="s">
        <v>346</v>
      </c>
      <c r="D53">
        <v>0</v>
      </c>
      <c r="E53" t="str">
        <v>Vanguard Mortgage-Backed Securities ETF</v>
      </c>
      <c r="F53" t="e">
        <v>#N/A</v>
      </c>
      <c r="G53" s="7"/>
      <c r="M53">
        <v>0</v>
      </c>
      <c r="N53" t="e">
        <v>#N/A</v>
      </c>
      <c r="O53" t="str">
        <v>Vanguard Mortgage-Backed Securities ETF</v>
      </c>
    </row>
    <row r="54" spans="1:15" x14ac:dyDescent="0.25">
      <c r="A54">
        <v>56</v>
      </c>
      <c r="C54" t="s">
        <v>345</v>
      </c>
      <c r="D54" t="str">
        <v>CMBS</v>
      </c>
      <c r="E54" t="str">
        <v>iShares CMBS ETF</v>
      </c>
      <c r="F54" t="e">
        <v>#N/A</v>
      </c>
      <c r="G54" s="7" t="s">
        <v>345</v>
      </c>
      <c r="M54">
        <v>0</v>
      </c>
      <c r="N54" t="e">
        <v>#N/A</v>
      </c>
      <c r="O54" t="str">
        <v>iShares CMBS ETF</v>
      </c>
    </row>
    <row r="55" spans="1:15" x14ac:dyDescent="0.25">
      <c r="A55">
        <v>57</v>
      </c>
      <c r="C55" t="s">
        <v>97</v>
      </c>
      <c r="D55" t="str">
        <v>iShares J.P. Morgan USD Emerging Markets Bond ETF</v>
      </c>
      <c r="E55" t="str">
        <v>iShares J.P. Morgan USD Emerging Markets Bond ETF</v>
      </c>
      <c r="F55" t="e">
        <v>#N/A</v>
      </c>
      <c r="G55" s="7"/>
      <c r="M55" t="b">
        <v>0</v>
      </c>
      <c r="N55" t="str">
        <v>iShares J.P. Morgan USD Emerging Markets Bond ETF</v>
      </c>
      <c r="O55" t="str">
        <v>iShares J.P. Morgan USD Emerging Markets Bond ETF</v>
      </c>
    </row>
    <row r="56" spans="1:15" x14ac:dyDescent="0.25">
      <c r="A56">
        <v>58</v>
      </c>
      <c r="C56" t="s">
        <v>349</v>
      </c>
      <c r="D56">
        <v>0</v>
      </c>
      <c r="E56" t="str">
        <v>iShares Emerging Markets High Yield Bond ETF</v>
      </c>
      <c r="F56" t="e">
        <v>#N/A</v>
      </c>
      <c r="G56" s="7"/>
      <c r="M56">
        <v>0</v>
      </c>
      <c r="N56" t="e">
        <v>#N/A</v>
      </c>
      <c r="O56" t="str">
        <v>iShares Emerging Markets High Yield Bond ETF</v>
      </c>
    </row>
    <row r="57" spans="1:15" x14ac:dyDescent="0.25">
      <c r="A57">
        <v>59</v>
      </c>
      <c r="C57" t="s">
        <v>75</v>
      </c>
      <c r="D57" t="str">
        <v>WisdomTree Emerging Markets Local Debt Fund</v>
      </c>
      <c r="E57" t="str">
        <v>WisdomTree Emerging Markets Local Debt Fund</v>
      </c>
      <c r="F57" t="e">
        <v>#N/A</v>
      </c>
      <c r="G57" s="7"/>
      <c r="M57" t="b">
        <v>0</v>
      </c>
      <c r="N57" t="str">
        <v>WisdomTree Emerging Markets Local Debt Fund</v>
      </c>
      <c r="O57" t="str">
        <v>WisdomTree Emerging Markets Local Debt Fund</v>
      </c>
    </row>
    <row r="58" spans="1:15" x14ac:dyDescent="0.25">
      <c r="A58">
        <v>60</v>
      </c>
      <c r="C58" t="s">
        <v>99</v>
      </c>
      <c r="D58" t="str">
        <v>iShares International Government Bonds ETF</v>
      </c>
      <c r="E58" t="str">
        <v>iShares International Government Bonds ETF</v>
      </c>
      <c r="F58" t="e">
        <v>#N/A</v>
      </c>
      <c r="G58" s="7"/>
      <c r="M58" t="b">
        <v>0</v>
      </c>
      <c r="N58" t="str">
        <v>iShares International Government Bonds ETF</v>
      </c>
      <c r="O58" t="str">
        <v>iShares International Government Bonds ETF</v>
      </c>
    </row>
    <row r="59" spans="1:15" x14ac:dyDescent="0.25">
      <c r="A59">
        <v>61</v>
      </c>
      <c r="C59" t="s">
        <v>57</v>
      </c>
      <c r="D59" t="str">
        <v>SPDR Gold Shares</v>
      </c>
      <c r="E59" t="str">
        <v>SPDR Gold Shares</v>
      </c>
      <c r="F59" t="e">
        <v>#N/A</v>
      </c>
      <c r="G59" s="7"/>
      <c r="M59" t="b">
        <v>0</v>
      </c>
      <c r="N59" t="str">
        <v>SPDR Gold Shares</v>
      </c>
      <c r="O59" t="str">
        <v>SPDR Gold Shares</v>
      </c>
    </row>
    <row r="60" spans="1:15" x14ac:dyDescent="0.25">
      <c r="A60">
        <v>62</v>
      </c>
      <c r="C60" t="s">
        <v>59</v>
      </c>
      <c r="D60" t="str">
        <v>iShares Silver Trust</v>
      </c>
      <c r="E60" t="str">
        <v>iShares Silver Trust</v>
      </c>
      <c r="F60" t="e">
        <v>#N/A</v>
      </c>
      <c r="G60" s="7"/>
      <c r="M60" t="b">
        <v>0</v>
      </c>
      <c r="N60" t="str">
        <v>iShares Silver Trust</v>
      </c>
      <c r="O60" t="str">
        <v>iShares Silver Trust</v>
      </c>
    </row>
    <row r="61" spans="1:15" x14ac:dyDescent="0.25">
      <c r="A61">
        <v>63</v>
      </c>
      <c r="C61" t="s">
        <v>61</v>
      </c>
      <c r="D61" t="str">
        <v>United States Oil Fund</v>
      </c>
      <c r="E61" t="str">
        <v>United States Oil Fund</v>
      </c>
      <c r="F61" t="e">
        <v>#N/A</v>
      </c>
      <c r="G61" s="7"/>
      <c r="M61" t="b">
        <v>0</v>
      </c>
      <c r="N61" t="str">
        <v>United States Oil Fund</v>
      </c>
      <c r="O61" t="str">
        <v>United States Oil Fund</v>
      </c>
    </row>
    <row r="62" spans="1:15" x14ac:dyDescent="0.25">
      <c r="A62">
        <v>64</v>
      </c>
      <c r="C62" t="s">
        <v>63</v>
      </c>
      <c r="D62" t="str">
        <v>Invesco DB Commodity Index Tracking Fund</v>
      </c>
      <c r="E62" t="str">
        <v>Invesco DB Commodity Index Tracking Fund</v>
      </c>
      <c r="F62" t="e">
        <v>#N/A</v>
      </c>
      <c r="G62" s="7"/>
      <c r="M62" t="b">
        <v>0</v>
      </c>
      <c r="N62" t="str">
        <v>Invesco DB Commodity Index Tracking Fund</v>
      </c>
      <c r="O62" t="str">
        <v>Invesco DB Commodity Index Tracking Fund</v>
      </c>
    </row>
    <row r="63" spans="1:15" x14ac:dyDescent="0.25">
      <c r="A63">
        <v>65</v>
      </c>
      <c r="C63" t="s">
        <v>66</v>
      </c>
      <c r="D63" t="str">
        <v>Invesco DB US Dollar Index Bullish Fund</v>
      </c>
      <c r="E63" t="str">
        <v>Invesco DB US Dollar Index Bullish Fund</v>
      </c>
      <c r="F63" t="e">
        <v>#N/A</v>
      </c>
      <c r="G63" s="7"/>
      <c r="M63" t="b">
        <v>0</v>
      </c>
      <c r="N63" t="str">
        <v>Invesco DB US Dollar Index Bullish Fund</v>
      </c>
      <c r="O63" t="str">
        <v>Invesco DB US Dollar Index Bullish Fund</v>
      </c>
    </row>
    <row r="64" spans="1:15" x14ac:dyDescent="0.25">
      <c r="A64">
        <v>66</v>
      </c>
      <c r="C64" t="s">
        <v>69</v>
      </c>
      <c r="D64" t="str">
        <v>Invesco CurrencyShares Euro Trust</v>
      </c>
      <c r="E64" t="str">
        <v>Invesco CurrencyShares Euro Trust</v>
      </c>
      <c r="F64" t="e">
        <v>#N/A</v>
      </c>
      <c r="G64" s="7"/>
      <c r="M64" t="b">
        <v>0</v>
      </c>
      <c r="N64" t="str">
        <v>Invesco CurrencyShares Euro Trust</v>
      </c>
      <c r="O64" t="str">
        <v>Invesco CurrencyShares Euro Trust</v>
      </c>
    </row>
    <row r="65" spans="1:15" x14ac:dyDescent="0.25">
      <c r="A65">
        <v>67</v>
      </c>
      <c r="C65" t="s">
        <v>72</v>
      </c>
      <c r="D65" t="str">
        <v>Invesco CurrencyShares Japanese Yen Trust</v>
      </c>
      <c r="E65" t="str">
        <v>Invesco CurrencyShares Japanese Yen Trust</v>
      </c>
      <c r="F65" t="e">
        <v>#N/A</v>
      </c>
      <c r="G65" s="7"/>
      <c r="M65" t="b">
        <v>0</v>
      </c>
      <c r="N65" t="str">
        <v>Invesco CurrencyShares Japanese Yen Trust</v>
      </c>
      <c r="O65" t="str">
        <v>Invesco CurrencyShares Japanese Yen Trust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FE54-23CB-424E-AA4C-48055BA2B8E2}">
  <sheetPr codeName="Sheet4"/>
  <dimension ref="A1:D32"/>
  <sheetViews>
    <sheetView workbookViewId="0"/>
  </sheetViews>
  <sheetFormatPr defaultRowHeight="15" x14ac:dyDescent="0.25"/>
  <sheetData>
    <row r="1" spans="1:4" x14ac:dyDescent="0.25">
      <c r="A1" t="s">
        <v>333</v>
      </c>
      <c r="B1" cm="1">
        <f t="array" ref="B1:B9">_xlfn.XMATCH(A1:A9,data[factor_name])</f>
        <v>50</v>
      </c>
      <c r="D1" cm="1">
        <f t="array" ref="D1:D32">_xlfn.XLOOKUP(_xlfn._TRO_ALL(A:A),data[factor_name],data[Active])</f>
        <v>1</v>
      </c>
    </row>
    <row r="2" spans="1:4" x14ac:dyDescent="0.25">
      <c r="A2" t="s">
        <v>334</v>
      </c>
      <c r="B2">
        <v>51</v>
      </c>
      <c r="D2">
        <v>1</v>
      </c>
    </row>
    <row r="3" spans="1:4" x14ac:dyDescent="0.25">
      <c r="A3" t="s">
        <v>335</v>
      </c>
      <c r="B3">
        <v>56</v>
      </c>
      <c r="D3">
        <v>1</v>
      </c>
    </row>
    <row r="4" spans="1:4" x14ac:dyDescent="0.25">
      <c r="A4" t="s">
        <v>336</v>
      </c>
      <c r="B4">
        <v>55</v>
      </c>
      <c r="D4">
        <v>1</v>
      </c>
    </row>
    <row r="5" spans="1:4" x14ac:dyDescent="0.25">
      <c r="A5" t="s">
        <v>337</v>
      </c>
      <c r="B5">
        <v>61</v>
      </c>
      <c r="D5">
        <v>1</v>
      </c>
    </row>
    <row r="6" spans="1:4" x14ac:dyDescent="0.25">
      <c r="A6" t="s">
        <v>338</v>
      </c>
      <c r="B6">
        <v>39</v>
      </c>
      <c r="D6">
        <v>1</v>
      </c>
    </row>
    <row r="7" spans="1:4" x14ac:dyDescent="0.25">
      <c r="A7" t="s">
        <v>339</v>
      </c>
      <c r="B7">
        <v>42</v>
      </c>
      <c r="D7">
        <v>0</v>
      </c>
    </row>
    <row r="8" spans="1:4" x14ac:dyDescent="0.25">
      <c r="A8" t="s">
        <v>340</v>
      </c>
      <c r="B8">
        <v>41</v>
      </c>
      <c r="D8">
        <v>1</v>
      </c>
    </row>
    <row r="9" spans="1:4" x14ac:dyDescent="0.25">
      <c r="A9" t="s">
        <v>341</v>
      </c>
      <c r="B9">
        <v>43</v>
      </c>
      <c r="D9">
        <v>1</v>
      </c>
    </row>
    <row r="10" spans="1:4" x14ac:dyDescent="0.25">
      <c r="D10" t="e">
        <v>#N/A</v>
      </c>
    </row>
    <row r="11" spans="1:4" x14ac:dyDescent="0.25">
      <c r="D11" t="e">
        <v>#N/A</v>
      </c>
    </row>
    <row r="12" spans="1:4" x14ac:dyDescent="0.25">
      <c r="A12" t="e" cm="1">
        <f t="array" ref="A12">_xlfn.TEXTSPLIT(data!#REF!,," ")</f>
        <v>#REF!</v>
      </c>
      <c r="B12" t="e" cm="1">
        <f t="array" ref="B12">_xlfn.XMATCH(_xlfn.ANCHORARRAY(A12),data[factor_name])</f>
        <v>#REF!</v>
      </c>
      <c r="D12" t="e">
        <v>#REF!</v>
      </c>
    </row>
    <row r="13" spans="1:4" x14ac:dyDescent="0.25">
      <c r="D13" t="e">
        <v>#N/A</v>
      </c>
    </row>
    <row r="14" spans="1:4" x14ac:dyDescent="0.25">
      <c r="D14" t="e">
        <v>#N/A</v>
      </c>
    </row>
    <row r="15" spans="1:4" x14ac:dyDescent="0.25">
      <c r="D15" t="e">
        <v>#N/A</v>
      </c>
    </row>
    <row r="16" spans="1:4" x14ac:dyDescent="0.25">
      <c r="D16" t="e">
        <v>#N/A</v>
      </c>
    </row>
    <row r="17" spans="1:4" x14ac:dyDescent="0.25">
      <c r="D17" t="e">
        <v>#N/A</v>
      </c>
    </row>
    <row r="18" spans="1:4" x14ac:dyDescent="0.25">
      <c r="D18" t="e">
        <v>#N/A</v>
      </c>
    </row>
    <row r="19" spans="1:4" x14ac:dyDescent="0.25">
      <c r="D19" t="e">
        <v>#N/A</v>
      </c>
    </row>
    <row r="20" spans="1:4" x14ac:dyDescent="0.25">
      <c r="D20" t="e">
        <v>#N/A</v>
      </c>
    </row>
    <row r="21" spans="1:4" x14ac:dyDescent="0.25">
      <c r="A21" t="s">
        <v>173</v>
      </c>
      <c r="D21">
        <v>1</v>
      </c>
    </row>
    <row r="22" spans="1:4" x14ac:dyDescent="0.25">
      <c r="A22" t="s">
        <v>174</v>
      </c>
      <c r="D22">
        <v>1</v>
      </c>
    </row>
    <row r="23" spans="1:4" x14ac:dyDescent="0.25">
      <c r="A23" t="s">
        <v>175</v>
      </c>
      <c r="D23">
        <v>1</v>
      </c>
    </row>
    <row r="24" spans="1:4" x14ac:dyDescent="0.25">
      <c r="A24" t="s">
        <v>176</v>
      </c>
      <c r="D24">
        <v>1</v>
      </c>
    </row>
    <row r="25" spans="1:4" x14ac:dyDescent="0.25">
      <c r="A25" t="s">
        <v>177</v>
      </c>
      <c r="D25">
        <v>1</v>
      </c>
    </row>
    <row r="26" spans="1:4" x14ac:dyDescent="0.25">
      <c r="A26" t="s">
        <v>342</v>
      </c>
      <c r="D26">
        <v>1</v>
      </c>
    </row>
    <row r="27" spans="1:4" x14ac:dyDescent="0.25">
      <c r="A27" t="s">
        <v>178</v>
      </c>
      <c r="D27">
        <v>1</v>
      </c>
    </row>
    <row r="28" spans="1:4" x14ac:dyDescent="0.25">
      <c r="A28" t="s">
        <v>179</v>
      </c>
      <c r="D28">
        <v>1</v>
      </c>
    </row>
    <row r="29" spans="1:4" x14ac:dyDescent="0.25">
      <c r="A29" t="s">
        <v>180</v>
      </c>
      <c r="D29">
        <v>1</v>
      </c>
    </row>
    <row r="30" spans="1:4" x14ac:dyDescent="0.25">
      <c r="A30" t="s">
        <v>181</v>
      </c>
      <c r="D30">
        <v>1</v>
      </c>
    </row>
    <row r="31" spans="1:4" x14ac:dyDescent="0.25">
      <c r="A31" t="s">
        <v>182</v>
      </c>
      <c r="D31">
        <v>1</v>
      </c>
    </row>
    <row r="32" spans="1:4" x14ac:dyDescent="0.25">
      <c r="A32" t="s">
        <v>285</v>
      </c>
      <c r="D3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5BD3C-985E-4AF9-B99B-18E2DCAB8A90}">
  <sheetPr codeName="Sheet5"/>
  <dimension ref="A1:C14"/>
  <sheetViews>
    <sheetView showGridLines="0" workbookViewId="0">
      <selection activeCell="A13" sqref="A13"/>
    </sheetView>
  </sheetViews>
  <sheetFormatPr defaultRowHeight="15" x14ac:dyDescent="0.25"/>
  <sheetData>
    <row r="1" spans="1:3" x14ac:dyDescent="0.25">
      <c r="A1" t="str" cm="1">
        <f t="array" ref="A1:C1">composities[#Headers]</f>
        <v>portfolio_name</v>
      </c>
      <c r="B1" t="str">
        <v>factor_name</v>
      </c>
      <c r="C1" t="str">
        <v>weight</v>
      </c>
    </row>
    <row r="2" spans="1:3" x14ac:dyDescent="0.25">
      <c r="A2" t="str" cm="1">
        <f t="array" ref="A2:C14">composities[]</f>
        <v>TRUMP</v>
      </c>
      <c r="B2" t="str">
        <v>XLF</v>
      </c>
      <c r="C2">
        <v>1.5</v>
      </c>
    </row>
    <row r="3" spans="1:3" x14ac:dyDescent="0.25">
      <c r="A3" t="str">
        <v>TRUMP</v>
      </c>
      <c r="B3" t="str">
        <v>ICLN</v>
      </c>
      <c r="C3">
        <v>-1</v>
      </c>
    </row>
    <row r="4" spans="1:3" x14ac:dyDescent="0.25">
      <c r="A4" t="str">
        <v>TRUMP</v>
      </c>
      <c r="B4" t="str">
        <v>IWM</v>
      </c>
      <c r="C4">
        <v>1.5</v>
      </c>
    </row>
    <row r="5" spans="1:3" x14ac:dyDescent="0.25">
      <c r="A5" t="str">
        <v>TRUMP</v>
      </c>
      <c r="B5" t="str">
        <v>FEZ</v>
      </c>
      <c r="C5">
        <v>-1</v>
      </c>
    </row>
    <row r="6" spans="1:3" x14ac:dyDescent="0.25">
      <c r="A6" t="str">
        <v>FED</v>
      </c>
      <c r="B6" t="str">
        <v>SHY</v>
      </c>
      <c r="C6">
        <v>1</v>
      </c>
    </row>
    <row r="7" spans="1:3" x14ac:dyDescent="0.25">
      <c r="A7" t="str">
        <v>FED</v>
      </c>
      <c r="B7" t="str">
        <v>BSV</v>
      </c>
      <c r="C7">
        <v>1</v>
      </c>
    </row>
    <row r="8" spans="1:3" x14ac:dyDescent="0.25">
      <c r="A8" t="str">
        <v>AI</v>
      </c>
      <c r="B8" t="str">
        <v>AIQ</v>
      </c>
      <c r="C8">
        <v>1</v>
      </c>
    </row>
    <row r="9" spans="1:3" x14ac:dyDescent="0.25">
      <c r="A9" t="str">
        <v>AI</v>
      </c>
      <c r="B9" t="str">
        <v>QQQ</v>
      </c>
      <c r="C9">
        <v>0.25</v>
      </c>
    </row>
    <row r="10" spans="1:3" x14ac:dyDescent="0.25">
      <c r="A10" t="str">
        <v>AI</v>
      </c>
      <c r="B10" t="str">
        <v>IWM</v>
      </c>
      <c r="C10">
        <v>-0.25</v>
      </c>
    </row>
    <row r="11" spans="1:3" x14ac:dyDescent="0.25">
      <c r="A11" t="str">
        <v>GEOPOLITICS</v>
      </c>
      <c r="B11" t="str">
        <v>GLD</v>
      </c>
      <c r="C11">
        <v>0.75</v>
      </c>
    </row>
    <row r="12" spans="1:3" x14ac:dyDescent="0.25">
      <c r="A12" t="str">
        <v>GEOPOLITICS</v>
      </c>
      <c r="B12" t="str">
        <v>USO</v>
      </c>
      <c r="C12">
        <v>0.25</v>
      </c>
    </row>
    <row r="13" spans="1:3" x14ac:dyDescent="0.25">
      <c r="A13" t="str">
        <v>2s10s</v>
      </c>
      <c r="B13" t="str">
        <v>SHY</v>
      </c>
      <c r="C13">
        <v>-3.8633879781420766</v>
      </c>
    </row>
    <row r="14" spans="1:3" x14ac:dyDescent="0.25">
      <c r="A14" t="str">
        <v>2s10s</v>
      </c>
      <c r="B14" t="str">
        <v>IEF</v>
      </c>
      <c r="C1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34FC6-78FE-492E-BECF-2EB9A04778A9}">
  <sheetPr codeName="Sheet6"/>
  <dimension ref="A1:Q14"/>
  <sheetViews>
    <sheetView showGridLines="0" workbookViewId="0">
      <selection activeCell="G12" sqref="G12"/>
    </sheetView>
  </sheetViews>
  <sheetFormatPr defaultRowHeight="15" x14ac:dyDescent="0.25"/>
  <cols>
    <col min="1" max="1" width="15.42578125" customWidth="1"/>
    <col min="2" max="2" width="13.28515625" customWidth="1"/>
  </cols>
  <sheetData>
    <row r="1" spans="1:17" x14ac:dyDescent="0.25">
      <c r="A1" t="s">
        <v>449</v>
      </c>
      <c r="B1" t="s">
        <v>2</v>
      </c>
      <c r="C1" t="s">
        <v>448</v>
      </c>
    </row>
    <row r="2" spans="1:17" x14ac:dyDescent="0.25">
      <c r="A2" t="s">
        <v>430</v>
      </c>
      <c r="B2" t="s">
        <v>175</v>
      </c>
      <c r="C2">
        <v>1.5</v>
      </c>
      <c r="E2" t="b" cm="1">
        <f t="array" aca="1" ref="E2:E14" ca="1">composities[portfolio_name]&lt;&gt;OFFSET(composities[portfolio_name],-1,0)</f>
        <v>1</v>
      </c>
      <c r="L2" t="s">
        <v>430</v>
      </c>
      <c r="M2" t="s">
        <v>433</v>
      </c>
      <c r="P2" t="s">
        <v>421</v>
      </c>
      <c r="Q2" t="s">
        <v>439</v>
      </c>
    </row>
    <row r="3" spans="1:17" x14ac:dyDescent="0.25">
      <c r="A3" t="s">
        <v>430</v>
      </c>
      <c r="B3" t="s">
        <v>431</v>
      </c>
      <c r="C3">
        <v>-1</v>
      </c>
      <c r="E3" t="b">
        <f ca="1"/>
        <v>0</v>
      </c>
      <c r="K3" t="s">
        <v>175</v>
      </c>
      <c r="L3">
        <v>1</v>
      </c>
      <c r="M3" t="s">
        <v>434</v>
      </c>
    </row>
    <row r="4" spans="1:17" x14ac:dyDescent="0.25">
      <c r="A4" t="s">
        <v>430</v>
      </c>
      <c r="B4" t="s">
        <v>5</v>
      </c>
      <c r="C4">
        <v>1.5</v>
      </c>
      <c r="E4" t="b">
        <f ca="1"/>
        <v>0</v>
      </c>
      <c r="K4" t="s">
        <v>431</v>
      </c>
      <c r="L4">
        <v>-1</v>
      </c>
      <c r="M4" t="s">
        <v>434</v>
      </c>
      <c r="N4" t="s">
        <v>432</v>
      </c>
    </row>
    <row r="5" spans="1:17" x14ac:dyDescent="0.25">
      <c r="A5" t="s">
        <v>430</v>
      </c>
      <c r="B5" t="s">
        <v>13</v>
      </c>
      <c r="C5">
        <v>-1</v>
      </c>
      <c r="E5" t="b">
        <f ca="1"/>
        <v>0</v>
      </c>
      <c r="K5" t="s">
        <v>5</v>
      </c>
      <c r="L5">
        <v>1</v>
      </c>
      <c r="M5" t="s">
        <v>434</v>
      </c>
    </row>
    <row r="6" spans="1:17" x14ac:dyDescent="0.25">
      <c r="A6" t="s">
        <v>439</v>
      </c>
      <c r="B6" t="s">
        <v>51</v>
      </c>
      <c r="C6">
        <v>1</v>
      </c>
      <c r="E6" t="b">
        <f ca="1"/>
        <v>1</v>
      </c>
      <c r="K6" t="s">
        <v>8</v>
      </c>
      <c r="L6">
        <v>-1</v>
      </c>
      <c r="M6" t="s">
        <v>434</v>
      </c>
    </row>
    <row r="7" spans="1:17" x14ac:dyDescent="0.25">
      <c r="A7" t="s">
        <v>439</v>
      </c>
      <c r="B7" t="s">
        <v>447</v>
      </c>
      <c r="C7">
        <v>1</v>
      </c>
      <c r="E7" t="b">
        <f ca="1"/>
        <v>0</v>
      </c>
      <c r="K7" t="s">
        <v>236</v>
      </c>
      <c r="L7">
        <v>1</v>
      </c>
      <c r="M7" t="s">
        <v>435</v>
      </c>
      <c r="N7" t="s">
        <v>436</v>
      </c>
    </row>
    <row r="8" spans="1:17" x14ac:dyDescent="0.25">
      <c r="A8" t="s">
        <v>421</v>
      </c>
      <c r="B8" t="s">
        <v>403</v>
      </c>
      <c r="C8">
        <v>1</v>
      </c>
      <c r="E8" t="b">
        <f ca="1"/>
        <v>1</v>
      </c>
      <c r="H8" t="s">
        <v>403</v>
      </c>
      <c r="I8">
        <v>1</v>
      </c>
      <c r="K8" t="s">
        <v>238</v>
      </c>
      <c r="L8">
        <v>-1</v>
      </c>
      <c r="M8" t="s">
        <v>435</v>
      </c>
    </row>
    <row r="9" spans="1:17" x14ac:dyDescent="0.25">
      <c r="A9" t="s">
        <v>421</v>
      </c>
      <c r="B9" t="s">
        <v>7</v>
      </c>
      <c r="C9">
        <v>0.25</v>
      </c>
      <c r="E9" t="b">
        <f ca="1"/>
        <v>0</v>
      </c>
      <c r="H9" t="s">
        <v>7</v>
      </c>
      <c r="I9">
        <v>1</v>
      </c>
      <c r="K9" t="s">
        <v>135</v>
      </c>
      <c r="L9">
        <v>1</v>
      </c>
    </row>
    <row r="10" spans="1:17" x14ac:dyDescent="0.25">
      <c r="A10" t="s">
        <v>421</v>
      </c>
      <c r="B10" t="s">
        <v>5</v>
      </c>
      <c r="C10">
        <v>-0.25</v>
      </c>
      <c r="E10" t="b">
        <f ca="1"/>
        <v>0</v>
      </c>
      <c r="H10" t="s">
        <v>5</v>
      </c>
      <c r="I10">
        <v>-1</v>
      </c>
      <c r="K10" t="s">
        <v>49</v>
      </c>
      <c r="L10">
        <v>-1</v>
      </c>
      <c r="N10" t="s">
        <v>437</v>
      </c>
    </row>
    <row r="11" spans="1:17" x14ac:dyDescent="0.25">
      <c r="A11" t="s">
        <v>450</v>
      </c>
      <c r="B11" s="4" t="s">
        <v>57</v>
      </c>
      <c r="C11">
        <v>0.75</v>
      </c>
      <c r="E11" t="b">
        <f ca="1"/>
        <v>1</v>
      </c>
      <c r="K11" t="s">
        <v>403</v>
      </c>
      <c r="P11">
        <v>1</v>
      </c>
    </row>
    <row r="12" spans="1:17" x14ac:dyDescent="0.25">
      <c r="A12" t="s">
        <v>450</v>
      </c>
      <c r="B12" t="s">
        <v>61</v>
      </c>
      <c r="C12">
        <v>0.25</v>
      </c>
      <c r="E12" t="b">
        <f ca="1"/>
        <v>0</v>
      </c>
      <c r="K12" t="s">
        <v>438</v>
      </c>
      <c r="P12">
        <v>-1</v>
      </c>
    </row>
    <row r="13" spans="1:17" x14ac:dyDescent="0.25">
      <c r="A13" t="s">
        <v>451</v>
      </c>
      <c r="B13" t="s">
        <v>51</v>
      </c>
      <c r="C13">
        <f>-C14*F14/F13</f>
        <v>-3.8633879781420766</v>
      </c>
      <c r="E13" t="b">
        <f ca="1"/>
        <v>1</v>
      </c>
      <c r="F13">
        <v>1.83</v>
      </c>
      <c r="K13" t="s">
        <v>440</v>
      </c>
    </row>
    <row r="14" spans="1:17" x14ac:dyDescent="0.25">
      <c r="A14" t="s">
        <v>451</v>
      </c>
      <c r="B14" t="s">
        <v>131</v>
      </c>
      <c r="C14">
        <v>1</v>
      </c>
      <c r="E14" t="b">
        <f ca="1"/>
        <v>0</v>
      </c>
      <c r="F14">
        <v>7.07</v>
      </c>
      <c r="G14">
        <f>F14/F13</f>
        <v>3.8633879781420766</v>
      </c>
      <c r="K14" t="s">
        <v>441</v>
      </c>
    </row>
  </sheetData>
  <conditionalFormatting sqref="A2:C14">
    <cfRule type="expression" dxfId="1" priority="2">
      <formula>$E2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9859C-7358-4E2F-B5CC-7696F1DAC449}">
  <sheetPr codeName="Sheet7"/>
  <dimension ref="A1:T81"/>
  <sheetViews>
    <sheetView showGridLines="0" workbookViewId="0">
      <pane xSplit="1" ySplit="1" topLeftCell="C60" activePane="bottomRight" state="frozen"/>
      <selection pane="topRight" activeCell="B1" sqref="B1"/>
      <selection pane="bottomLeft" activeCell="A2" sqref="A2"/>
      <selection pane="bottomRight" activeCell="C75" sqref="C75"/>
    </sheetView>
  </sheetViews>
  <sheetFormatPr defaultRowHeight="15" x14ac:dyDescent="0.25"/>
  <cols>
    <col min="1" max="1" width="12.28515625" customWidth="1"/>
    <col min="2" max="2" width="8.42578125" customWidth="1"/>
    <col min="4" max="4" width="14.7109375" bestFit="1" customWidth="1"/>
    <col min="5" max="5" width="19.7109375" bestFit="1" customWidth="1"/>
    <col min="6" max="6" width="44.28515625" bestFit="1" customWidth="1"/>
    <col min="7" max="7" width="59.140625" bestFit="1" customWidth="1"/>
    <col min="8" max="9" width="8.42578125" customWidth="1"/>
  </cols>
  <sheetData>
    <row r="1" spans="1:20" x14ac:dyDescent="0.25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428</v>
      </c>
      <c r="J1" s="5" t="s">
        <v>445</v>
      </c>
      <c r="K1" s="5" t="s">
        <v>19</v>
      </c>
      <c r="L1" s="5" t="s">
        <v>466</v>
      </c>
      <c r="M1" s="5" t="s">
        <v>464</v>
      </c>
      <c r="N1" s="5" t="s">
        <v>469</v>
      </c>
      <c r="O1" s="5" t="s">
        <v>465</v>
      </c>
    </row>
    <row r="2" spans="1:20" x14ac:dyDescent="0.25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>
        <v>1</v>
      </c>
      <c r="J2" s="4">
        <v>0</v>
      </c>
      <c r="K2" s="4" t="str">
        <f>IF(data[[#This Row],[description_override]]="",data[[#This Row],[Description_GPT]],data[[#This Row],[description_override]])</f>
        <v>S&amp;P 500</v>
      </c>
      <c r="L2" s="4" t="s">
        <v>455</v>
      </c>
      <c r="M2" s="4" t="s">
        <v>454</v>
      </c>
      <c r="N2" s="4" cm="1">
        <f t="array" ref="N2">_xlfn.SWITCH(data[[#This Row],[diffusion_type]],"lognormal",0.0001,"normal",-0.01)*IF(data[[#This Row],[asset_class]]="Vol",-1,1)</f>
        <v>1E-4</v>
      </c>
      <c r="O2" s="4" t="str">
        <f>data[[#This Row],[factor_name]]</f>
        <v>SPY</v>
      </c>
      <c r="P2" s="2"/>
      <c r="Q2" t="b" cm="1">
        <f t="array" ref="Q2:Q81">MOD(_xlfn.SEQUENCE(ROWS(data[])),3)=1</f>
        <v>1</v>
      </c>
    </row>
    <row r="3" spans="1:20" x14ac:dyDescent="0.25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>
        <v>0</v>
      </c>
      <c r="J3" s="4">
        <v>0</v>
      </c>
      <c r="K3" s="4" t="str">
        <f>IF(data[[#This Row],[description_override]]="",data[[#This Row],[Description_GPT]],data[[#This Row],[description_override]])</f>
        <v>Russell 2000</v>
      </c>
      <c r="L3" s="4" t="s">
        <v>455</v>
      </c>
      <c r="M3" s="4" t="s">
        <v>454</v>
      </c>
      <c r="N3" s="4" cm="1">
        <f t="array" ref="N3">_xlfn.SWITCH(data[[#This Row],[diffusion_type]],"lognormal",0.0001,"normal",-0.01)*IF(data[[#This Row],[asset_class]]="Vol",-1,1)</f>
        <v>1E-4</v>
      </c>
      <c r="O3" s="4" t="str">
        <f>data[[#This Row],[factor_name]]</f>
        <v>IWM</v>
      </c>
      <c r="Q3" t="b">
        <v>0</v>
      </c>
      <c r="T3" t="s">
        <v>471</v>
      </c>
    </row>
    <row r="4" spans="1:20" x14ac:dyDescent="0.25">
      <c r="A4" s="4" t="s">
        <v>39</v>
      </c>
      <c r="B4" s="4" t="s">
        <v>40</v>
      </c>
      <c r="C4" s="4" t="s">
        <v>361</v>
      </c>
      <c r="D4" s="4" t="s">
        <v>424</v>
      </c>
      <c r="E4" s="4" t="s">
        <v>420</v>
      </c>
      <c r="F4" s="4" t="s">
        <v>362</v>
      </c>
      <c r="G4" s="4" t="s">
        <v>363</v>
      </c>
      <c r="H4" s="4">
        <v>1</v>
      </c>
      <c r="I4" s="4">
        <v>0</v>
      </c>
      <c r="J4" s="4">
        <v>0</v>
      </c>
      <c r="K4" s="4" t="str">
        <f>IF(data[[#This Row],[description_override]]="",data[[#This Row],[Description_GPT]],data[[#This Row],[description_override]])</f>
        <v>S&amp;P 400</v>
      </c>
      <c r="L4" s="4" t="s">
        <v>455</v>
      </c>
      <c r="M4" s="4" t="s">
        <v>454</v>
      </c>
      <c r="N4" s="4" cm="1">
        <f t="array" ref="N4">_xlfn.SWITCH(data[[#This Row],[diffusion_type]],"lognormal",0.0001,"normal",-0.01)*IF(data[[#This Row],[asset_class]]="Vol",-1,1)</f>
        <v>1E-4</v>
      </c>
      <c r="O4" s="4" t="str">
        <f>data[[#This Row],[factor_name]]</f>
        <v>MDY</v>
      </c>
      <c r="Q4" t="b">
        <v>0</v>
      </c>
    </row>
    <row r="5" spans="1:20" x14ac:dyDescent="0.25">
      <c r="A5" s="4" t="s">
        <v>39</v>
      </c>
      <c r="B5" s="4" t="s">
        <v>40</v>
      </c>
      <c r="C5" s="4" t="s">
        <v>438</v>
      </c>
      <c r="D5" s="4"/>
      <c r="E5" s="4" t="s">
        <v>443</v>
      </c>
      <c r="F5" s="4" t="s">
        <v>362</v>
      </c>
      <c r="G5" s="4"/>
      <c r="H5" s="4">
        <v>1</v>
      </c>
      <c r="I5" s="4">
        <v>0</v>
      </c>
      <c r="J5" s="4">
        <v>0</v>
      </c>
      <c r="K5" s="4" t="str">
        <f>IF(data[[#This Row],[description_override]]="",data[[#This Row],[Description_GPT]],data[[#This Row],[description_override]])</f>
        <v>S&amp;P 500 EW</v>
      </c>
      <c r="L5" s="4" t="s">
        <v>455</v>
      </c>
      <c r="M5" s="4" t="s">
        <v>454</v>
      </c>
      <c r="N5" s="4" cm="1">
        <f t="array" ref="N5">_xlfn.SWITCH(data[[#This Row],[diffusion_type]],"lognormal",0.0001,"normal",-0.01)*IF(data[[#This Row],[asset_class]]="Vol",-1,1)</f>
        <v>1E-4</v>
      </c>
      <c r="O5" s="4" t="str">
        <f>data[[#This Row],[factor_name]]</f>
        <v>RSP</v>
      </c>
      <c r="Q5" t="b">
        <v>1</v>
      </c>
      <c r="T5" t="s">
        <v>470</v>
      </c>
    </row>
    <row r="6" spans="1:20" x14ac:dyDescent="0.25">
      <c r="A6" s="4" t="s">
        <v>39</v>
      </c>
      <c r="B6" s="4" t="s">
        <v>40</v>
      </c>
      <c r="C6" s="4" t="s">
        <v>7</v>
      </c>
      <c r="D6" s="4" t="s">
        <v>6</v>
      </c>
      <c r="E6" s="4" t="s">
        <v>140</v>
      </c>
      <c r="F6" s="4" t="s">
        <v>43</v>
      </c>
      <c r="G6" s="4" t="s">
        <v>28</v>
      </c>
      <c r="H6" s="4">
        <v>1</v>
      </c>
      <c r="I6" s="4">
        <v>0</v>
      </c>
      <c r="J6" s="4">
        <v>0</v>
      </c>
      <c r="K6" s="4" t="str">
        <f>IF(data[[#This Row],[description_override]]="",data[[#This Row],[Description_GPT]],data[[#This Row],[description_override]])</f>
        <v>Nasdaq 100</v>
      </c>
      <c r="L6" s="4" t="s">
        <v>455</v>
      </c>
      <c r="M6" s="4" t="s">
        <v>454</v>
      </c>
      <c r="N6" s="4" cm="1">
        <f t="array" ref="N6">_xlfn.SWITCH(data[[#This Row],[diffusion_type]],"lognormal",0.0001,"normal",-0.01)*IF(data[[#This Row],[asset_class]]="Vol",-1,1)</f>
        <v>1E-4</v>
      </c>
      <c r="O6" s="4" t="str">
        <f>data[[#This Row],[factor_name]]</f>
        <v>QQQ</v>
      </c>
      <c r="Q6" t="b">
        <v>0</v>
      </c>
    </row>
    <row r="7" spans="1:20" x14ac:dyDescent="0.25">
      <c r="A7" s="4" t="s">
        <v>39</v>
      </c>
      <c r="B7" s="4" t="s">
        <v>40</v>
      </c>
      <c r="C7" s="4" t="s">
        <v>44</v>
      </c>
      <c r="D7" s="4" t="s">
        <v>172</v>
      </c>
      <c r="E7" s="4" t="s">
        <v>154</v>
      </c>
      <c r="F7" s="4" t="s">
        <v>45</v>
      </c>
      <c r="G7" s="4" t="s">
        <v>102</v>
      </c>
      <c r="H7" s="4">
        <v>1</v>
      </c>
      <c r="I7" s="4">
        <v>0</v>
      </c>
      <c r="J7" s="4">
        <v>0</v>
      </c>
      <c r="K7" s="4" t="str">
        <f>IF(data[[#This Row],[description_override]]="",data[[#This Row],[Description_GPT]],data[[#This Row],[description_override]])</f>
        <v>Dow Jones 30</v>
      </c>
      <c r="L7" s="4" t="s">
        <v>455</v>
      </c>
      <c r="M7" s="4" t="s">
        <v>454</v>
      </c>
      <c r="N7" s="4" cm="1">
        <f t="array" ref="N7">_xlfn.SWITCH(data[[#This Row],[diffusion_type]],"lognormal",0.0001,"normal",-0.01)*IF(data[[#This Row],[asset_class]]="Vol",-1,1)</f>
        <v>1E-4</v>
      </c>
      <c r="O7" s="4" t="str">
        <f>data[[#This Row],[factor_name]]</f>
        <v>DIA</v>
      </c>
      <c r="Q7" t="b">
        <v>0</v>
      </c>
    </row>
    <row r="8" spans="1:20" x14ac:dyDescent="0.25">
      <c r="A8" s="4" t="s">
        <v>425</v>
      </c>
      <c r="B8" s="4" t="s">
        <v>40</v>
      </c>
      <c r="C8" s="4" t="s">
        <v>173</v>
      </c>
      <c r="D8" s="4"/>
      <c r="E8" s="4" t="s">
        <v>159</v>
      </c>
      <c r="F8" s="4" t="s">
        <v>370</v>
      </c>
      <c r="G8" s="4"/>
      <c r="H8" s="4">
        <v>1</v>
      </c>
      <c r="I8" s="4">
        <v>0</v>
      </c>
      <c r="J8" s="4">
        <v>0</v>
      </c>
      <c r="K8" s="4" t="str">
        <f>IF(data[[#This Row],[description_override]]="",data[[#This Row],[Description_GPT]],data[[#This Row],[description_override]])</f>
        <v>Technology</v>
      </c>
      <c r="L8" s="4" t="s">
        <v>455</v>
      </c>
      <c r="M8" s="4" t="s">
        <v>454</v>
      </c>
      <c r="N8" s="4" cm="1">
        <f t="array" ref="N8">_xlfn.SWITCH(data[[#This Row],[diffusion_type]],"lognormal",0.0001,"normal",-0.01)*IF(data[[#This Row],[asset_class]]="Vol",-1,1)</f>
        <v>1E-4</v>
      </c>
      <c r="O8" s="4" t="str">
        <f>data[[#This Row],[factor_name]]</f>
        <v>XLK</v>
      </c>
      <c r="Q8" t="b">
        <v>1</v>
      </c>
    </row>
    <row r="9" spans="1:20" x14ac:dyDescent="0.25">
      <c r="A9" s="4" t="s">
        <v>425</v>
      </c>
      <c r="B9" s="4" t="s">
        <v>40</v>
      </c>
      <c r="C9" s="4" t="s">
        <v>174</v>
      </c>
      <c r="D9" s="4"/>
      <c r="E9" s="4" t="s">
        <v>160</v>
      </c>
      <c r="F9" s="4" t="s">
        <v>372</v>
      </c>
      <c r="G9" s="4"/>
      <c r="H9" s="4">
        <v>1</v>
      </c>
      <c r="I9" s="4">
        <v>0</v>
      </c>
      <c r="J9" s="4">
        <v>0</v>
      </c>
      <c r="K9" s="4" t="str">
        <f>IF(data[[#This Row],[description_override]]="",data[[#This Row],[Description_GPT]],data[[#This Row],[description_override]])</f>
        <v>Industrials</v>
      </c>
      <c r="L9" s="4" t="s">
        <v>455</v>
      </c>
      <c r="M9" s="4" t="s">
        <v>454</v>
      </c>
      <c r="N9" s="4" cm="1">
        <f t="array" ref="N9">_xlfn.SWITCH(data[[#This Row],[diffusion_type]],"lognormal",0.0001,"normal",-0.01)*IF(data[[#This Row],[asset_class]]="Vol",-1,1)</f>
        <v>1E-4</v>
      </c>
      <c r="O9" s="4" t="str">
        <f>data[[#This Row],[factor_name]]</f>
        <v>XLI</v>
      </c>
      <c r="Q9" t="b">
        <v>0</v>
      </c>
    </row>
    <row r="10" spans="1:20" x14ac:dyDescent="0.25">
      <c r="A10" s="4" t="s">
        <v>425</v>
      </c>
      <c r="B10" s="4" t="s">
        <v>40</v>
      </c>
      <c r="C10" s="4" t="s">
        <v>175</v>
      </c>
      <c r="D10" s="4"/>
      <c r="E10" s="4" t="s">
        <v>161</v>
      </c>
      <c r="F10" s="4" t="s">
        <v>374</v>
      </c>
      <c r="G10" s="4"/>
      <c r="H10" s="4">
        <v>1</v>
      </c>
      <c r="I10" s="4">
        <v>0</v>
      </c>
      <c r="J10" s="4">
        <v>0</v>
      </c>
      <c r="K10" s="4" t="str">
        <f>IF(data[[#This Row],[description_override]]="",data[[#This Row],[Description_GPT]],data[[#This Row],[description_override]])</f>
        <v>Financials</v>
      </c>
      <c r="L10" s="4" t="s">
        <v>455</v>
      </c>
      <c r="M10" s="4" t="s">
        <v>454</v>
      </c>
      <c r="N10" s="4" cm="1">
        <f t="array" ref="N10">_xlfn.SWITCH(data[[#This Row],[diffusion_type]],"lognormal",0.0001,"normal",-0.01)*IF(data[[#This Row],[asset_class]]="Vol",-1,1)</f>
        <v>1E-4</v>
      </c>
      <c r="O10" s="4" t="str">
        <f>data[[#This Row],[factor_name]]</f>
        <v>XLF</v>
      </c>
      <c r="Q10" t="b">
        <v>0</v>
      </c>
    </row>
    <row r="11" spans="1:20" x14ac:dyDescent="0.25">
      <c r="A11" s="4" t="s">
        <v>425</v>
      </c>
      <c r="B11" s="4" t="s">
        <v>40</v>
      </c>
      <c r="C11" s="4" t="s">
        <v>176</v>
      </c>
      <c r="D11" s="4"/>
      <c r="E11" s="4" t="s">
        <v>162</v>
      </c>
      <c r="F11" s="4" t="s">
        <v>376</v>
      </c>
      <c r="G11" s="4"/>
      <c r="H11" s="4">
        <v>1</v>
      </c>
      <c r="I11" s="4">
        <v>0</v>
      </c>
      <c r="J11" s="4">
        <v>0</v>
      </c>
      <c r="K11" s="4" t="str">
        <f>IF(data[[#This Row],[description_override]]="",data[[#This Row],[Description_GPT]],data[[#This Row],[description_override]])</f>
        <v>Regional Banks</v>
      </c>
      <c r="L11" s="4" t="s">
        <v>455</v>
      </c>
      <c r="M11" s="4" t="s">
        <v>454</v>
      </c>
      <c r="N11" s="4" cm="1">
        <f t="array" ref="N11">_xlfn.SWITCH(data[[#This Row],[diffusion_type]],"lognormal",0.0001,"normal",-0.01)*IF(data[[#This Row],[asset_class]]="Vol",-1,1)</f>
        <v>1E-4</v>
      </c>
      <c r="O11" s="4" t="str">
        <f>data[[#This Row],[factor_name]]</f>
        <v>KRE</v>
      </c>
      <c r="Q11" t="b">
        <v>1</v>
      </c>
    </row>
    <row r="12" spans="1:20" x14ac:dyDescent="0.25">
      <c r="A12" s="4" t="s">
        <v>425</v>
      </c>
      <c r="B12" s="4" t="s">
        <v>40</v>
      </c>
      <c r="C12" s="4" t="s">
        <v>177</v>
      </c>
      <c r="D12" s="4"/>
      <c r="E12" s="4" t="s">
        <v>163</v>
      </c>
      <c r="F12" s="4" t="s">
        <v>378</v>
      </c>
      <c r="G12" s="4"/>
      <c r="H12" s="4">
        <v>1</v>
      </c>
      <c r="I12" s="4">
        <v>0</v>
      </c>
      <c r="J12" s="4">
        <v>0</v>
      </c>
      <c r="K12" s="4" t="str">
        <f>IF(data[[#This Row],[description_override]]="",data[[#This Row],[Description_GPT]],data[[#This Row],[description_override]])</f>
        <v>Communications</v>
      </c>
      <c r="L12" s="4" t="s">
        <v>455</v>
      </c>
      <c r="M12" s="4" t="s">
        <v>454</v>
      </c>
      <c r="N12" s="4" cm="1">
        <f t="array" ref="N12">_xlfn.SWITCH(data[[#This Row],[diffusion_type]],"lognormal",0.0001,"normal",-0.01)*IF(data[[#This Row],[asset_class]]="Vol",-1,1)</f>
        <v>1E-4</v>
      </c>
      <c r="O12" s="4" t="str">
        <f>data[[#This Row],[factor_name]]</f>
        <v>XLC</v>
      </c>
      <c r="Q12" t="b">
        <v>0</v>
      </c>
    </row>
    <row r="13" spans="1:20" x14ac:dyDescent="0.25">
      <c r="A13" s="4" t="s">
        <v>425</v>
      </c>
      <c r="B13" s="4" t="s">
        <v>40</v>
      </c>
      <c r="C13" s="4" t="s">
        <v>342</v>
      </c>
      <c r="D13" s="4"/>
      <c r="E13" s="4" t="s">
        <v>164</v>
      </c>
      <c r="F13" s="4" t="s">
        <v>380</v>
      </c>
      <c r="G13" s="4"/>
      <c r="H13" s="4">
        <v>1</v>
      </c>
      <c r="I13" s="4">
        <v>0</v>
      </c>
      <c r="J13" s="4">
        <v>0</v>
      </c>
      <c r="K13" s="4" t="str">
        <f>IF(data[[#This Row],[description_override]]="",data[[#This Row],[Description_GPT]],data[[#This Row],[description_override]])</f>
        <v>Energy</v>
      </c>
      <c r="L13" s="4" t="s">
        <v>455</v>
      </c>
      <c r="M13" s="4" t="s">
        <v>454</v>
      </c>
      <c r="N13" s="4" cm="1">
        <f t="array" ref="N13">_xlfn.SWITCH(data[[#This Row],[diffusion_type]],"lognormal",0.0001,"normal",-0.01)*IF(data[[#This Row],[asset_class]]="Vol",-1,1)</f>
        <v>1E-4</v>
      </c>
      <c r="O13" s="4" t="str">
        <f>data[[#This Row],[factor_name]]</f>
        <v>XLE</v>
      </c>
      <c r="Q13" t="b">
        <v>0</v>
      </c>
    </row>
    <row r="14" spans="1:20" x14ac:dyDescent="0.25">
      <c r="A14" s="4" t="s">
        <v>425</v>
      </c>
      <c r="B14" s="4" t="s">
        <v>40</v>
      </c>
      <c r="C14" s="4" t="s">
        <v>178</v>
      </c>
      <c r="D14" s="4"/>
      <c r="E14" s="4" t="s">
        <v>165</v>
      </c>
      <c r="F14" s="4" t="s">
        <v>382</v>
      </c>
      <c r="G14" s="4"/>
      <c r="H14" s="4">
        <v>1</v>
      </c>
      <c r="I14" s="4">
        <v>0</v>
      </c>
      <c r="J14" s="4">
        <v>0</v>
      </c>
      <c r="K14" s="4" t="str">
        <f>IF(data[[#This Row],[description_override]]="",data[[#This Row],[Description_GPT]],data[[#This Row],[description_override]])</f>
        <v>Discretionary</v>
      </c>
      <c r="L14" s="4" t="s">
        <v>455</v>
      </c>
      <c r="M14" s="4" t="s">
        <v>454</v>
      </c>
      <c r="N14" s="4" cm="1">
        <f t="array" ref="N14">_xlfn.SWITCH(data[[#This Row],[diffusion_type]],"lognormal",0.0001,"normal",-0.01)*IF(data[[#This Row],[asset_class]]="Vol",-1,1)</f>
        <v>1E-4</v>
      </c>
      <c r="O14" s="4" t="str">
        <f>data[[#This Row],[factor_name]]</f>
        <v>XLY</v>
      </c>
      <c r="Q14" t="b">
        <v>1</v>
      </c>
    </row>
    <row r="15" spans="1:20" x14ac:dyDescent="0.25">
      <c r="A15" s="4" t="s">
        <v>425</v>
      </c>
      <c r="B15" s="4" t="s">
        <v>40</v>
      </c>
      <c r="C15" s="4" t="s">
        <v>179</v>
      </c>
      <c r="D15" s="4"/>
      <c r="E15" s="4" t="s">
        <v>166</v>
      </c>
      <c r="F15" s="4" t="s">
        <v>384</v>
      </c>
      <c r="G15" s="4"/>
      <c r="H15" s="4">
        <v>1</v>
      </c>
      <c r="I15" s="4">
        <v>0</v>
      </c>
      <c r="J15" s="4">
        <v>0</v>
      </c>
      <c r="K15" s="4" t="str">
        <f>IF(data[[#This Row],[description_override]]="",data[[#This Row],[Description_GPT]],data[[#This Row],[description_override]])</f>
        <v>Materials</v>
      </c>
      <c r="L15" s="4" t="s">
        <v>455</v>
      </c>
      <c r="M15" s="4" t="s">
        <v>454</v>
      </c>
      <c r="N15" s="4" cm="1">
        <f t="array" ref="N15">_xlfn.SWITCH(data[[#This Row],[diffusion_type]],"lognormal",0.0001,"normal",-0.01)*IF(data[[#This Row],[asset_class]]="Vol",-1,1)</f>
        <v>1E-4</v>
      </c>
      <c r="O15" s="4" t="str">
        <f>data[[#This Row],[factor_name]]</f>
        <v>XLB</v>
      </c>
      <c r="Q15" t="b">
        <v>0</v>
      </c>
    </row>
    <row r="16" spans="1:20" x14ac:dyDescent="0.25">
      <c r="A16" s="4" t="s">
        <v>425</v>
      </c>
      <c r="B16" s="4" t="s">
        <v>40</v>
      </c>
      <c r="C16" s="4" t="s">
        <v>180</v>
      </c>
      <c r="D16" s="4"/>
      <c r="E16" s="4" t="s">
        <v>167</v>
      </c>
      <c r="F16" s="4" t="s">
        <v>386</v>
      </c>
      <c r="G16" s="4"/>
      <c r="H16" s="4">
        <v>1</v>
      </c>
      <c r="I16" s="4">
        <v>0</v>
      </c>
      <c r="J16" s="4">
        <v>0</v>
      </c>
      <c r="K16" s="4" t="str">
        <f>IF(data[[#This Row],[description_override]]="",data[[#This Row],[Description_GPT]],data[[#This Row],[description_override]])</f>
        <v>Health Care</v>
      </c>
      <c r="L16" s="4" t="s">
        <v>455</v>
      </c>
      <c r="M16" s="4" t="s">
        <v>454</v>
      </c>
      <c r="N16" s="4" cm="1">
        <f t="array" ref="N16">_xlfn.SWITCH(data[[#This Row],[diffusion_type]],"lognormal",0.0001,"normal",-0.01)*IF(data[[#This Row],[asset_class]]="Vol",-1,1)</f>
        <v>1E-4</v>
      </c>
      <c r="O16" s="4" t="str">
        <f>data[[#This Row],[factor_name]]</f>
        <v>XLV</v>
      </c>
      <c r="Q16" t="b">
        <v>0</v>
      </c>
    </row>
    <row r="17" spans="1:17" x14ac:dyDescent="0.25">
      <c r="A17" s="4" t="s">
        <v>425</v>
      </c>
      <c r="B17" s="4" t="s">
        <v>40</v>
      </c>
      <c r="C17" s="4" t="s">
        <v>181</v>
      </c>
      <c r="D17" s="4"/>
      <c r="E17" s="4" t="s">
        <v>168</v>
      </c>
      <c r="F17" s="4" t="s">
        <v>388</v>
      </c>
      <c r="G17" s="4"/>
      <c r="H17" s="4">
        <v>1</v>
      </c>
      <c r="I17" s="4">
        <v>0</v>
      </c>
      <c r="J17" s="4">
        <v>0</v>
      </c>
      <c r="K17" s="4" t="str">
        <f>IF(data[[#This Row],[description_override]]="",data[[#This Row],[Description_GPT]],data[[#This Row],[description_override]])</f>
        <v>Utilities</v>
      </c>
      <c r="L17" s="4" t="s">
        <v>455</v>
      </c>
      <c r="M17" s="4" t="s">
        <v>454</v>
      </c>
      <c r="N17" s="4" cm="1">
        <f t="array" ref="N17">_xlfn.SWITCH(data[[#This Row],[diffusion_type]],"lognormal",0.0001,"normal",-0.01)*IF(data[[#This Row],[asset_class]]="Vol",-1,1)</f>
        <v>1E-4</v>
      </c>
      <c r="O17" s="4" t="str">
        <f>data[[#This Row],[factor_name]]</f>
        <v>XLU</v>
      </c>
      <c r="Q17" t="b">
        <v>1</v>
      </c>
    </row>
    <row r="18" spans="1:17" x14ac:dyDescent="0.25">
      <c r="A18" s="4" t="s">
        <v>425</v>
      </c>
      <c r="B18" s="4" t="s">
        <v>40</v>
      </c>
      <c r="C18" s="4" t="s">
        <v>182</v>
      </c>
      <c r="D18" s="4"/>
      <c r="E18" s="4" t="s">
        <v>169</v>
      </c>
      <c r="F18" s="4" t="s">
        <v>390</v>
      </c>
      <c r="G18" s="4"/>
      <c r="H18" s="4">
        <v>1</v>
      </c>
      <c r="I18" s="4">
        <v>0</v>
      </c>
      <c r="J18" s="4">
        <v>0</v>
      </c>
      <c r="K18" s="4" t="str">
        <f>IF(data[[#This Row],[description_override]]="",data[[#This Row],[Description_GPT]],data[[#This Row],[description_override]])</f>
        <v>Staples</v>
      </c>
      <c r="L18" s="4" t="s">
        <v>455</v>
      </c>
      <c r="M18" s="4" t="s">
        <v>454</v>
      </c>
      <c r="N18" s="4" cm="1">
        <f t="array" ref="N18">_xlfn.SWITCH(data[[#This Row],[diffusion_type]],"lognormal",0.0001,"normal",-0.01)*IF(data[[#This Row],[asset_class]]="Vol",-1,1)</f>
        <v>1E-4</v>
      </c>
      <c r="O18" s="4" t="str">
        <f>data[[#This Row],[factor_name]]</f>
        <v>XLP</v>
      </c>
      <c r="Q18" t="b">
        <v>0</v>
      </c>
    </row>
    <row r="19" spans="1:17" x14ac:dyDescent="0.25">
      <c r="A19" s="4" t="s">
        <v>39</v>
      </c>
      <c r="B19" s="4" t="s">
        <v>40</v>
      </c>
      <c r="C19" s="4" t="s">
        <v>285</v>
      </c>
      <c r="D19" s="4"/>
      <c r="E19" s="4"/>
      <c r="F19" s="4" t="s">
        <v>392</v>
      </c>
      <c r="G19" s="4"/>
      <c r="H19" s="4">
        <v>1</v>
      </c>
      <c r="I19" s="4">
        <v>0</v>
      </c>
      <c r="J19" s="4">
        <v>0</v>
      </c>
      <c r="K19" s="4" t="str">
        <f>IF(data[[#This Row],[description_override]]="",data[[#This Row],[Description_GPT]],data[[#This Row],[description_override]])</f>
        <v>iShares U.S. Real Estate ETF</v>
      </c>
      <c r="L19" s="4" t="s">
        <v>455</v>
      </c>
      <c r="M19" s="4" t="s">
        <v>454</v>
      </c>
      <c r="N19" s="4" cm="1">
        <f t="array" ref="N19">_xlfn.SWITCH(data[[#This Row],[diffusion_type]],"lognormal",0.0001,"normal",-0.01)*IF(data[[#This Row],[asset_class]]="Vol",-1,1)</f>
        <v>1E-4</v>
      </c>
      <c r="O19" s="4" t="str">
        <f>data[[#This Row],[factor_name]]</f>
        <v>IYR</v>
      </c>
      <c r="Q19" t="b">
        <v>0</v>
      </c>
    </row>
    <row r="20" spans="1:17" x14ac:dyDescent="0.25">
      <c r="A20" s="4" t="s">
        <v>39</v>
      </c>
      <c r="B20" s="4" t="s">
        <v>40</v>
      </c>
      <c r="C20" s="4" t="s">
        <v>364</v>
      </c>
      <c r="D20" s="4"/>
      <c r="E20" s="4"/>
      <c r="F20" s="4" t="s">
        <v>365</v>
      </c>
      <c r="G20" s="4"/>
      <c r="H20" s="4">
        <v>1</v>
      </c>
      <c r="I20" s="4">
        <v>0</v>
      </c>
      <c r="J20" s="4">
        <v>0</v>
      </c>
      <c r="K20" s="4" t="str">
        <f>IF(data[[#This Row],[description_override]]="",data[[#This Row],[Description_GPT]],data[[#This Row],[description_override]])</f>
        <v>Vanguard Real Estate ETF</v>
      </c>
      <c r="L20" s="4" t="s">
        <v>455</v>
      </c>
      <c r="M20" s="4" t="s">
        <v>454</v>
      </c>
      <c r="N20" s="4" cm="1">
        <f t="array" ref="N20">_xlfn.SWITCH(data[[#This Row],[diffusion_type]],"lognormal",0.0001,"normal",-0.01)*IF(data[[#This Row],[asset_class]]="Vol",-1,1)</f>
        <v>1E-4</v>
      </c>
      <c r="O20" s="4" t="str">
        <f>data[[#This Row],[factor_name]]</f>
        <v>VNQ</v>
      </c>
      <c r="Q20" t="b">
        <v>1</v>
      </c>
    </row>
    <row r="21" spans="1:17" x14ac:dyDescent="0.25">
      <c r="A21" s="4" t="s">
        <v>39</v>
      </c>
      <c r="B21" s="4" t="s">
        <v>40</v>
      </c>
      <c r="C21" s="4" t="s">
        <v>403</v>
      </c>
      <c r="D21" s="4"/>
      <c r="E21" s="4" t="s">
        <v>421</v>
      </c>
      <c r="F21" s="4" t="s">
        <v>404</v>
      </c>
      <c r="G21" s="4"/>
      <c r="H21" s="4">
        <v>1</v>
      </c>
      <c r="I21" s="4">
        <v>0</v>
      </c>
      <c r="J21" s="4">
        <v>0</v>
      </c>
      <c r="K21" s="4" t="str">
        <f>IF(data[[#This Row],[description_override]]="",data[[#This Row],[Description_GPT]],data[[#This Row],[description_override]])</f>
        <v>AI</v>
      </c>
      <c r="L21" s="4" t="s">
        <v>455</v>
      </c>
      <c r="M21" s="4" t="s">
        <v>454</v>
      </c>
      <c r="N21" s="4" cm="1">
        <f t="array" ref="N21">_xlfn.SWITCH(data[[#This Row],[diffusion_type]],"lognormal",0.0001,"normal",-0.01)*IF(data[[#This Row],[asset_class]]="Vol",-1,1)</f>
        <v>1E-4</v>
      </c>
      <c r="O21" s="4" t="str">
        <f>data[[#This Row],[factor_name]]</f>
        <v>AIQ</v>
      </c>
      <c r="Q21" t="b">
        <v>0</v>
      </c>
    </row>
    <row r="22" spans="1:17" x14ac:dyDescent="0.25">
      <c r="A22" s="4" t="s">
        <v>39</v>
      </c>
      <c r="B22" s="4" t="s">
        <v>40</v>
      </c>
      <c r="C22" s="4" t="s">
        <v>431</v>
      </c>
      <c r="D22" s="4"/>
      <c r="E22" s="4" t="s">
        <v>442</v>
      </c>
      <c r="F22" s="4"/>
      <c r="G22" s="4"/>
      <c r="H22" s="4">
        <v>1</v>
      </c>
      <c r="I22" s="4">
        <v>0</v>
      </c>
      <c r="J22" s="4">
        <v>0</v>
      </c>
      <c r="K22" s="4" t="str">
        <f>IF(data[[#This Row],[description_override]]="",data[[#This Row],[Description_GPT]],data[[#This Row],[description_override]])</f>
        <v>Clean Energy</v>
      </c>
      <c r="L22" s="4" t="s">
        <v>455</v>
      </c>
      <c r="M22" s="4" t="s">
        <v>454</v>
      </c>
      <c r="N22" s="4" cm="1">
        <f t="array" ref="N22">_xlfn.SWITCH(data[[#This Row],[diffusion_type]],"lognormal",0.0001,"normal",-0.01)*IF(data[[#This Row],[asset_class]]="Vol",-1,1)</f>
        <v>1E-4</v>
      </c>
      <c r="O22" s="4" t="str">
        <f>data[[#This Row],[factor_name]]</f>
        <v>ICLN</v>
      </c>
      <c r="Q22" t="b">
        <v>0</v>
      </c>
    </row>
    <row r="23" spans="1:17" x14ac:dyDescent="0.25">
      <c r="A23" s="4" t="s">
        <v>39</v>
      </c>
      <c r="B23" s="4" t="s">
        <v>40</v>
      </c>
      <c r="C23" s="4" t="s">
        <v>367</v>
      </c>
      <c r="D23" s="4"/>
      <c r="E23" s="4" t="s">
        <v>423</v>
      </c>
      <c r="F23" s="4" t="s">
        <v>368</v>
      </c>
      <c r="G23" s="4"/>
      <c r="H23" s="4">
        <v>1</v>
      </c>
      <c r="I23" s="4">
        <v>0</v>
      </c>
      <c r="J23" s="4">
        <v>0</v>
      </c>
      <c r="K23" s="4" t="str">
        <f>IF(data[[#This Row],[description_override]]="",data[[#This Row],[Description_GPT]],data[[#This Row],[description_override]])</f>
        <v>Preferred</v>
      </c>
      <c r="L23" s="4" t="s">
        <v>455</v>
      </c>
      <c r="M23" s="4" t="s">
        <v>454</v>
      </c>
      <c r="N23" s="4" cm="1">
        <f t="array" ref="N23">_xlfn.SWITCH(data[[#This Row],[diffusion_type]],"lognormal",0.0001,"normal",-0.01)*IF(data[[#This Row],[asset_class]]="Vol",-1,1)</f>
        <v>1E-4</v>
      </c>
      <c r="O23" s="4" t="str">
        <f>data[[#This Row],[factor_name]]</f>
        <v>PFF</v>
      </c>
      <c r="Q23" t="b">
        <v>1</v>
      </c>
    </row>
    <row r="24" spans="1:17" x14ac:dyDescent="0.25">
      <c r="A24" s="4" t="s">
        <v>39</v>
      </c>
      <c r="B24" s="4" t="s">
        <v>68</v>
      </c>
      <c r="C24" s="4" t="s">
        <v>13</v>
      </c>
      <c r="D24" s="4" t="s">
        <v>8</v>
      </c>
      <c r="E24" s="4" t="s">
        <v>150</v>
      </c>
      <c r="F24" s="4" t="s">
        <v>149</v>
      </c>
      <c r="G24" s="4" t="s">
        <v>30</v>
      </c>
      <c r="H24" s="4">
        <v>1</v>
      </c>
      <c r="I24" s="4">
        <v>0</v>
      </c>
      <c r="J24" s="4">
        <v>0</v>
      </c>
      <c r="K24" s="4" t="str">
        <f>IF(data[[#This Row],[description_override]]="",data[[#This Row],[Description_GPT]],data[[#This Row],[description_override]])</f>
        <v>Eurostoxx 50</v>
      </c>
      <c r="L24" s="4" t="s">
        <v>455</v>
      </c>
      <c r="M24" s="4" t="s">
        <v>454</v>
      </c>
      <c r="N24" s="4" cm="1">
        <f t="array" ref="N24">_xlfn.SWITCH(data[[#This Row],[diffusion_type]],"lognormal",0.0001,"normal",-0.01)*IF(data[[#This Row],[asset_class]]="Vol",-1,1)</f>
        <v>1E-4</v>
      </c>
      <c r="O24" s="4" t="str">
        <f>data[[#This Row],[factor_name]]</f>
        <v>FEZ</v>
      </c>
      <c r="Q24" t="b">
        <v>0</v>
      </c>
    </row>
    <row r="25" spans="1:17" x14ac:dyDescent="0.25">
      <c r="A25" s="4" t="s">
        <v>39</v>
      </c>
      <c r="B25" s="4" t="s">
        <v>68</v>
      </c>
      <c r="C25" s="4" t="s">
        <v>156</v>
      </c>
      <c r="D25" s="4" t="s">
        <v>156</v>
      </c>
      <c r="E25" s="4" t="s">
        <v>155</v>
      </c>
      <c r="F25" s="4"/>
      <c r="G25" s="4"/>
      <c r="H25" s="4">
        <v>0</v>
      </c>
      <c r="I25" s="4">
        <v>0</v>
      </c>
      <c r="J25" s="4">
        <v>0</v>
      </c>
      <c r="K25" s="4" t="str">
        <f>IF(data[[#This Row],[description_override]]="",data[[#This Row],[Description_GPT]],data[[#This Row],[description_override]])</f>
        <v>Eurostoxx Banks</v>
      </c>
      <c r="L25" s="4" t="s">
        <v>455</v>
      </c>
      <c r="M25" s="4" t="s">
        <v>454</v>
      </c>
      <c r="N25" s="4" cm="1">
        <f t="array" ref="N25">_xlfn.SWITCH(data[[#This Row],[diffusion_type]],"lognormal",0.0001,"normal",-0.01)*IF(data[[#This Row],[asset_class]]="Vol",-1,1)</f>
        <v>1E-4</v>
      </c>
      <c r="O25" s="4" t="str">
        <f>data[[#This Row],[factor_name]]</f>
        <v>SX7E</v>
      </c>
      <c r="Q25" t="b">
        <v>0</v>
      </c>
    </row>
    <row r="26" spans="1:17" x14ac:dyDescent="0.25">
      <c r="A26" s="4" t="s">
        <v>39</v>
      </c>
      <c r="B26" s="4" t="s">
        <v>220</v>
      </c>
      <c r="C26" s="4" t="s">
        <v>86</v>
      </c>
      <c r="D26" s="4"/>
      <c r="E26" s="4"/>
      <c r="F26" s="4" t="s">
        <v>87</v>
      </c>
      <c r="G26" s="4" t="s">
        <v>119</v>
      </c>
      <c r="H26" s="4">
        <v>1</v>
      </c>
      <c r="I26" s="4">
        <v>0</v>
      </c>
      <c r="J26" s="4">
        <v>0</v>
      </c>
      <c r="K26" s="4" t="str">
        <f>IF(data[[#This Row],[description_override]]="",data[[#This Row],[Description_GPT]],data[[#This Row],[description_override]])</f>
        <v>iShares FTSE United Kingdom ETF</v>
      </c>
      <c r="L26" s="4" t="s">
        <v>455</v>
      </c>
      <c r="M26" s="4" t="s">
        <v>454</v>
      </c>
      <c r="N26" s="4" cm="1">
        <f t="array" ref="N26">_xlfn.SWITCH(data[[#This Row],[diffusion_type]],"lognormal",0.0001,"normal",-0.01)*IF(data[[#This Row],[asset_class]]="Vol",-1,1)</f>
        <v>1E-4</v>
      </c>
      <c r="O26" s="4" t="str">
        <f>data[[#This Row],[factor_name]]</f>
        <v>EWU</v>
      </c>
      <c r="Q26" t="b">
        <v>1</v>
      </c>
    </row>
    <row r="27" spans="1:17" x14ac:dyDescent="0.25">
      <c r="A27" s="4" t="s">
        <v>39</v>
      </c>
      <c r="B27" s="4" t="s">
        <v>68</v>
      </c>
      <c r="C27" s="4" t="s">
        <v>84</v>
      </c>
      <c r="D27" s="4" t="s">
        <v>84</v>
      </c>
      <c r="E27" s="4" t="s">
        <v>157</v>
      </c>
      <c r="F27" s="4" t="s">
        <v>85</v>
      </c>
      <c r="G27" s="4" t="s">
        <v>118</v>
      </c>
      <c r="H27" s="4">
        <v>1</v>
      </c>
      <c r="I27" s="4">
        <v>0</v>
      </c>
      <c r="J27" s="4">
        <v>0</v>
      </c>
      <c r="K27" s="4" t="str">
        <f>IF(data[[#This Row],[description_override]]="",data[[#This Row],[Description_GPT]],data[[#This Row],[description_override]])</f>
        <v>DAX (Germany)</v>
      </c>
      <c r="L27" s="4" t="s">
        <v>455</v>
      </c>
      <c r="M27" s="4" t="s">
        <v>454</v>
      </c>
      <c r="N27" s="4" cm="1">
        <f t="array" ref="N27">_xlfn.SWITCH(data[[#This Row],[diffusion_type]],"lognormal",0.0001,"normal",-0.01)*IF(data[[#This Row],[asset_class]]="Vol",-1,1)</f>
        <v>1E-4</v>
      </c>
      <c r="O27" s="4" t="str">
        <f>data[[#This Row],[factor_name]]</f>
        <v>DAX</v>
      </c>
      <c r="Q27" t="b">
        <v>0</v>
      </c>
    </row>
    <row r="28" spans="1:17" x14ac:dyDescent="0.25">
      <c r="A28" s="4" t="s">
        <v>39</v>
      </c>
      <c r="B28" s="4" t="s">
        <v>88</v>
      </c>
      <c r="C28" s="4" t="s">
        <v>89</v>
      </c>
      <c r="D28" s="4"/>
      <c r="E28" s="4"/>
      <c r="F28" s="4" t="s">
        <v>90</v>
      </c>
      <c r="G28" s="4" t="s">
        <v>120</v>
      </c>
      <c r="H28" s="4">
        <v>1</v>
      </c>
      <c r="I28" s="4">
        <v>0</v>
      </c>
      <c r="J28" s="4">
        <v>0</v>
      </c>
      <c r="K28" s="4" t="str">
        <f>IF(data[[#This Row],[description_override]]="",data[[#This Row],[Description_GPT]],data[[#This Row],[description_override]])</f>
        <v>iShares MSCI Canada ETF</v>
      </c>
      <c r="L28" s="4" t="s">
        <v>455</v>
      </c>
      <c r="M28" s="4" t="s">
        <v>454</v>
      </c>
      <c r="N28" s="4" cm="1">
        <f t="array" ref="N28">_xlfn.SWITCH(data[[#This Row],[diffusion_type]],"lognormal",0.0001,"normal",-0.01)*IF(data[[#This Row],[asset_class]]="Vol",-1,1)</f>
        <v>1E-4</v>
      </c>
      <c r="O28" s="4" t="str">
        <f>data[[#This Row],[factor_name]]</f>
        <v>EWC</v>
      </c>
      <c r="Q28" t="b">
        <v>0</v>
      </c>
    </row>
    <row r="29" spans="1:17" x14ac:dyDescent="0.25">
      <c r="A29" s="4" t="s">
        <v>39</v>
      </c>
      <c r="B29" s="4" t="s">
        <v>68</v>
      </c>
      <c r="C29" s="4" t="s">
        <v>327</v>
      </c>
      <c r="D29" s="4" t="s">
        <v>328</v>
      </c>
      <c r="E29" s="4" t="s">
        <v>332</v>
      </c>
      <c r="F29" s="4"/>
      <c r="G29" s="4"/>
      <c r="H29" s="4">
        <v>0</v>
      </c>
      <c r="I29" s="4">
        <v>0</v>
      </c>
      <c r="J29" s="4">
        <v>0</v>
      </c>
      <c r="K29" s="4" t="str">
        <f>IF(data[[#This Row],[description_override]]="",data[[#This Row],[Description_GPT]],data[[#This Row],[description_override]])</f>
        <v>FTSE MIB (Italy)</v>
      </c>
      <c r="L29" s="4" t="s">
        <v>455</v>
      </c>
      <c r="M29" s="4" t="s">
        <v>454</v>
      </c>
      <c r="N29" s="4" cm="1">
        <f t="array" ref="N29">_xlfn.SWITCH(data[[#This Row],[diffusion_type]],"lognormal",0.0001,"normal",-0.01)*IF(data[[#This Row],[asset_class]]="Vol",-1,1)</f>
        <v>1E-4</v>
      </c>
      <c r="O29" s="4" t="str">
        <f>data[[#This Row],[factor_name]]</f>
        <v>FTSEMIB.MI</v>
      </c>
      <c r="Q29" t="b">
        <v>1</v>
      </c>
    </row>
    <row r="30" spans="1:17" x14ac:dyDescent="0.25">
      <c r="A30" s="4" t="s">
        <v>39</v>
      </c>
      <c r="B30" s="4" t="s">
        <v>68</v>
      </c>
      <c r="C30" s="4" t="s">
        <v>95</v>
      </c>
      <c r="D30" s="4" t="s">
        <v>95</v>
      </c>
      <c r="E30" s="4" t="s">
        <v>158</v>
      </c>
      <c r="F30" s="4" t="s">
        <v>96</v>
      </c>
      <c r="G30" s="4" t="s">
        <v>123</v>
      </c>
      <c r="H30" s="4">
        <v>0</v>
      </c>
      <c r="I30" s="4">
        <v>0</v>
      </c>
      <c r="J30" s="4">
        <v>0</v>
      </c>
      <c r="K30" s="4" t="str">
        <f>IF(data[[#This Row],[description_override]]="",data[[#This Row],[Description_GPT]],data[[#This Row],[description_override]])</f>
        <v>CAC 40 (France)</v>
      </c>
      <c r="L30" s="4" t="s">
        <v>455</v>
      </c>
      <c r="M30" s="4" t="s">
        <v>454</v>
      </c>
      <c r="N30" s="4" cm="1">
        <f t="array" ref="N30">_xlfn.SWITCH(data[[#This Row],[diffusion_type]],"lognormal",0.0001,"normal",-0.01)*IF(data[[#This Row],[asset_class]]="Vol",-1,1)</f>
        <v>1E-4</v>
      </c>
      <c r="O30" s="4" t="str">
        <f>data[[#This Row],[factor_name]]</f>
        <v>CAC</v>
      </c>
      <c r="Q30" t="b">
        <v>0</v>
      </c>
    </row>
    <row r="31" spans="1:17" x14ac:dyDescent="0.25">
      <c r="A31" s="4" t="s">
        <v>39</v>
      </c>
      <c r="B31" s="4" t="s">
        <v>68</v>
      </c>
      <c r="C31" s="4" t="s">
        <v>93</v>
      </c>
      <c r="D31" s="4"/>
      <c r="E31" s="4"/>
      <c r="F31" s="4" t="s">
        <v>94</v>
      </c>
      <c r="G31" s="4" t="s">
        <v>122</v>
      </c>
      <c r="H31" s="4">
        <v>1</v>
      </c>
      <c r="I31" s="4">
        <v>0</v>
      </c>
      <c r="J31" s="4">
        <v>0</v>
      </c>
      <c r="K31" s="4" t="str">
        <f>IF(data[[#This Row],[description_override]]="",data[[#This Row],[Description_GPT]],data[[#This Row],[description_override]])</f>
        <v>iShares MSCI Italy ETF</v>
      </c>
      <c r="L31" s="4" t="s">
        <v>455</v>
      </c>
      <c r="M31" s="4" t="s">
        <v>454</v>
      </c>
      <c r="N31" s="4" cm="1">
        <f t="array" ref="N31">_xlfn.SWITCH(data[[#This Row],[diffusion_type]],"lognormal",0.0001,"normal",-0.01)*IF(data[[#This Row],[asset_class]]="Vol",-1,1)</f>
        <v>1E-4</v>
      </c>
      <c r="O31" s="4" t="str">
        <f>data[[#This Row],[factor_name]]</f>
        <v>EWI</v>
      </c>
      <c r="Q31" t="b">
        <v>0</v>
      </c>
    </row>
    <row r="32" spans="1:17" x14ac:dyDescent="0.25">
      <c r="A32" s="4" t="s">
        <v>39</v>
      </c>
      <c r="B32" s="4" t="s">
        <v>68</v>
      </c>
      <c r="C32" s="4" t="s">
        <v>330</v>
      </c>
      <c r="D32" s="4" t="s">
        <v>329</v>
      </c>
      <c r="E32" s="4" t="s">
        <v>331</v>
      </c>
      <c r="F32" s="4" t="s">
        <v>92</v>
      </c>
      <c r="G32" s="4" t="s">
        <v>121</v>
      </c>
      <c r="H32" s="4">
        <v>0</v>
      </c>
      <c r="I32" s="4">
        <v>0</v>
      </c>
      <c r="J32" s="4">
        <v>0</v>
      </c>
      <c r="K32" s="4" t="str">
        <f>IF(data[[#This Row],[description_override]]="",data[[#This Row],[Description_GPT]],data[[#This Row],[description_override]])</f>
        <v>IBEX 35 (Spain)</v>
      </c>
      <c r="L32" s="4" t="s">
        <v>455</v>
      </c>
      <c r="M32" s="4" t="s">
        <v>454</v>
      </c>
      <c r="N32" s="4" cm="1">
        <f t="array" ref="N32">_xlfn.SWITCH(data[[#This Row],[diffusion_type]],"lognormal",0.0001,"normal",-0.01)*IF(data[[#This Row],[asset_class]]="Vol",-1,1)</f>
        <v>1E-4</v>
      </c>
      <c r="O32" s="4" t="str">
        <f>data[[#This Row],[factor_name]]</f>
        <v>^IBEX</v>
      </c>
      <c r="Q32" t="b">
        <v>1</v>
      </c>
    </row>
    <row r="33" spans="1:17" x14ac:dyDescent="0.25">
      <c r="A33" s="4" t="s">
        <v>39</v>
      </c>
      <c r="B33" s="4" t="s">
        <v>68</v>
      </c>
      <c r="C33" s="4" t="s">
        <v>91</v>
      </c>
      <c r="D33" s="4"/>
      <c r="E33" s="4"/>
      <c r="F33" s="4" t="s">
        <v>92</v>
      </c>
      <c r="G33" s="4" t="s">
        <v>121</v>
      </c>
      <c r="H33" s="4">
        <v>0</v>
      </c>
      <c r="I33" s="4">
        <v>0</v>
      </c>
      <c r="J33" s="4">
        <v>0</v>
      </c>
      <c r="K33" s="4" t="str">
        <f>IF(data[[#This Row],[description_override]]="",data[[#This Row],[Description_GPT]],data[[#This Row],[description_override]])</f>
        <v>iShares MSCI Spain ETF</v>
      </c>
      <c r="L33" s="4" t="s">
        <v>455</v>
      </c>
      <c r="M33" s="4" t="s">
        <v>454</v>
      </c>
      <c r="N33" s="4" cm="1">
        <f t="array" ref="N33">_xlfn.SWITCH(data[[#This Row],[diffusion_type]],"lognormal",0.0001,"normal",-0.01)*IF(data[[#This Row],[asset_class]]="Vol",-1,1)</f>
        <v>1E-4</v>
      </c>
      <c r="O33" s="4" t="str">
        <f>data[[#This Row],[factor_name]]</f>
        <v>EWP</v>
      </c>
      <c r="Q33" t="b">
        <v>0</v>
      </c>
    </row>
    <row r="34" spans="1:17" x14ac:dyDescent="0.25">
      <c r="A34" s="4" t="s">
        <v>39</v>
      </c>
      <c r="B34" s="4" t="s">
        <v>71</v>
      </c>
      <c r="C34" s="4" t="s">
        <v>324</v>
      </c>
      <c r="D34" s="4" t="s">
        <v>77</v>
      </c>
      <c r="E34" s="4" t="s">
        <v>141</v>
      </c>
      <c r="F34" s="4" t="s">
        <v>78</v>
      </c>
      <c r="G34" s="4" t="s">
        <v>115</v>
      </c>
      <c r="H34" s="4">
        <v>1</v>
      </c>
      <c r="I34" s="4">
        <v>0</v>
      </c>
      <c r="J34" s="4">
        <v>0</v>
      </c>
      <c r="K34" s="4" t="str">
        <f>IF(data[[#This Row],[description_override]]="",data[[#This Row],[Description_GPT]],data[[#This Row],[description_override]])</f>
        <v>Nikkei 225</v>
      </c>
      <c r="L34" s="4" t="s">
        <v>455</v>
      </c>
      <c r="M34" s="4" t="s">
        <v>454</v>
      </c>
      <c r="N34" s="4" cm="1">
        <f t="array" ref="N34">_xlfn.SWITCH(data[[#This Row],[diffusion_type]],"lognormal",0.0001,"normal",-0.01)*IF(data[[#This Row],[asset_class]]="Vol",-1,1)</f>
        <v>1E-4</v>
      </c>
      <c r="O34" s="4" t="str">
        <f>data[[#This Row],[factor_name]]</f>
        <v>^N225</v>
      </c>
      <c r="Q34" t="b">
        <v>0</v>
      </c>
    </row>
    <row r="35" spans="1:17" x14ac:dyDescent="0.25">
      <c r="A35" s="4" t="s">
        <v>39</v>
      </c>
      <c r="B35" s="4" t="s">
        <v>71</v>
      </c>
      <c r="C35" s="4" t="s">
        <v>142</v>
      </c>
      <c r="D35" s="4" t="s">
        <v>142</v>
      </c>
      <c r="E35" s="4" t="s">
        <v>145</v>
      </c>
      <c r="F35" s="4" t="s">
        <v>143</v>
      </c>
      <c r="G35" s="4" t="s">
        <v>144</v>
      </c>
      <c r="H35" s="4">
        <v>1</v>
      </c>
      <c r="I35" s="4">
        <v>0</v>
      </c>
      <c r="J35" s="4">
        <v>0</v>
      </c>
      <c r="K35" s="4" t="str">
        <f>IF(data[[#This Row],[description_override]]="",data[[#This Row],[Description_GPT]],data[[#This Row],[description_override]])</f>
        <v>TOPIX</v>
      </c>
      <c r="L35" s="4" t="s">
        <v>455</v>
      </c>
      <c r="M35" s="4" t="s">
        <v>454</v>
      </c>
      <c r="N35" s="4" cm="1">
        <f t="array" ref="N35">_xlfn.SWITCH(data[[#This Row],[diffusion_type]],"lognormal",0.0001,"normal",-0.01)*IF(data[[#This Row],[asset_class]]="Vol",-1,1)</f>
        <v>1E-4</v>
      </c>
      <c r="O35" s="4" t="str">
        <f>data[[#This Row],[factor_name]]</f>
        <v>TPX</v>
      </c>
      <c r="Q35" t="b">
        <v>1</v>
      </c>
    </row>
    <row r="36" spans="1:17" x14ac:dyDescent="0.25">
      <c r="A36" s="4" t="s">
        <v>39</v>
      </c>
      <c r="B36" s="4" t="s">
        <v>79</v>
      </c>
      <c r="C36" s="4" t="s">
        <v>80</v>
      </c>
      <c r="D36" s="4" t="s">
        <v>80</v>
      </c>
      <c r="E36" s="4"/>
      <c r="F36" s="4" t="s">
        <v>81</v>
      </c>
      <c r="G36" s="4" t="s">
        <v>116</v>
      </c>
      <c r="H36" s="4">
        <v>1</v>
      </c>
      <c r="I36" s="4">
        <v>0</v>
      </c>
      <c r="J36" s="4">
        <v>0</v>
      </c>
      <c r="K36" s="4" t="str">
        <f>IF(data[[#This Row],[description_override]]="",data[[#This Row],[Description_GPT]],data[[#This Row],[description_override]])</f>
        <v>iShares China Large-Cap ETF</v>
      </c>
      <c r="L36" s="4" t="s">
        <v>455</v>
      </c>
      <c r="M36" s="4" t="s">
        <v>454</v>
      </c>
      <c r="N36" s="4" cm="1">
        <f t="array" ref="N36">_xlfn.SWITCH(data[[#This Row],[diffusion_type]],"lognormal",0.0001,"normal",-0.01)*IF(data[[#This Row],[asset_class]]="Vol",-1,1)</f>
        <v>1E-4</v>
      </c>
      <c r="O36" s="4" t="str">
        <f>data[[#This Row],[factor_name]]</f>
        <v>FXI</v>
      </c>
      <c r="Q36" t="b">
        <v>0</v>
      </c>
    </row>
    <row r="37" spans="1:17" x14ac:dyDescent="0.25">
      <c r="A37" s="4" t="s">
        <v>39</v>
      </c>
      <c r="B37" s="4" t="s">
        <v>79</v>
      </c>
      <c r="C37" s="4" t="s">
        <v>82</v>
      </c>
      <c r="D37" s="4" t="s">
        <v>82</v>
      </c>
      <c r="E37" s="4"/>
      <c r="F37" s="4" t="s">
        <v>83</v>
      </c>
      <c r="G37" s="4" t="s">
        <v>117</v>
      </c>
      <c r="H37" s="4">
        <v>1</v>
      </c>
      <c r="I37" s="4">
        <v>0</v>
      </c>
      <c r="J37" s="4">
        <v>0</v>
      </c>
      <c r="K37" s="4" t="str">
        <f>IF(data[[#This Row],[description_override]]="",data[[#This Row],[Description_GPT]],data[[#This Row],[description_override]])</f>
        <v>Xtrackers Harvest CSI 300 China A-Shares ETF</v>
      </c>
      <c r="L37" s="4" t="s">
        <v>455</v>
      </c>
      <c r="M37" s="4" t="s">
        <v>454</v>
      </c>
      <c r="N37" s="4" cm="1">
        <f t="array" ref="N37">_xlfn.SWITCH(data[[#This Row],[diffusion_type]],"lognormal",0.0001,"normal",-0.01)*IF(data[[#This Row],[asset_class]]="Vol",-1,1)</f>
        <v>1E-4</v>
      </c>
      <c r="O37" s="4" t="str">
        <f>data[[#This Row],[factor_name]]</f>
        <v>ASHR</v>
      </c>
      <c r="Q37" t="b">
        <v>0</v>
      </c>
    </row>
    <row r="38" spans="1:17" x14ac:dyDescent="0.25">
      <c r="A38" s="4" t="s">
        <v>39</v>
      </c>
      <c r="B38" s="4" t="s">
        <v>79</v>
      </c>
      <c r="C38" s="4" t="s">
        <v>400</v>
      </c>
      <c r="D38" s="4" t="s">
        <v>400</v>
      </c>
      <c r="E38" s="4"/>
      <c r="F38" s="4" t="s">
        <v>401</v>
      </c>
      <c r="G38" s="4"/>
      <c r="H38" s="4">
        <v>1</v>
      </c>
      <c r="I38" s="4">
        <v>0</v>
      </c>
      <c r="J38" s="4">
        <v>0</v>
      </c>
      <c r="K38" s="4" t="str">
        <f>IF(data[[#This Row],[description_override]]="",data[[#This Row],[Description_GPT]],data[[#This Row],[description_override]])</f>
        <v>KraneShares CSI China Internet ETF</v>
      </c>
      <c r="L38" s="4" t="s">
        <v>455</v>
      </c>
      <c r="M38" s="4" t="s">
        <v>454</v>
      </c>
      <c r="N38" s="4" cm="1">
        <f t="array" ref="N38">_xlfn.SWITCH(data[[#This Row],[diffusion_type]],"lognormal",0.0001,"normal",-0.01)*IF(data[[#This Row],[asset_class]]="Vol",-1,1)</f>
        <v>1E-4</v>
      </c>
      <c r="O38" s="4" t="str">
        <f>data[[#This Row],[factor_name]]</f>
        <v>KWEB</v>
      </c>
      <c r="Q38" t="b">
        <v>1</v>
      </c>
    </row>
    <row r="39" spans="1:17" x14ac:dyDescent="0.25">
      <c r="A39" s="4" t="s">
        <v>39</v>
      </c>
      <c r="B39" s="4" t="s">
        <v>74</v>
      </c>
      <c r="C39" s="4" t="s">
        <v>199</v>
      </c>
      <c r="D39" s="4"/>
      <c r="E39" s="4"/>
      <c r="F39" s="4"/>
      <c r="G39" s="4"/>
      <c r="H39" s="4">
        <v>1</v>
      </c>
      <c r="I39" s="4">
        <v>0</v>
      </c>
      <c r="J39" s="4">
        <v>0</v>
      </c>
      <c r="K39" s="4">
        <f>IF(data[[#This Row],[description_override]]="",data[[#This Row],[Description_GPT]],data[[#This Row],[description_override]])</f>
        <v>0</v>
      </c>
      <c r="L39" s="4" t="s">
        <v>455</v>
      </c>
      <c r="M39" s="4" t="s">
        <v>454</v>
      </c>
      <c r="N39" s="4" cm="1">
        <f t="array" ref="N39">_xlfn.SWITCH(data[[#This Row],[diffusion_type]],"lognormal",0.0001,"normal",-0.01)*IF(data[[#This Row],[asset_class]]="Vol",-1,1)</f>
        <v>1E-4</v>
      </c>
      <c r="O39" s="4" t="str">
        <f>data[[#This Row],[factor_name]]</f>
        <v>EEM</v>
      </c>
      <c r="Q39" t="b">
        <v>0</v>
      </c>
    </row>
    <row r="40" spans="1:17" x14ac:dyDescent="0.25">
      <c r="A40" s="4" t="s">
        <v>46</v>
      </c>
      <c r="B40" s="4" t="s">
        <v>40</v>
      </c>
      <c r="C40" s="4" t="s">
        <v>10</v>
      </c>
      <c r="D40" s="4" t="s">
        <v>426</v>
      </c>
      <c r="E40" s="4"/>
      <c r="F40" s="4" t="s">
        <v>47</v>
      </c>
      <c r="G40" s="4" t="s">
        <v>103</v>
      </c>
      <c r="H40" s="4">
        <v>1</v>
      </c>
      <c r="I40" s="4">
        <v>0</v>
      </c>
      <c r="J40" s="4">
        <v>0</v>
      </c>
      <c r="K40" s="4" t="str">
        <f>IF(data[[#This Row],[description_override]]="",data[[#This Row],[Description_GPT]],data[[#This Row],[description_override]])</f>
        <v>iShares iBoxx $ Investment Grade Corporate Bond ETF</v>
      </c>
      <c r="L40" s="4" t="s">
        <v>455</v>
      </c>
      <c r="M40" s="4" t="s">
        <v>454</v>
      </c>
      <c r="N40" s="4" cm="1">
        <f t="array" ref="N40">_xlfn.SWITCH(data[[#This Row],[diffusion_type]],"lognormal",0.0001,"normal",-0.01)*IF(data[[#This Row],[asset_class]]="Vol",-1,1)</f>
        <v>1E-4</v>
      </c>
      <c r="O40" s="4" t="str">
        <f>data[[#This Row],[factor_name]]</f>
        <v>LQD</v>
      </c>
      <c r="Q40" t="b">
        <v>0</v>
      </c>
    </row>
    <row r="41" spans="1:17" x14ac:dyDescent="0.25">
      <c r="A41" s="4" t="s">
        <v>46</v>
      </c>
      <c r="B41" s="4" t="s">
        <v>40</v>
      </c>
      <c r="C41" s="4" t="s">
        <v>447</v>
      </c>
      <c r="D41" s="4"/>
      <c r="E41" s="4"/>
      <c r="F41" s="4"/>
      <c r="G41" s="4"/>
      <c r="H41" s="4">
        <v>1</v>
      </c>
      <c r="I41" s="4">
        <v>0</v>
      </c>
      <c r="J41" s="4">
        <v>0</v>
      </c>
      <c r="K41" s="4">
        <f>IF(data[[#This Row],[description_override]]="",data[[#This Row],[Description_GPT]],data[[#This Row],[description_override]])</f>
        <v>0</v>
      </c>
      <c r="L41" s="4" t="s">
        <v>455</v>
      </c>
      <c r="M41" s="4" t="s">
        <v>454</v>
      </c>
      <c r="N41" s="4" cm="1">
        <f t="array" ref="N41">_xlfn.SWITCH(data[[#This Row],[diffusion_type]],"lognormal",0.0001,"normal",-0.01)*IF(data[[#This Row],[asset_class]]="Vol",-1,1)</f>
        <v>1E-4</v>
      </c>
      <c r="O41" s="4" t="str">
        <f>data[[#This Row],[factor_name]]</f>
        <v>BSV</v>
      </c>
      <c r="Q41" t="b">
        <v>1</v>
      </c>
    </row>
    <row r="42" spans="1:17" x14ac:dyDescent="0.25">
      <c r="A42" s="4" t="s">
        <v>46</v>
      </c>
      <c r="B42" s="4" t="s">
        <v>40</v>
      </c>
      <c r="C42" s="4" t="s">
        <v>12</v>
      </c>
      <c r="D42" s="4" t="s">
        <v>427</v>
      </c>
      <c r="E42" s="4"/>
      <c r="F42" s="4" t="s">
        <v>48</v>
      </c>
      <c r="G42" s="4" t="s">
        <v>104</v>
      </c>
      <c r="H42" s="4">
        <v>1</v>
      </c>
      <c r="I42" s="4">
        <v>0</v>
      </c>
      <c r="J42" s="4">
        <v>0</v>
      </c>
      <c r="K42" s="4" t="str">
        <f>IF(data[[#This Row],[description_override]]="",data[[#This Row],[Description_GPT]],data[[#This Row],[description_override]])</f>
        <v>iShares iBoxx $ High Yield Corporate Bond ETF</v>
      </c>
      <c r="L42" s="4" t="s">
        <v>455</v>
      </c>
      <c r="M42" s="4" t="s">
        <v>454</v>
      </c>
      <c r="N42" s="4" cm="1">
        <f t="array" ref="N42">_xlfn.SWITCH(data[[#This Row],[diffusion_type]],"lognormal",0.0001,"normal",-0.01)*IF(data[[#This Row],[asset_class]]="Vol",-1,1)</f>
        <v>1E-4</v>
      </c>
      <c r="O42" s="4" t="str">
        <f>data[[#This Row],[factor_name]]</f>
        <v>HYG</v>
      </c>
      <c r="Q42" t="b">
        <v>0</v>
      </c>
    </row>
    <row r="43" spans="1:17" x14ac:dyDescent="0.25">
      <c r="A43" s="4" t="s">
        <v>46</v>
      </c>
      <c r="B43" s="4" t="s">
        <v>40</v>
      </c>
      <c r="C43" s="4" t="s">
        <v>347</v>
      </c>
      <c r="D43" s="4" t="s">
        <v>9</v>
      </c>
      <c r="E43" s="4"/>
      <c r="F43" s="4"/>
      <c r="G43" s="4"/>
      <c r="H43" s="4">
        <v>0</v>
      </c>
      <c r="I43" s="4">
        <v>0</v>
      </c>
      <c r="J43" s="4">
        <v>0</v>
      </c>
      <c r="K43" s="4">
        <f>IF(data[[#This Row],[description_override]]="",data[[#This Row],[Description_GPT]],data[[#This Row],[description_override]])</f>
        <v>0</v>
      </c>
      <c r="L43" s="4" t="s">
        <v>455</v>
      </c>
      <c r="M43" s="4" t="s">
        <v>454</v>
      </c>
      <c r="N43" s="4" cm="1">
        <f t="array" ref="N43">_xlfn.SWITCH(data[[#This Row],[diffusion_type]],"lognormal",0.0001,"normal",-0.01)*IF(data[[#This Row],[asset_class]]="Vol",-1,1)</f>
        <v>1E-4</v>
      </c>
      <c r="O43" s="4" t="str">
        <f>data[[#This Row],[factor_name]]</f>
        <v>LQDH</v>
      </c>
      <c r="Q43" t="b">
        <v>0</v>
      </c>
    </row>
    <row r="44" spans="1:17" x14ac:dyDescent="0.25">
      <c r="A44" s="4" t="s">
        <v>46</v>
      </c>
      <c r="B44" s="4" t="s">
        <v>40</v>
      </c>
      <c r="C44" s="4" t="s">
        <v>348</v>
      </c>
      <c r="D44" s="4" t="s">
        <v>11</v>
      </c>
      <c r="E44" s="4"/>
      <c r="F44" s="4"/>
      <c r="G44" s="4"/>
      <c r="H44" s="4">
        <v>1</v>
      </c>
      <c r="I44" s="4">
        <v>0</v>
      </c>
      <c r="J44" s="4">
        <v>0</v>
      </c>
      <c r="K44" s="4">
        <f>IF(data[[#This Row],[description_override]]="",data[[#This Row],[Description_GPT]],data[[#This Row],[description_override]])</f>
        <v>0</v>
      </c>
      <c r="L44" s="4" t="s">
        <v>455</v>
      </c>
      <c r="M44" s="4" t="s">
        <v>454</v>
      </c>
      <c r="N44" s="4" cm="1">
        <f t="array" ref="N44">_xlfn.SWITCH(data[[#This Row],[diffusion_type]],"lognormal",0.0001,"normal",-0.01)*IF(data[[#This Row],[asset_class]]="Vol",-1,1)</f>
        <v>1E-4</v>
      </c>
      <c r="O44" s="4" t="str">
        <f>data[[#This Row],[factor_name]]</f>
        <v>HYGH</v>
      </c>
      <c r="Q44" t="b">
        <v>1</v>
      </c>
    </row>
    <row r="45" spans="1:17" x14ac:dyDescent="0.25">
      <c r="A45" s="4" t="s">
        <v>46</v>
      </c>
      <c r="B45" s="4" t="s">
        <v>40</v>
      </c>
      <c r="C45" s="4" t="s">
        <v>218</v>
      </c>
      <c r="D45" s="4"/>
      <c r="E45" s="4"/>
      <c r="F45" s="4"/>
      <c r="G45" s="4"/>
      <c r="H45" s="4">
        <v>1</v>
      </c>
      <c r="I45" s="4">
        <v>0</v>
      </c>
      <c r="J45" s="4">
        <v>0</v>
      </c>
      <c r="K45" s="4">
        <f>IF(data[[#This Row],[description_override]]="",data[[#This Row],[Description_GPT]],data[[#This Row],[description_override]])</f>
        <v>0</v>
      </c>
      <c r="L45" s="4" t="s">
        <v>455</v>
      </c>
      <c r="M45" s="4" t="s">
        <v>454</v>
      </c>
      <c r="N45" s="4" cm="1">
        <f t="array" ref="N45">_xlfn.SWITCH(data[[#This Row],[diffusion_type]],"lognormal",0.0001,"normal",-0.01)*IF(data[[#This Row],[asset_class]]="Vol",-1,1)</f>
        <v>1E-4</v>
      </c>
      <c r="O45" s="4" t="str">
        <f>data[[#This Row],[factor_name]]</f>
        <v>AGG</v>
      </c>
      <c r="Q45" t="b">
        <v>0</v>
      </c>
    </row>
    <row r="46" spans="1:17" x14ac:dyDescent="0.25">
      <c r="A46" s="4" t="s">
        <v>128</v>
      </c>
      <c r="B46" s="4" t="s">
        <v>40</v>
      </c>
      <c r="C46" s="4" t="s">
        <v>458</v>
      </c>
      <c r="D46" s="4"/>
      <c r="E46" s="4"/>
      <c r="F46" s="4"/>
      <c r="G46" s="4" t="s">
        <v>468</v>
      </c>
      <c r="H46" s="4">
        <v>1</v>
      </c>
      <c r="I46" s="4">
        <v>0</v>
      </c>
      <c r="J46" s="4">
        <v>0</v>
      </c>
      <c r="K46" s="4">
        <f>IF(data[[#This Row],[description_override]]="",data[[#This Row],[Description_GPT]],data[[#This Row],[description_override]])</f>
        <v>0</v>
      </c>
      <c r="L46" s="4" t="s">
        <v>455</v>
      </c>
      <c r="M46" s="4" t="s">
        <v>467</v>
      </c>
      <c r="N46" s="4" cm="1">
        <f t="array" ref="N46">_xlfn.SWITCH(data[[#This Row],[diffusion_type]],"lognormal",0.0001,"normal",-0.01)*IF(data[[#This Row],[asset_class]]="Vol",-1,1)</f>
        <v>-0.01</v>
      </c>
      <c r="O46" s="4" t="str">
        <f>data[[#This Row],[factor_name]]</f>
        <v>^TNX</v>
      </c>
      <c r="Q46" t="b">
        <v>0</v>
      </c>
    </row>
    <row r="47" spans="1:17" x14ac:dyDescent="0.25">
      <c r="A47" s="4" t="s">
        <v>128</v>
      </c>
      <c r="B47" s="4" t="s">
        <v>40</v>
      </c>
      <c r="C47" s="4" t="s">
        <v>51</v>
      </c>
      <c r="D47" s="4" t="s">
        <v>236</v>
      </c>
      <c r="E47" s="4"/>
      <c r="F47" s="4" t="s">
        <v>52</v>
      </c>
      <c r="G47" s="4" t="s">
        <v>129</v>
      </c>
      <c r="H47" s="4">
        <v>1</v>
      </c>
      <c r="I47" s="4">
        <v>0</v>
      </c>
      <c r="J47" s="4">
        <v>0</v>
      </c>
      <c r="K47" s="4" t="str">
        <f>IF(data[[#This Row],[description_override]]="",data[[#This Row],[Description_GPT]],data[[#This Row],[description_override]])</f>
        <v>iShares 1-3 Year Treasury Bond ETF</v>
      </c>
      <c r="L47" s="4" t="s">
        <v>455</v>
      </c>
      <c r="M47" s="4" t="s">
        <v>454</v>
      </c>
      <c r="N47" s="4" cm="1">
        <f t="array" ref="N47">_xlfn.SWITCH(data[[#This Row],[diffusion_type]],"lognormal",0.0001,"normal",-0.01)*IF(data[[#This Row],[asset_class]]="Vol",-1,1)</f>
        <v>1E-4</v>
      </c>
      <c r="O47" s="4" t="str">
        <f>data[[#This Row],[factor_name]]</f>
        <v>SHY</v>
      </c>
      <c r="Q47" t="b">
        <v>1</v>
      </c>
    </row>
    <row r="48" spans="1:17" x14ac:dyDescent="0.25">
      <c r="A48" s="4" t="s">
        <v>128</v>
      </c>
      <c r="B48" s="4" t="s">
        <v>40</v>
      </c>
      <c r="C48" s="4" t="s">
        <v>126</v>
      </c>
      <c r="D48" s="4" t="s">
        <v>237</v>
      </c>
      <c r="E48" s="4"/>
      <c r="F48" s="4" t="s">
        <v>127</v>
      </c>
      <c r="G48" s="4" t="s">
        <v>130</v>
      </c>
      <c r="H48" s="4">
        <v>1</v>
      </c>
      <c r="I48" s="4">
        <v>0</v>
      </c>
      <c r="J48" s="4">
        <v>0</v>
      </c>
      <c r="K48" s="4" t="str">
        <f>IF(data[[#This Row],[description_override]]="",data[[#This Row],[Description_GPT]],data[[#This Row],[description_override]])</f>
        <v>iShares 3-7 Year Treasury Bond ETF</v>
      </c>
      <c r="L48" s="4" t="s">
        <v>455</v>
      </c>
      <c r="M48" s="4" t="s">
        <v>454</v>
      </c>
      <c r="N48" s="4" cm="1">
        <f t="array" ref="N48">_xlfn.SWITCH(data[[#This Row],[diffusion_type]],"lognormal",0.0001,"normal",-0.01)*IF(data[[#This Row],[asset_class]]="Vol",-1,1)</f>
        <v>1E-4</v>
      </c>
      <c r="O48" s="4" t="str">
        <f>data[[#This Row],[factor_name]]</f>
        <v>IEI</v>
      </c>
      <c r="Q48" t="b">
        <v>0</v>
      </c>
    </row>
    <row r="49" spans="1:17" x14ac:dyDescent="0.25">
      <c r="A49" s="4" t="s">
        <v>128</v>
      </c>
      <c r="B49" s="4" t="s">
        <v>40</v>
      </c>
      <c r="C49" s="4" t="s">
        <v>131</v>
      </c>
      <c r="D49" s="4" t="s">
        <v>238</v>
      </c>
      <c r="E49" s="4"/>
      <c r="F49" s="4" t="s">
        <v>132</v>
      </c>
      <c r="G49" s="4" t="s">
        <v>133</v>
      </c>
      <c r="H49" s="4">
        <v>1</v>
      </c>
      <c r="I49" s="4">
        <v>1</v>
      </c>
      <c r="J49" s="4">
        <v>0</v>
      </c>
      <c r="K49" s="4" t="str">
        <f>IF(data[[#This Row],[description_override]]="",data[[#This Row],[Description_GPT]],data[[#This Row],[description_override]])</f>
        <v>iShares 7-10 Year Treasury Bond ETF</v>
      </c>
      <c r="L49" s="4" t="s">
        <v>455</v>
      </c>
      <c r="M49" s="4" t="s">
        <v>454</v>
      </c>
      <c r="N49" s="4" cm="1">
        <f t="array" ref="N49">_xlfn.SWITCH(data[[#This Row],[diffusion_type]],"lognormal",0.0001,"normal",-0.01)*IF(data[[#This Row],[asset_class]]="Vol",-1,1)</f>
        <v>1E-4</v>
      </c>
      <c r="O49" s="4" t="str">
        <f>data[[#This Row],[factor_name]]</f>
        <v>IEF</v>
      </c>
      <c r="Q49" t="b">
        <v>0</v>
      </c>
    </row>
    <row r="50" spans="1:17" x14ac:dyDescent="0.25">
      <c r="A50" s="4" t="s">
        <v>128</v>
      </c>
      <c r="B50" s="4" t="s">
        <v>40</v>
      </c>
      <c r="C50" s="4" t="s">
        <v>49</v>
      </c>
      <c r="D50" s="4" t="s">
        <v>240</v>
      </c>
      <c r="E50" s="4"/>
      <c r="F50" s="4" t="s">
        <v>50</v>
      </c>
      <c r="G50" s="4" t="s">
        <v>134</v>
      </c>
      <c r="H50" s="4">
        <v>1</v>
      </c>
      <c r="I50" s="4">
        <v>0</v>
      </c>
      <c r="J50" s="4">
        <v>0</v>
      </c>
      <c r="K50" s="4" t="str">
        <f>IF(data[[#This Row],[description_override]]="",data[[#This Row],[Description_GPT]],data[[#This Row],[description_override]])</f>
        <v>iShares 20+ Year Treasury Bond ETF</v>
      </c>
      <c r="L50" s="4" t="s">
        <v>455</v>
      </c>
      <c r="M50" s="4" t="s">
        <v>454</v>
      </c>
      <c r="N50" s="4" cm="1">
        <f t="array" ref="N50">_xlfn.SWITCH(data[[#This Row],[diffusion_type]],"lognormal",0.0001,"normal",-0.01)*IF(data[[#This Row],[asset_class]]="Vol",-1,1)</f>
        <v>1E-4</v>
      </c>
      <c r="O50" s="4" t="str">
        <f>data[[#This Row],[factor_name]]</f>
        <v>TLT</v>
      </c>
      <c r="Q50" t="b">
        <v>1</v>
      </c>
    </row>
    <row r="51" spans="1:17" x14ac:dyDescent="0.25">
      <c r="A51" s="4" t="s">
        <v>128</v>
      </c>
      <c r="B51" s="4" t="s">
        <v>40</v>
      </c>
      <c r="C51" s="4" t="s">
        <v>135</v>
      </c>
      <c r="D51" s="4"/>
      <c r="E51" s="4"/>
      <c r="F51" s="4" t="s">
        <v>136</v>
      </c>
      <c r="G51" s="4" t="s">
        <v>137</v>
      </c>
      <c r="H51" s="4">
        <v>1</v>
      </c>
      <c r="I51" s="4">
        <v>0</v>
      </c>
      <c r="J51" s="4">
        <v>0</v>
      </c>
      <c r="K51" s="4" t="str">
        <f>IF(data[[#This Row],[description_override]]="",data[[#This Row],[Description_GPT]],data[[#This Row],[description_override]])</f>
        <v>iShares TIPS Bond ETF</v>
      </c>
      <c r="L51" s="4" t="s">
        <v>455</v>
      </c>
      <c r="M51" s="4" t="s">
        <v>454</v>
      </c>
      <c r="N51" s="4" cm="1">
        <f t="array" ref="N51">_xlfn.SWITCH(data[[#This Row],[diffusion_type]],"lognormal",0.0001,"normal",-0.01)*IF(data[[#This Row],[asset_class]]="Vol",-1,1)</f>
        <v>1E-4</v>
      </c>
      <c r="O51" s="4" t="str">
        <f>data[[#This Row],[factor_name]]</f>
        <v>TIP</v>
      </c>
      <c r="Q51" t="b">
        <v>0</v>
      </c>
    </row>
    <row r="52" spans="1:17" x14ac:dyDescent="0.25">
      <c r="A52" s="4" t="s">
        <v>128</v>
      </c>
      <c r="B52" s="4" t="s">
        <v>40</v>
      </c>
      <c r="C52" s="4" t="s">
        <v>344</v>
      </c>
      <c r="D52" s="4"/>
      <c r="E52" s="4"/>
      <c r="F52" s="4"/>
      <c r="G52" s="4"/>
      <c r="H52" s="4">
        <v>1</v>
      </c>
      <c r="I52" s="4">
        <v>0</v>
      </c>
      <c r="J52" s="4">
        <v>0</v>
      </c>
      <c r="K52" s="4"/>
      <c r="L52" s="4" t="s">
        <v>455</v>
      </c>
      <c r="M52" s="4" t="s">
        <v>454</v>
      </c>
      <c r="N52" s="4" cm="1">
        <f t="array" ref="N52">_xlfn.SWITCH(data[[#This Row],[diffusion_type]],"lognormal",0.0001,"normal",-0.01)*IF(data[[#This Row],[asset_class]]="Vol",-1,1)</f>
        <v>1E-4</v>
      </c>
      <c r="O52" s="4" t="str">
        <f>data[[#This Row],[factor_name]]</f>
        <v>VTIP</v>
      </c>
      <c r="Q52" t="b">
        <v>0</v>
      </c>
    </row>
    <row r="53" spans="1:17" x14ac:dyDescent="0.25">
      <c r="A53" s="4" t="s">
        <v>128</v>
      </c>
      <c r="B53" s="4" t="s">
        <v>40</v>
      </c>
      <c r="C53" s="4" t="s">
        <v>53</v>
      </c>
      <c r="D53" s="4"/>
      <c r="E53" s="4"/>
      <c r="F53" s="4" t="s">
        <v>54</v>
      </c>
      <c r="G53" s="4" t="s">
        <v>105</v>
      </c>
      <c r="H53" s="4">
        <v>0</v>
      </c>
      <c r="I53" s="4">
        <v>0</v>
      </c>
      <c r="J53" s="4">
        <v>0</v>
      </c>
      <c r="K53" s="4" t="str">
        <f>IF(data[[#This Row],[description_override]]="",data[[#This Row],[Description_GPT]],data[[#This Row],[description_override]])</f>
        <v>iShares MBS ETF</v>
      </c>
      <c r="L53" s="4" t="s">
        <v>455</v>
      </c>
      <c r="M53" s="4" t="s">
        <v>454</v>
      </c>
      <c r="N53" s="4" cm="1">
        <f t="array" ref="N53">_xlfn.SWITCH(data[[#This Row],[diffusion_type]],"lognormal",0.0001,"normal",-0.01)*IF(data[[#This Row],[asset_class]]="Vol",-1,1)</f>
        <v>1E-4</v>
      </c>
      <c r="O53" s="4" t="str">
        <f>data[[#This Row],[factor_name]]</f>
        <v>MBB</v>
      </c>
      <c r="Q53" t="b">
        <v>1</v>
      </c>
    </row>
    <row r="54" spans="1:17" x14ac:dyDescent="0.25">
      <c r="A54" s="4" t="s">
        <v>128</v>
      </c>
      <c r="B54" s="4" t="s">
        <v>40</v>
      </c>
      <c r="C54" s="4" t="s">
        <v>14</v>
      </c>
      <c r="D54" s="4"/>
      <c r="E54" s="4"/>
      <c r="F54" t="s">
        <v>152</v>
      </c>
      <c r="G54" s="4" t="s">
        <v>153</v>
      </c>
      <c r="H54" s="4">
        <v>0</v>
      </c>
      <c r="I54" s="4">
        <v>0</v>
      </c>
      <c r="J54" s="4">
        <v>0</v>
      </c>
      <c r="K54" s="4" t="str">
        <f>IF(data[[#This Row],[description_override]]="",data[[#This Row],[Description_GPT]],data[[#This Row],[description_override]])</f>
        <v>Simplify Mortgage Backed Securities ETF</v>
      </c>
      <c r="L54" s="4" t="s">
        <v>455</v>
      </c>
      <c r="M54" s="4" t="s">
        <v>454</v>
      </c>
      <c r="N54" s="4" cm="1">
        <f t="array" ref="N54">_xlfn.SWITCH(data[[#This Row],[diffusion_type]],"lognormal",0.0001,"normal",-0.01)*IF(data[[#This Row],[asset_class]]="Vol",-1,1)</f>
        <v>1E-4</v>
      </c>
      <c r="O54" s="4" t="str">
        <f>data[[#This Row],[factor_name]]</f>
        <v>MBTA</v>
      </c>
      <c r="Q54" t="b">
        <v>0</v>
      </c>
    </row>
    <row r="55" spans="1:17" x14ac:dyDescent="0.25">
      <c r="A55" s="4" t="s">
        <v>128</v>
      </c>
      <c r="B55" s="4" t="s">
        <v>40</v>
      </c>
      <c r="C55" s="4" t="s">
        <v>15</v>
      </c>
      <c r="D55" s="4"/>
      <c r="E55" s="4"/>
      <c r="F55" s="4" t="s">
        <v>55</v>
      </c>
      <c r="G55" s="4" t="s">
        <v>106</v>
      </c>
      <c r="H55" s="4">
        <v>1</v>
      </c>
      <c r="I55" s="4">
        <v>0</v>
      </c>
      <c r="J55" s="4">
        <v>0</v>
      </c>
      <c r="K55" s="4" t="str">
        <f>IF(data[[#This Row],[description_override]]="",data[[#This Row],[Description_GPT]],data[[#This Row],[description_override]])</f>
        <v>AGNC Investment Corp.</v>
      </c>
      <c r="L55" s="4" t="s">
        <v>455</v>
      </c>
      <c r="M55" s="4" t="s">
        <v>454</v>
      </c>
      <c r="N55" s="4" cm="1">
        <f t="array" ref="N55">_xlfn.SWITCH(data[[#This Row],[diffusion_type]],"lognormal",0.0001,"normal",-0.01)*IF(data[[#This Row],[asset_class]]="Vol",-1,1)</f>
        <v>1E-4</v>
      </c>
      <c r="O55" s="4" t="str">
        <f>data[[#This Row],[factor_name]]</f>
        <v>AGNC</v>
      </c>
      <c r="Q55" t="b">
        <v>0</v>
      </c>
    </row>
    <row r="56" spans="1:17" x14ac:dyDescent="0.25">
      <c r="A56" s="4" t="s">
        <v>128</v>
      </c>
      <c r="B56" s="4" t="s">
        <v>40</v>
      </c>
      <c r="C56" s="4" t="s">
        <v>346</v>
      </c>
      <c r="D56" s="4"/>
      <c r="E56" s="4"/>
      <c r="F56" s="4"/>
      <c r="G56" s="4"/>
      <c r="H56" s="4">
        <v>1</v>
      </c>
      <c r="I56" s="4">
        <v>0</v>
      </c>
      <c r="J56" s="4">
        <v>0</v>
      </c>
      <c r="K56" s="4">
        <f>IF(data[[#This Row],[description_override]]="",data[[#This Row],[Description_GPT]],data[[#This Row],[description_override]])</f>
        <v>0</v>
      </c>
      <c r="L56" s="4" t="s">
        <v>455</v>
      </c>
      <c r="M56" s="4" t="s">
        <v>454</v>
      </c>
      <c r="N56" s="4" cm="1">
        <f t="array" ref="N56">_xlfn.SWITCH(data[[#This Row],[diffusion_type]],"lognormal",0.0001,"normal",-0.01)*IF(data[[#This Row],[asset_class]]="Vol",-1,1)</f>
        <v>1E-4</v>
      </c>
      <c r="O56" s="4" t="str">
        <f>data[[#This Row],[factor_name]]</f>
        <v>VMBS</v>
      </c>
      <c r="Q56" t="b">
        <v>1</v>
      </c>
    </row>
    <row r="57" spans="1:17" x14ac:dyDescent="0.25">
      <c r="A57" s="4" t="s">
        <v>128</v>
      </c>
      <c r="B57" s="4" t="s">
        <v>40</v>
      </c>
      <c r="C57" s="4" t="s">
        <v>345</v>
      </c>
      <c r="D57" s="4"/>
      <c r="E57" s="4"/>
      <c r="F57" s="4"/>
      <c r="G57" s="4"/>
      <c r="H57" s="4">
        <v>1</v>
      </c>
      <c r="I57" s="4">
        <v>0</v>
      </c>
      <c r="J57" s="4">
        <v>0</v>
      </c>
      <c r="K57" s="4">
        <f>IF(data[[#This Row],[description_override]]="",data[[#This Row],[Description_GPT]],data[[#This Row],[description_override]])</f>
        <v>0</v>
      </c>
      <c r="L57" s="4" t="s">
        <v>455</v>
      </c>
      <c r="M57" s="4" t="s">
        <v>454</v>
      </c>
      <c r="N57" s="4" cm="1">
        <f t="array" ref="N57">_xlfn.SWITCH(data[[#This Row],[diffusion_type]],"lognormal",0.0001,"normal",-0.01)*IF(data[[#This Row],[asset_class]]="Vol",-1,1)</f>
        <v>1E-4</v>
      </c>
      <c r="O57" s="4" t="str">
        <f>data[[#This Row],[factor_name]]</f>
        <v>CMBS</v>
      </c>
      <c r="Q57" t="b">
        <v>0</v>
      </c>
    </row>
    <row r="58" spans="1:17" x14ac:dyDescent="0.25">
      <c r="A58" s="4" t="s">
        <v>128</v>
      </c>
      <c r="B58" s="4" t="s">
        <v>74</v>
      </c>
      <c r="C58" s="4" t="s">
        <v>97</v>
      </c>
      <c r="D58" s="4"/>
      <c r="E58" s="4"/>
      <c r="F58" s="4" t="s">
        <v>98</v>
      </c>
      <c r="G58" s="4" t="s">
        <v>124</v>
      </c>
      <c r="H58" s="4">
        <v>1</v>
      </c>
      <c r="I58" s="4">
        <v>0</v>
      </c>
      <c r="J58" s="4">
        <v>0</v>
      </c>
      <c r="K58" s="4" t="str">
        <f>IF(data[[#This Row],[description_override]]="",data[[#This Row],[Description_GPT]],data[[#This Row],[description_override]])</f>
        <v>iShares J.P. Morgan USD Emerging Markets Bond ETF</v>
      </c>
      <c r="L58" s="4" t="s">
        <v>455</v>
      </c>
      <c r="M58" s="4" t="s">
        <v>454</v>
      </c>
      <c r="N58" s="4" cm="1">
        <f t="array" ref="N58">_xlfn.SWITCH(data[[#This Row],[diffusion_type]],"lognormal",0.0001,"normal",-0.01)*IF(data[[#This Row],[asset_class]]="Vol",-1,1)</f>
        <v>1E-4</v>
      </c>
      <c r="O58" s="4" t="str">
        <f>data[[#This Row],[factor_name]]</f>
        <v>EMB</v>
      </c>
      <c r="Q58" t="b">
        <v>0</v>
      </c>
    </row>
    <row r="59" spans="1:17" x14ac:dyDescent="0.25">
      <c r="A59" s="4" t="s">
        <v>128</v>
      </c>
      <c r="B59" s="4" t="s">
        <v>74</v>
      </c>
      <c r="C59" s="4" t="s">
        <v>349</v>
      </c>
      <c r="D59" s="4"/>
      <c r="E59" s="4"/>
      <c r="F59" s="4"/>
      <c r="G59" s="4"/>
      <c r="H59" s="4">
        <v>0</v>
      </c>
      <c r="I59" s="4">
        <v>0</v>
      </c>
      <c r="J59" s="4">
        <v>0</v>
      </c>
      <c r="K59" s="4">
        <f>IF(data[[#This Row],[description_override]]="",data[[#This Row],[Description_GPT]],data[[#This Row],[description_override]])</f>
        <v>0</v>
      </c>
      <c r="L59" s="4" t="s">
        <v>455</v>
      </c>
      <c r="M59" s="4" t="s">
        <v>454</v>
      </c>
      <c r="N59" s="4" cm="1">
        <f t="array" ref="N59">_xlfn.SWITCH(data[[#This Row],[diffusion_type]],"lognormal",0.0001,"normal",-0.01)*IF(data[[#This Row],[asset_class]]="Vol",-1,1)</f>
        <v>1E-4</v>
      </c>
      <c r="O59" s="4" t="str">
        <f>data[[#This Row],[factor_name]]</f>
        <v>EMHY</v>
      </c>
      <c r="Q59" t="b">
        <v>1</v>
      </c>
    </row>
    <row r="60" spans="1:17" x14ac:dyDescent="0.25">
      <c r="A60" s="4" t="s">
        <v>128</v>
      </c>
      <c r="B60" t="s">
        <v>74</v>
      </c>
      <c r="C60" t="s">
        <v>75</v>
      </c>
      <c r="F60" t="s">
        <v>76</v>
      </c>
      <c r="G60" t="s">
        <v>114</v>
      </c>
      <c r="H60" s="4">
        <v>0</v>
      </c>
      <c r="I60" s="4">
        <v>0</v>
      </c>
      <c r="J60" s="4">
        <v>0</v>
      </c>
      <c r="K60" s="4" t="str">
        <f>IF(data[[#This Row],[description_override]]="",data[[#This Row],[Description_GPT]],data[[#This Row],[description_override]])</f>
        <v>WisdomTree Emerging Markets Local Debt Fund</v>
      </c>
      <c r="L60" s="4" t="s">
        <v>455</v>
      </c>
      <c r="M60" s="4" t="s">
        <v>454</v>
      </c>
      <c r="N60" s="4" cm="1">
        <f t="array" ref="N60">_xlfn.SWITCH(data[[#This Row],[diffusion_type]],"lognormal",0.0001,"normal",-0.01)*IF(data[[#This Row],[asset_class]]="Vol",-1,1)</f>
        <v>1E-4</v>
      </c>
      <c r="O60" s="4" t="str">
        <f>data[[#This Row],[factor_name]]</f>
        <v>CEW</v>
      </c>
      <c r="Q60" t="b">
        <v>0</v>
      </c>
    </row>
    <row r="61" spans="1:17" x14ac:dyDescent="0.25">
      <c r="A61" s="4" t="s">
        <v>128</v>
      </c>
      <c r="B61" s="4" t="s">
        <v>74</v>
      </c>
      <c r="C61" s="4" t="s">
        <v>99</v>
      </c>
      <c r="D61" s="4"/>
      <c r="E61" s="4"/>
      <c r="F61" s="4" t="s">
        <v>100</v>
      </c>
      <c r="G61" s="4" t="s">
        <v>125</v>
      </c>
      <c r="H61" s="4">
        <v>0</v>
      </c>
      <c r="I61" s="4">
        <v>0</v>
      </c>
      <c r="J61" s="4">
        <v>0</v>
      </c>
      <c r="K61" s="4" t="str">
        <f>IF(data[[#This Row],[description_override]]="",data[[#This Row],[Description_GPT]],data[[#This Row],[description_override]])</f>
        <v>iShares International Government Bonds ETF</v>
      </c>
      <c r="L61" s="4" t="s">
        <v>455</v>
      </c>
      <c r="M61" s="4" t="s">
        <v>454</v>
      </c>
      <c r="N61" s="4" cm="1">
        <f t="array" ref="N61">_xlfn.SWITCH(data[[#This Row],[diffusion_type]],"lognormal",0.0001,"normal",-0.01)*IF(data[[#This Row],[asset_class]]="Vol",-1,1)</f>
        <v>1E-4</v>
      </c>
      <c r="O61" s="4" t="str">
        <f>data[[#This Row],[factor_name]]</f>
        <v>IGOV</v>
      </c>
      <c r="Q61" t="b">
        <v>0</v>
      </c>
    </row>
    <row r="62" spans="1:17" x14ac:dyDescent="0.25">
      <c r="A62" s="4" t="s">
        <v>56</v>
      </c>
      <c r="B62" s="4" t="s">
        <v>40</v>
      </c>
      <c r="C62" s="4" t="s">
        <v>57</v>
      </c>
      <c r="D62" s="4"/>
      <c r="E62" s="4"/>
      <c r="F62" s="4" t="s">
        <v>58</v>
      </c>
      <c r="G62" s="4" t="s">
        <v>107</v>
      </c>
      <c r="H62" s="4">
        <v>1</v>
      </c>
      <c r="I62" s="4">
        <v>0</v>
      </c>
      <c r="J62" s="4">
        <v>0</v>
      </c>
      <c r="K62" s="4" t="str">
        <f>IF(data[[#This Row],[description_override]]="",data[[#This Row],[Description_GPT]],data[[#This Row],[description_override]])</f>
        <v>SPDR Gold Shares</v>
      </c>
      <c r="L62" s="4" t="s">
        <v>455</v>
      </c>
      <c r="M62" s="4" t="s">
        <v>454</v>
      </c>
      <c r="N62" s="4" cm="1">
        <f t="array" ref="N62">_xlfn.SWITCH(data[[#This Row],[diffusion_type]],"lognormal",0.0001,"normal",-0.01)*IF(data[[#This Row],[asset_class]]="Vol",-1,1)</f>
        <v>1E-4</v>
      </c>
      <c r="O62" s="4" t="str">
        <f>data[[#This Row],[factor_name]]</f>
        <v>GLD</v>
      </c>
      <c r="Q62" t="b">
        <v>1</v>
      </c>
    </row>
    <row r="63" spans="1:17" x14ac:dyDescent="0.25">
      <c r="A63" s="4" t="s">
        <v>56</v>
      </c>
      <c r="B63" s="4" t="s">
        <v>40</v>
      </c>
      <c r="C63" s="4" t="s">
        <v>59</v>
      </c>
      <c r="D63" s="4"/>
      <c r="E63" s="4"/>
      <c r="F63" s="4" t="s">
        <v>60</v>
      </c>
      <c r="G63" s="4" t="s">
        <v>108</v>
      </c>
      <c r="H63" s="4">
        <v>1</v>
      </c>
      <c r="I63" s="4">
        <v>0</v>
      </c>
      <c r="J63" s="4">
        <v>0</v>
      </c>
      <c r="K63" s="4" t="str">
        <f>IF(data[[#This Row],[description_override]]="",data[[#This Row],[Description_GPT]],data[[#This Row],[description_override]])</f>
        <v>iShares Silver Trust</v>
      </c>
      <c r="L63" s="4" t="s">
        <v>455</v>
      </c>
      <c r="M63" s="4" t="s">
        <v>454</v>
      </c>
      <c r="N63" s="4" cm="1">
        <f t="array" ref="N63">_xlfn.SWITCH(data[[#This Row],[diffusion_type]],"lognormal",0.0001,"normal",-0.01)*IF(data[[#This Row],[asset_class]]="Vol",-1,1)</f>
        <v>1E-4</v>
      </c>
      <c r="O63" s="4" t="str">
        <f>data[[#This Row],[factor_name]]</f>
        <v>SLV</v>
      </c>
      <c r="Q63" t="b">
        <v>0</v>
      </c>
    </row>
    <row r="64" spans="1:17" x14ac:dyDescent="0.25">
      <c r="A64" s="4" t="s">
        <v>56</v>
      </c>
      <c r="B64" s="4" t="s">
        <v>40</v>
      </c>
      <c r="C64" s="4" t="s">
        <v>61</v>
      </c>
      <c r="D64" s="4"/>
      <c r="E64" s="4"/>
      <c r="F64" s="4" t="s">
        <v>62</v>
      </c>
      <c r="G64" s="4" t="s">
        <v>109</v>
      </c>
      <c r="H64" s="4">
        <v>1</v>
      </c>
      <c r="I64" s="4">
        <v>0</v>
      </c>
      <c r="J64" s="4">
        <v>0</v>
      </c>
      <c r="K64" s="4" t="str">
        <f>IF(data[[#This Row],[description_override]]="",data[[#This Row],[Description_GPT]],data[[#This Row],[description_override]])</f>
        <v>United States Oil Fund</v>
      </c>
      <c r="L64" s="4" t="s">
        <v>455</v>
      </c>
      <c r="M64" s="4" t="s">
        <v>454</v>
      </c>
      <c r="N64" s="4" cm="1">
        <f t="array" ref="N64">_xlfn.SWITCH(data[[#This Row],[diffusion_type]],"lognormal",0.0001,"normal",-0.01)*IF(data[[#This Row],[asset_class]]="Vol",-1,1)</f>
        <v>1E-4</v>
      </c>
      <c r="O64" s="4" t="str">
        <f>data[[#This Row],[factor_name]]</f>
        <v>USO</v>
      </c>
      <c r="Q64" t="b">
        <v>0</v>
      </c>
    </row>
    <row r="65" spans="1:17" x14ac:dyDescent="0.25">
      <c r="A65" s="4" t="s">
        <v>56</v>
      </c>
      <c r="B65" s="4" t="s">
        <v>40</v>
      </c>
      <c r="C65" s="4" t="s">
        <v>63</v>
      </c>
      <c r="D65" s="4"/>
      <c r="E65" s="4"/>
      <c r="F65" s="4" t="s">
        <v>64</v>
      </c>
      <c r="G65" s="4" t="s">
        <v>110</v>
      </c>
      <c r="H65" s="4">
        <v>0</v>
      </c>
      <c r="I65" s="4">
        <v>0</v>
      </c>
      <c r="J65" s="4">
        <v>0</v>
      </c>
      <c r="K65" s="4" t="str">
        <f>IF(data[[#This Row],[description_override]]="",data[[#This Row],[Description_GPT]],data[[#This Row],[description_override]])</f>
        <v>Invesco DB Commodity Index Tracking Fund</v>
      </c>
      <c r="L65" s="4" t="s">
        <v>455</v>
      </c>
      <c r="M65" s="4" t="s">
        <v>454</v>
      </c>
      <c r="N65" s="4" cm="1">
        <f t="array" ref="N65">_xlfn.SWITCH(data[[#This Row],[diffusion_type]],"lognormal",0.0001,"normal",-0.01)*IF(data[[#This Row],[asset_class]]="Vol",-1,1)</f>
        <v>1E-4</v>
      </c>
      <c r="O65" s="4" t="str">
        <f>data[[#This Row],[factor_name]]</f>
        <v>DBC</v>
      </c>
      <c r="Q65" t="b">
        <v>1</v>
      </c>
    </row>
    <row r="66" spans="1:17" x14ac:dyDescent="0.25">
      <c r="A66" s="4" t="s">
        <v>65</v>
      </c>
      <c r="B66" s="4" t="s">
        <v>40</v>
      </c>
      <c r="C66" s="4" t="s">
        <v>66</v>
      </c>
      <c r="D66" s="4"/>
      <c r="E66" s="4"/>
      <c r="F66" s="4" t="s">
        <v>67</v>
      </c>
      <c r="G66" s="4" t="s">
        <v>111</v>
      </c>
      <c r="H66" s="4">
        <v>1</v>
      </c>
      <c r="I66" s="4">
        <v>0</v>
      </c>
      <c r="J66" s="4">
        <v>0</v>
      </c>
      <c r="K66" s="4" t="str">
        <f>IF(data[[#This Row],[description_override]]="",data[[#This Row],[Description_GPT]],data[[#This Row],[description_override]])</f>
        <v>Invesco DB US Dollar Index Bullish Fund</v>
      </c>
      <c r="L66" s="4" t="s">
        <v>455</v>
      </c>
      <c r="M66" s="4" t="s">
        <v>454</v>
      </c>
      <c r="N66" s="4" cm="1">
        <f t="array" ref="N66">_xlfn.SWITCH(data[[#This Row],[diffusion_type]],"lognormal",0.0001,"normal",-0.01)*IF(data[[#This Row],[asset_class]]="Vol",-1,1)</f>
        <v>1E-4</v>
      </c>
      <c r="O66" s="4" t="str">
        <f>data[[#This Row],[factor_name]]</f>
        <v>UUP</v>
      </c>
      <c r="Q66" t="b">
        <v>0</v>
      </c>
    </row>
    <row r="67" spans="1:17" x14ac:dyDescent="0.25">
      <c r="A67" s="4" t="s">
        <v>65</v>
      </c>
      <c r="B67" s="4" t="s">
        <v>68</v>
      </c>
      <c r="C67" s="4" t="s">
        <v>69</v>
      </c>
      <c r="D67" s="4"/>
      <c r="E67" s="4"/>
      <c r="F67" s="4" t="s">
        <v>70</v>
      </c>
      <c r="G67" s="4" t="s">
        <v>112</v>
      </c>
      <c r="H67" s="4">
        <v>1</v>
      </c>
      <c r="I67" s="4">
        <v>0</v>
      </c>
      <c r="J67" s="4">
        <v>0</v>
      </c>
      <c r="K67" s="4" t="str">
        <f>IF(data[[#This Row],[description_override]]="",data[[#This Row],[Description_GPT]],data[[#This Row],[description_override]])</f>
        <v>Invesco CurrencyShares Euro Trust</v>
      </c>
      <c r="L67" s="4" t="s">
        <v>455</v>
      </c>
      <c r="M67" s="4" t="s">
        <v>454</v>
      </c>
      <c r="N67" s="4" cm="1">
        <f t="array" ref="N67">_xlfn.SWITCH(data[[#This Row],[diffusion_type]],"lognormal",0.0001,"normal",-0.01)*IF(data[[#This Row],[asset_class]]="Vol",-1,1)</f>
        <v>1E-4</v>
      </c>
      <c r="O67" s="4" t="str">
        <f>data[[#This Row],[factor_name]]</f>
        <v>FXE</v>
      </c>
      <c r="Q67" t="b">
        <v>0</v>
      </c>
    </row>
    <row r="68" spans="1:17" x14ac:dyDescent="0.25">
      <c r="A68" t="s">
        <v>65</v>
      </c>
      <c r="B68" t="s">
        <v>71</v>
      </c>
      <c r="C68" t="s">
        <v>72</v>
      </c>
      <c r="F68" t="s">
        <v>73</v>
      </c>
      <c r="G68" t="s">
        <v>113</v>
      </c>
      <c r="H68" s="4">
        <v>1</v>
      </c>
      <c r="I68" s="4">
        <v>0</v>
      </c>
      <c r="J68" s="4">
        <v>0</v>
      </c>
      <c r="K68" s="4" t="str">
        <f>IF(data[[#This Row],[description_override]]="",data[[#This Row],[Description_GPT]],data[[#This Row],[description_override]])</f>
        <v>Invesco CurrencyShares Japanese Yen Trust</v>
      </c>
      <c r="L68" s="4" t="s">
        <v>455</v>
      </c>
      <c r="M68" s="4" t="s">
        <v>454</v>
      </c>
      <c r="N68" s="4" cm="1">
        <f t="array" ref="N68">_xlfn.SWITCH(data[[#This Row],[diffusion_type]],"lognormal",0.0001,"normal",-0.01)*IF(data[[#This Row],[asset_class]]="Vol",-1,1)</f>
        <v>1E-4</v>
      </c>
      <c r="O68" s="4" t="str">
        <f>data[[#This Row],[factor_name]]</f>
        <v>FXY</v>
      </c>
      <c r="Q68" t="b">
        <v>1</v>
      </c>
    </row>
    <row r="69" spans="1:17" x14ac:dyDescent="0.25">
      <c r="A69" s="4" t="s">
        <v>476</v>
      </c>
      <c r="B69" s="4" t="s">
        <v>40</v>
      </c>
      <c r="C69" s="4" t="s">
        <v>472</v>
      </c>
      <c r="D69" s="4"/>
      <c r="E69" s="4"/>
      <c r="F69" s="4" t="s">
        <v>473</v>
      </c>
      <c r="G69" s="4"/>
      <c r="H69" s="4">
        <v>1</v>
      </c>
      <c r="I69" s="4">
        <v>0</v>
      </c>
      <c r="J69" s="4">
        <v>0</v>
      </c>
      <c r="K69" s="4" t="str">
        <f>IF(data[[#This Row],[description_override]]="",data[[#This Row],[Description_GPT]],data[[#This Row],[description_override]])</f>
        <v>CBOE Volatility Index</v>
      </c>
      <c r="L69" s="4" t="s">
        <v>455</v>
      </c>
      <c r="M69" s="4" t="s">
        <v>454</v>
      </c>
      <c r="N69" s="4" cm="1">
        <f t="array" ref="N69">_xlfn.SWITCH(data[[#This Row],[diffusion_type]],"lognormal",0.0001,"normal",-0.01)*IF(data[[#This Row],[asset_class]]="Vol",-1,1)</f>
        <v>-1E-4</v>
      </c>
      <c r="O69" s="4" t="str">
        <f>data[[#This Row],[factor_name]]</f>
        <v>^VIX</v>
      </c>
      <c r="Q69" t="b">
        <v>0</v>
      </c>
    </row>
    <row r="70" spans="1:17" x14ac:dyDescent="0.25">
      <c r="A70" s="4" t="s">
        <v>476</v>
      </c>
      <c r="B70" s="4" t="s">
        <v>40</v>
      </c>
      <c r="C70" s="4" t="s">
        <v>484</v>
      </c>
      <c r="D70" s="4"/>
      <c r="E70" s="4"/>
      <c r="F70" s="4" t="s">
        <v>474</v>
      </c>
      <c r="G70" s="4"/>
      <c r="H70" s="4">
        <v>0</v>
      </c>
      <c r="I70" s="4">
        <v>0</v>
      </c>
      <c r="J70" s="4">
        <v>0</v>
      </c>
      <c r="K70" s="4" t="str">
        <f>IF(data[[#This Row],[description_override]]="",data[[#This Row],[Description_GPT]],data[[#This Row],[description_override]])</f>
        <v>CBOE VIX VOLATILITY INDEX</v>
      </c>
      <c r="L70" s="4" t="s">
        <v>455</v>
      </c>
      <c r="M70" s="4" t="s">
        <v>454</v>
      </c>
      <c r="N70" s="4" cm="1">
        <f t="array" ref="N70">_xlfn.SWITCH(data[[#This Row],[diffusion_type]],"lognormal",0.0001,"normal",-0.01)*IF(data[[#This Row],[asset_class]]="Vol",-1,1)</f>
        <v>-1E-4</v>
      </c>
      <c r="O70" s="4" t="str">
        <f>data[[#This Row],[factor_name]]</f>
        <v>^VVIX</v>
      </c>
      <c r="Q70" t="b">
        <v>0</v>
      </c>
    </row>
    <row r="71" spans="1:17" x14ac:dyDescent="0.25">
      <c r="A71" s="4" t="s">
        <v>476</v>
      </c>
      <c r="B71" s="4" t="s">
        <v>40</v>
      </c>
      <c r="C71" s="4" t="s">
        <v>475</v>
      </c>
      <c r="D71" s="4"/>
      <c r="E71" s="4"/>
      <c r="F71" s="4" t="s">
        <v>477</v>
      </c>
      <c r="G71" s="4"/>
      <c r="H71" s="4">
        <v>1</v>
      </c>
      <c r="I71" s="4">
        <v>0</v>
      </c>
      <c r="J71" s="4">
        <v>0</v>
      </c>
      <c r="K71" s="4" t="str">
        <f>IF(data[[#This Row],[description_override]]="",data[[#This Row],[Description_GPT]],data[[#This Row],[description_override]])</f>
        <v>ICE BofAML MOVE Index</v>
      </c>
      <c r="L71" s="4" t="s">
        <v>455</v>
      </c>
      <c r="M71" s="4" t="s">
        <v>454</v>
      </c>
      <c r="N71" s="4" cm="1">
        <f t="array" ref="N71">_xlfn.SWITCH(data[[#This Row],[diffusion_type]],"lognormal",0.0001,"normal",-0.01)*IF(data[[#This Row],[asset_class]]="Vol",-1,1)</f>
        <v>-1E-4</v>
      </c>
      <c r="O71" s="4" t="str">
        <f>data[[#This Row],[factor_name]]</f>
        <v>^MOVE</v>
      </c>
      <c r="Q71" t="b">
        <v>1</v>
      </c>
    </row>
    <row r="72" spans="1:17" x14ac:dyDescent="0.25">
      <c r="A72" s="4" t="s">
        <v>476</v>
      </c>
      <c r="B72" s="4" t="s">
        <v>40</v>
      </c>
      <c r="C72" s="4" t="s">
        <v>478</v>
      </c>
      <c r="D72" s="4"/>
      <c r="E72" s="4"/>
      <c r="F72" s="4" t="s">
        <v>479</v>
      </c>
      <c r="G72" s="4"/>
      <c r="H72" s="4">
        <v>0</v>
      </c>
      <c r="I72" s="4">
        <v>0</v>
      </c>
      <c r="J72" s="4">
        <v>0</v>
      </c>
      <c r="K72" s="4" t="str">
        <f>IF(data[[#This Row],[description_override]]="",data[[#This Row],[Description_GPT]],data[[#This Row],[description_override]])</f>
        <v>CBOE Crude Oil Volatility Index</v>
      </c>
      <c r="L72" s="4" t="s">
        <v>455</v>
      </c>
      <c r="M72" s="4" t="s">
        <v>454</v>
      </c>
      <c r="N72" s="4" cm="1">
        <f t="array" ref="N72">_xlfn.SWITCH(data[[#This Row],[diffusion_type]],"lognormal",0.0001,"normal",-0.01)*IF(data[[#This Row],[asset_class]]="Vol",-1,1)</f>
        <v>-1E-4</v>
      </c>
      <c r="O72" s="4" t="str">
        <f>data[[#This Row],[factor_name]]</f>
        <v>^OVX</v>
      </c>
      <c r="Q72" t="b">
        <v>0</v>
      </c>
    </row>
    <row r="73" spans="1:17" x14ac:dyDescent="0.25">
      <c r="A73" s="4" t="s">
        <v>476</v>
      </c>
      <c r="B73" s="4" t="s">
        <v>40</v>
      </c>
      <c r="C73" s="4" t="s">
        <v>480</v>
      </c>
      <c r="D73" s="4"/>
      <c r="E73" s="4"/>
      <c r="F73" s="4" t="s">
        <v>481</v>
      </c>
      <c r="G73" s="4"/>
      <c r="H73" s="4">
        <v>0</v>
      </c>
      <c r="I73" s="4">
        <v>0</v>
      </c>
      <c r="J73" s="4">
        <v>0</v>
      </c>
      <c r="K73" s="4" t="str">
        <f>IF(data[[#This Row],[description_override]]="",data[[#This Row],[Description_GPT]],data[[#This Row],[description_override]])</f>
        <v>CBOE Euro currency Volatility I</v>
      </c>
      <c r="L73" s="4" t="s">
        <v>455</v>
      </c>
      <c r="M73" s="4" t="s">
        <v>454</v>
      </c>
      <c r="N73" s="4" cm="1">
        <f t="array" ref="N73">_xlfn.SWITCH(data[[#This Row],[diffusion_type]],"lognormal",0.0001,"normal",-0.01)*IF(data[[#This Row],[asset_class]]="Vol",-1,1)</f>
        <v>-1E-4</v>
      </c>
      <c r="O73" s="4" t="str">
        <f>data[[#This Row],[factor_name]]</f>
        <v>^EVZ</v>
      </c>
      <c r="Q73" t="b">
        <v>0</v>
      </c>
    </row>
    <row r="74" spans="1:17" x14ac:dyDescent="0.25">
      <c r="A74" s="4" t="s">
        <v>476</v>
      </c>
      <c r="B74" s="4" t="s">
        <v>40</v>
      </c>
      <c r="C74" s="4" t="s">
        <v>482</v>
      </c>
      <c r="D74" s="4"/>
      <c r="E74" s="4"/>
      <c r="F74" s="4" t="s">
        <v>483</v>
      </c>
      <c r="G74" s="4"/>
      <c r="H74" s="4">
        <v>0</v>
      </c>
      <c r="I74" s="4">
        <v>0</v>
      </c>
      <c r="J74" s="4">
        <v>0</v>
      </c>
      <c r="K74" s="4" t="str">
        <f>IF(data[[#This Row],[description_override]]="",data[[#This Row],[Description_GPT]],data[[#This Row],[description_override]])</f>
        <v>CBOE Gold Volatility Index</v>
      </c>
      <c r="L74" s="4" t="s">
        <v>455</v>
      </c>
      <c r="M74" s="4" t="s">
        <v>454</v>
      </c>
      <c r="N74" s="4" cm="1">
        <f t="array" ref="N74">_xlfn.SWITCH(data[[#This Row],[diffusion_type]],"lognormal",0.0001,"normal",-0.01)*IF(data[[#This Row],[asset_class]]="Vol",-1,1)</f>
        <v>-1E-4</v>
      </c>
      <c r="O74" s="4" t="str">
        <f>data[[#This Row],[factor_name]]</f>
        <v>^GVZ</v>
      </c>
      <c r="Q74" t="b">
        <v>1</v>
      </c>
    </row>
    <row r="75" spans="1:17" x14ac:dyDescent="0.25">
      <c r="A75" s="4" t="s">
        <v>476</v>
      </c>
      <c r="B75" s="4" t="s">
        <v>40</v>
      </c>
      <c r="C75" s="4" t="s">
        <v>485</v>
      </c>
      <c r="D75" s="4"/>
      <c r="E75" s="4"/>
      <c r="F75" s="4" t="s">
        <v>486</v>
      </c>
      <c r="G75" s="4"/>
      <c r="H75" s="4">
        <v>0</v>
      </c>
      <c r="I75" s="4">
        <v>0</v>
      </c>
      <c r="J75" s="4">
        <v>0</v>
      </c>
      <c r="K75" s="4" t="str">
        <f>IF(data[[#This Row],[description_override]]="",data[[#This Row],[Description_GPT]],data[[#This Row],[description_override]])</f>
        <v>Cboe Implied Correlation Index</v>
      </c>
      <c r="L75" s="4" t="s">
        <v>455</v>
      </c>
      <c r="M75" s="4" t="s">
        <v>454</v>
      </c>
      <c r="N75" s="4" cm="1">
        <f t="array" ref="N75">_xlfn.SWITCH(data[[#This Row],[diffusion_type]],"lognormal",0.0001,"normal",-0.01)*IF(data[[#This Row],[asset_class]]="Vol",-1,1)</f>
        <v>-1E-4</v>
      </c>
      <c r="O75" s="4" t="str">
        <f>data[[#This Row],[factor_name]]</f>
        <v>^COR3M</v>
      </c>
      <c r="Q75" t="b">
        <v>0</v>
      </c>
    </row>
    <row r="76" spans="1:17" x14ac:dyDescent="0.25">
      <c r="A76" s="4" t="s">
        <v>446</v>
      </c>
      <c r="B76" s="4" t="s">
        <v>40</v>
      </c>
      <c r="C76" s="4" t="s">
        <v>429</v>
      </c>
      <c r="D76" s="4"/>
      <c r="E76" s="4"/>
      <c r="F76" s="4"/>
      <c r="G76" s="4"/>
      <c r="H76" s="4">
        <v>1</v>
      </c>
      <c r="I76" s="4">
        <v>1</v>
      </c>
      <c r="J76" s="4">
        <v>0</v>
      </c>
      <c r="K76" s="4">
        <f>IF(data[[#This Row],[description_override]]="",data[[#This Row],[Description_GPT]],data[[#This Row],[description_override]])</f>
        <v>0</v>
      </c>
      <c r="L76" s="4" t="s">
        <v>455</v>
      </c>
      <c r="M76" s="4" t="s">
        <v>454</v>
      </c>
      <c r="N76" s="4" cm="1">
        <f t="array" ref="N76">_xlfn.SWITCH(data[[#This Row],[diffusion_type]],"lognormal",0.0001,"normal",-0.01)*IF(data[[#This Row],[asset_class]]="Vol",-1,1)</f>
        <v>1E-4</v>
      </c>
      <c r="O76" s="4" t="str">
        <f>data[[#This Row],[factor_name]]</f>
        <v>MWTIX</v>
      </c>
      <c r="Q76" t="b">
        <v>0</v>
      </c>
    </row>
    <row r="77" spans="1:17" x14ac:dyDescent="0.25">
      <c r="A77" s="4" t="s">
        <v>444</v>
      </c>
      <c r="B77" s="4" t="s">
        <v>40</v>
      </c>
      <c r="C77" s="4" t="s">
        <v>430</v>
      </c>
      <c r="D77" s="4"/>
      <c r="E77" s="4"/>
      <c r="F77" s="4"/>
      <c r="G77" s="4"/>
      <c r="H77" s="4">
        <v>1</v>
      </c>
      <c r="I77" s="4">
        <v>1</v>
      </c>
      <c r="J77" s="4">
        <v>1</v>
      </c>
      <c r="K77" s="4">
        <f>IF(data[[#This Row],[description_override]]="",data[[#This Row],[Description_GPT]],data[[#This Row],[description_override]])</f>
        <v>0</v>
      </c>
      <c r="L77" s="4" t="s">
        <v>445</v>
      </c>
      <c r="M77" s="4" t="s">
        <v>454</v>
      </c>
      <c r="N77" s="4" cm="1">
        <f t="array" ref="N77">_xlfn.SWITCH(data[[#This Row],[diffusion_type]],"lognormal",0.0001,"normal",-0.01)*IF(data[[#This Row],[asset_class]]="Vol",-1,1)</f>
        <v>1E-4</v>
      </c>
      <c r="O77" s="4" t="str">
        <f>data[[#This Row],[factor_name]]</f>
        <v>TRUMP</v>
      </c>
      <c r="P77" s="2"/>
      <c r="Q77" t="b">
        <v>1</v>
      </c>
    </row>
    <row r="78" spans="1:17" x14ac:dyDescent="0.25">
      <c r="A78" s="4" t="s">
        <v>444</v>
      </c>
      <c r="B78" s="4" t="s">
        <v>40</v>
      </c>
      <c r="C78" s="4" t="s">
        <v>439</v>
      </c>
      <c r="D78" s="4"/>
      <c r="E78" s="4"/>
      <c r="F78" s="4"/>
      <c r="G78" s="4"/>
      <c r="H78" s="4">
        <v>1</v>
      </c>
      <c r="I78" s="4">
        <v>1</v>
      </c>
      <c r="J78" s="4">
        <v>1</v>
      </c>
      <c r="K78" s="4">
        <f>IF(data[[#This Row],[description_override]]="",data[[#This Row],[Description_GPT]],data[[#This Row],[description_override]])</f>
        <v>0</v>
      </c>
      <c r="L78" s="4" t="s">
        <v>445</v>
      </c>
      <c r="M78" s="4" t="s">
        <v>454</v>
      </c>
      <c r="N78" s="4" cm="1">
        <f t="array" ref="N78">_xlfn.SWITCH(data[[#This Row],[diffusion_type]],"lognormal",0.0001,"normal",-0.01)*IF(data[[#This Row],[asset_class]]="Vol",-1,1)</f>
        <v>1E-4</v>
      </c>
      <c r="O78" s="4" t="str">
        <f>data[[#This Row],[factor_name]]</f>
        <v>FED</v>
      </c>
      <c r="Q78" t="b">
        <v>0</v>
      </c>
    </row>
    <row r="79" spans="1:17" x14ac:dyDescent="0.25">
      <c r="A79" s="4" t="s">
        <v>444</v>
      </c>
      <c r="B79" s="4" t="s">
        <v>40</v>
      </c>
      <c r="C79" s="4" t="s">
        <v>421</v>
      </c>
      <c r="D79" s="4"/>
      <c r="E79" s="4"/>
      <c r="F79" s="4"/>
      <c r="G79" s="4"/>
      <c r="H79" s="4">
        <v>1</v>
      </c>
      <c r="I79" s="4">
        <v>1</v>
      </c>
      <c r="J79" s="4">
        <v>1</v>
      </c>
      <c r="K79" s="4">
        <f>IF(data[[#This Row],[description_override]]="",data[[#This Row],[Description_GPT]],data[[#This Row],[description_override]])</f>
        <v>0</v>
      </c>
      <c r="L79" s="4" t="s">
        <v>445</v>
      </c>
      <c r="M79" s="4" t="s">
        <v>454</v>
      </c>
      <c r="N79" s="4" cm="1">
        <f t="array" ref="N79">_xlfn.SWITCH(data[[#This Row],[diffusion_type]],"lognormal",0.0001,"normal",-0.01)*IF(data[[#This Row],[asset_class]]="Vol",-1,1)</f>
        <v>1E-4</v>
      </c>
      <c r="O79" s="4" t="str">
        <f>data[[#This Row],[factor_name]]</f>
        <v>AI</v>
      </c>
      <c r="Q79" t="b">
        <v>0</v>
      </c>
    </row>
    <row r="80" spans="1:17" x14ac:dyDescent="0.25">
      <c r="A80" s="4" t="s">
        <v>444</v>
      </c>
      <c r="B80" s="4" t="s">
        <v>40</v>
      </c>
      <c r="C80" s="4" t="s">
        <v>450</v>
      </c>
      <c r="D80" s="4"/>
      <c r="E80" s="4"/>
      <c r="F80" s="4"/>
      <c r="G80" s="4"/>
      <c r="H80" s="4">
        <v>1</v>
      </c>
      <c r="I80" s="4">
        <v>1</v>
      </c>
      <c r="J80" s="4">
        <v>1</v>
      </c>
      <c r="K80" s="4">
        <f>IF(data[[#This Row],[description_override]]="",data[[#This Row],[Description_GPT]],data[[#This Row],[description_override]])</f>
        <v>0</v>
      </c>
      <c r="L80" s="4" t="s">
        <v>445</v>
      </c>
      <c r="M80" s="4" t="s">
        <v>454</v>
      </c>
      <c r="N80" s="4" cm="1">
        <f t="array" ref="N80">_xlfn.SWITCH(data[[#This Row],[diffusion_type]],"lognormal",0.0001,"normal",-0.01)*IF(data[[#This Row],[asset_class]]="Vol",-1,1)</f>
        <v>1E-4</v>
      </c>
      <c r="O80" s="4" t="str">
        <f>data[[#This Row],[factor_name]]</f>
        <v>GEOPOLITICS</v>
      </c>
      <c r="Q80" t="b">
        <v>1</v>
      </c>
    </row>
    <row r="81" spans="1:17" x14ac:dyDescent="0.25">
      <c r="A81" s="4" t="s">
        <v>444</v>
      </c>
      <c r="B81" s="4" t="s">
        <v>40</v>
      </c>
      <c r="C81" s="4" t="s">
        <v>451</v>
      </c>
      <c r="D81" s="4"/>
      <c r="E81" s="4"/>
      <c r="F81" s="4"/>
      <c r="G81" s="4"/>
      <c r="H81" s="4">
        <v>1</v>
      </c>
      <c r="I81" s="4">
        <v>1</v>
      </c>
      <c r="J81" s="4">
        <v>1</v>
      </c>
      <c r="K81" s="4">
        <f>IF(data[[#This Row],[description_override]]="",data[[#This Row],[Description_GPT]],data[[#This Row],[description_override]])</f>
        <v>0</v>
      </c>
      <c r="L81" s="4" t="s">
        <v>445</v>
      </c>
      <c r="M81" s="4" t="s">
        <v>454</v>
      </c>
      <c r="N81" s="4" cm="1">
        <f t="array" ref="N81">_xlfn.SWITCH(data[[#This Row],[diffusion_type]],"lognormal",0.0001,"normal",-0.01)*IF(data[[#This Row],[asset_class]]="Vol",-1,1)</f>
        <v>1E-4</v>
      </c>
      <c r="O81" s="4" t="str">
        <f>data[[#This Row],[factor_name]]</f>
        <v>2s10s</v>
      </c>
      <c r="Q81" t="b">
        <v>0</v>
      </c>
    </row>
  </sheetData>
  <phoneticPr fontId="2" type="noConversion"/>
  <conditionalFormatting sqref="A2:O81">
    <cfRule type="expression" dxfId="0" priority="6">
      <formula>$Q2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690-4C72-4E94-925C-89FAF286C7F8}">
  <dimension ref="A1:H6"/>
  <sheetViews>
    <sheetView showGridLines="0" workbookViewId="0"/>
  </sheetViews>
  <sheetFormatPr defaultRowHeight="15" x14ac:dyDescent="0.25"/>
  <sheetData>
    <row r="1" spans="1:8" x14ac:dyDescent="0.25">
      <c r="A1" t="s">
        <v>2</v>
      </c>
      <c r="B1" t="s">
        <v>322</v>
      </c>
      <c r="C1" t="s">
        <v>316</v>
      </c>
      <c r="D1" t="s">
        <v>466</v>
      </c>
      <c r="E1" t="s">
        <v>465</v>
      </c>
      <c r="F1" t="s">
        <v>464</v>
      </c>
      <c r="G1" t="s">
        <v>463</v>
      </c>
      <c r="H1" t="s">
        <v>462</v>
      </c>
    </row>
    <row r="2" spans="1:8" x14ac:dyDescent="0.25">
      <c r="A2" t="s">
        <v>0</v>
      </c>
      <c r="B2" t="s">
        <v>39</v>
      </c>
      <c r="C2" t="s">
        <v>40</v>
      </c>
      <c r="D2" t="s">
        <v>455</v>
      </c>
      <c r="E2" t="s">
        <v>4</v>
      </c>
      <c r="F2" t="s">
        <v>454</v>
      </c>
      <c r="G2" t="s">
        <v>457</v>
      </c>
      <c r="H2">
        <v>0</v>
      </c>
    </row>
    <row r="3" spans="1:8" x14ac:dyDescent="0.25">
      <c r="A3" t="s">
        <v>461</v>
      </c>
      <c r="B3" t="s">
        <v>39</v>
      </c>
      <c r="C3" t="s">
        <v>40</v>
      </c>
      <c r="D3" t="s">
        <v>455</v>
      </c>
      <c r="E3" t="s">
        <v>5</v>
      </c>
      <c r="F3" t="s">
        <v>454</v>
      </c>
      <c r="G3" t="s">
        <v>457</v>
      </c>
      <c r="H3" t="s">
        <v>460</v>
      </c>
    </row>
    <row r="4" spans="1:8" x14ac:dyDescent="0.25">
      <c r="A4" t="s">
        <v>95</v>
      </c>
      <c r="B4" t="s">
        <v>39</v>
      </c>
      <c r="C4" t="s">
        <v>68</v>
      </c>
      <c r="D4" t="s">
        <v>455</v>
      </c>
      <c r="E4" t="s">
        <v>459</v>
      </c>
      <c r="F4" t="s">
        <v>454</v>
      </c>
      <c r="G4" t="s">
        <v>457</v>
      </c>
      <c r="H4">
        <v>0</v>
      </c>
    </row>
    <row r="5" spans="1:8" x14ac:dyDescent="0.25">
      <c r="A5" t="s">
        <v>238</v>
      </c>
      <c r="B5" t="s">
        <v>128</v>
      </c>
      <c r="C5" t="s">
        <v>40</v>
      </c>
      <c r="D5" t="s">
        <v>455</v>
      </c>
      <c r="E5" t="s">
        <v>458</v>
      </c>
      <c r="F5" t="s">
        <v>467</v>
      </c>
      <c r="G5" t="s">
        <v>457</v>
      </c>
      <c r="H5">
        <v>0</v>
      </c>
    </row>
    <row r="6" spans="1:8" x14ac:dyDescent="0.25">
      <c r="A6" t="s">
        <v>456</v>
      </c>
      <c r="B6" t="s">
        <v>128</v>
      </c>
      <c r="C6" t="s">
        <v>40</v>
      </c>
      <c r="D6" t="s">
        <v>455</v>
      </c>
      <c r="E6" t="s">
        <v>131</v>
      </c>
      <c r="F6" t="s">
        <v>454</v>
      </c>
      <c r="G6" t="s">
        <v>453</v>
      </c>
      <c r="H6" t="s">
        <v>452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7BD7F-9323-4F6D-98BF-C1B39119DCDE}">
  <sheetPr codeName="Sheet8"/>
  <dimension ref="A1:J64"/>
  <sheetViews>
    <sheetView showGridLines="0" workbookViewId="0">
      <selection activeCell="B1" sqref="B1:J1"/>
    </sheetView>
  </sheetViews>
  <sheetFormatPr defaultRowHeight="15" x14ac:dyDescent="0.25"/>
  <cols>
    <col min="6" max="6" width="44.28515625" bestFit="1" customWidth="1"/>
  </cols>
  <sheetData>
    <row r="1" spans="1:10" x14ac:dyDescent="0.25">
      <c r="A1" t="s">
        <v>2</v>
      </c>
      <c r="B1" t="s">
        <v>322</v>
      </c>
      <c r="C1" t="s">
        <v>316</v>
      </c>
      <c r="D1" t="s">
        <v>428</v>
      </c>
      <c r="E1" t="s">
        <v>445</v>
      </c>
      <c r="F1" t="s">
        <v>19</v>
      </c>
      <c r="G1" t="s">
        <v>466</v>
      </c>
      <c r="H1" t="s">
        <v>465</v>
      </c>
      <c r="I1" t="s">
        <v>464</v>
      </c>
      <c r="J1" t="s">
        <v>469</v>
      </c>
    </row>
    <row r="2" spans="1:10" x14ac:dyDescent="0.25">
      <c r="A2" t="str" cm="1">
        <f t="array" ref="A2:A64">_xlfn._xlws.FILTER(data[factor_name],data[Active])</f>
        <v>SPY</v>
      </c>
      <c r="B2" t="str" cm="1">
        <f t="array" ref="B2:J64">INDEX(data[],_xlfn.XMATCH(_xlfn.ANCHORARRAY(A2),data[factor_name]),_xlfn.XMATCH(B1:J1,data[#Headers]))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25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25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25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25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  <row r="7" spans="1:10" x14ac:dyDescent="0.25">
      <c r="A7" t="str">
        <v>DIA</v>
      </c>
      <c r="B7" t="str">
        <v>Equities</v>
      </c>
      <c r="C7" t="str">
        <v>USD</v>
      </c>
      <c r="D7">
        <v>0</v>
      </c>
      <c r="E7">
        <v>0</v>
      </c>
      <c r="F7" t="str">
        <v>Dow Jones 30</v>
      </c>
      <c r="G7" t="str">
        <v>yfinance</v>
      </c>
      <c r="H7" t="str">
        <v>DIA</v>
      </c>
      <c r="I7" t="str">
        <v>lognormal</v>
      </c>
      <c r="J7">
        <v>1E-4</v>
      </c>
    </row>
    <row r="8" spans="1:10" x14ac:dyDescent="0.25">
      <c r="A8" t="str">
        <v>XLK</v>
      </c>
      <c r="B8" t="str">
        <v>Sector</v>
      </c>
      <c r="C8" t="str">
        <v>USD</v>
      </c>
      <c r="D8">
        <v>0</v>
      </c>
      <c r="E8">
        <v>0</v>
      </c>
      <c r="F8" t="str">
        <v>Technology</v>
      </c>
      <c r="G8" t="str">
        <v>yfinance</v>
      </c>
      <c r="H8" t="str">
        <v>XLK</v>
      </c>
      <c r="I8" t="str">
        <v>lognormal</v>
      </c>
      <c r="J8">
        <v>1E-4</v>
      </c>
    </row>
    <row r="9" spans="1:10" x14ac:dyDescent="0.25">
      <c r="A9" t="str">
        <v>XLI</v>
      </c>
      <c r="B9" t="str">
        <v>Sector</v>
      </c>
      <c r="C9" t="str">
        <v>USD</v>
      </c>
      <c r="D9">
        <v>0</v>
      </c>
      <c r="E9">
        <v>0</v>
      </c>
      <c r="F9" t="str">
        <v>Industrials</v>
      </c>
      <c r="G9" t="str">
        <v>yfinance</v>
      </c>
      <c r="H9" t="str">
        <v>XLI</v>
      </c>
      <c r="I9" t="str">
        <v>lognormal</v>
      </c>
      <c r="J9">
        <v>1E-4</v>
      </c>
    </row>
    <row r="10" spans="1:10" x14ac:dyDescent="0.25">
      <c r="A10" t="str">
        <v>XLF</v>
      </c>
      <c r="B10" t="str">
        <v>Sector</v>
      </c>
      <c r="C10" t="str">
        <v>USD</v>
      </c>
      <c r="D10">
        <v>0</v>
      </c>
      <c r="E10">
        <v>0</v>
      </c>
      <c r="F10" t="str">
        <v>Financials</v>
      </c>
      <c r="G10" t="str">
        <v>yfinance</v>
      </c>
      <c r="H10" t="str">
        <v>XLF</v>
      </c>
      <c r="I10" t="str">
        <v>lognormal</v>
      </c>
      <c r="J10">
        <v>1E-4</v>
      </c>
    </row>
    <row r="11" spans="1:10" x14ac:dyDescent="0.25">
      <c r="A11" t="str">
        <v>KRE</v>
      </c>
      <c r="B11" t="str">
        <v>Sector</v>
      </c>
      <c r="C11" t="str">
        <v>USD</v>
      </c>
      <c r="D11">
        <v>0</v>
      </c>
      <c r="E11">
        <v>0</v>
      </c>
      <c r="F11" t="str">
        <v>Regional Banks</v>
      </c>
      <c r="G11" t="str">
        <v>yfinance</v>
      </c>
      <c r="H11" t="str">
        <v>KRE</v>
      </c>
      <c r="I11" t="str">
        <v>lognormal</v>
      </c>
      <c r="J11">
        <v>1E-4</v>
      </c>
    </row>
    <row r="12" spans="1:10" x14ac:dyDescent="0.25">
      <c r="A12" t="str">
        <v>XLC</v>
      </c>
      <c r="B12" t="str">
        <v>Sector</v>
      </c>
      <c r="C12" t="str">
        <v>USD</v>
      </c>
      <c r="D12">
        <v>0</v>
      </c>
      <c r="E12">
        <v>0</v>
      </c>
      <c r="F12" t="str">
        <v>Communications</v>
      </c>
      <c r="G12" t="str">
        <v>yfinance</v>
      </c>
      <c r="H12" t="str">
        <v>XLC</v>
      </c>
      <c r="I12" t="str">
        <v>lognormal</v>
      </c>
      <c r="J12">
        <v>1E-4</v>
      </c>
    </row>
    <row r="13" spans="1:10" x14ac:dyDescent="0.25">
      <c r="A13" t="str">
        <v>XLE</v>
      </c>
      <c r="B13" t="str">
        <v>Sector</v>
      </c>
      <c r="C13" t="str">
        <v>USD</v>
      </c>
      <c r="D13">
        <v>0</v>
      </c>
      <c r="E13">
        <v>0</v>
      </c>
      <c r="F13" t="str">
        <v>Energy</v>
      </c>
      <c r="G13" t="str">
        <v>yfinance</v>
      </c>
      <c r="H13" t="str">
        <v>XLE</v>
      </c>
      <c r="I13" t="str">
        <v>lognormal</v>
      </c>
      <c r="J13">
        <v>1E-4</v>
      </c>
    </row>
    <row r="14" spans="1:10" x14ac:dyDescent="0.25">
      <c r="A14" t="str">
        <v>XLY</v>
      </c>
      <c r="B14" t="str">
        <v>Sector</v>
      </c>
      <c r="C14" t="str">
        <v>USD</v>
      </c>
      <c r="D14">
        <v>0</v>
      </c>
      <c r="E14">
        <v>0</v>
      </c>
      <c r="F14" t="str">
        <v>Discretionary</v>
      </c>
      <c r="G14" t="str">
        <v>yfinance</v>
      </c>
      <c r="H14" t="str">
        <v>XLY</v>
      </c>
      <c r="I14" t="str">
        <v>lognormal</v>
      </c>
      <c r="J14">
        <v>1E-4</v>
      </c>
    </row>
    <row r="15" spans="1:10" x14ac:dyDescent="0.25">
      <c r="A15" t="str">
        <v>XLB</v>
      </c>
      <c r="B15" t="str">
        <v>Sector</v>
      </c>
      <c r="C15" t="str">
        <v>USD</v>
      </c>
      <c r="D15">
        <v>0</v>
      </c>
      <c r="E15">
        <v>0</v>
      </c>
      <c r="F15" t="str">
        <v>Materials</v>
      </c>
      <c r="G15" t="str">
        <v>yfinance</v>
      </c>
      <c r="H15" t="str">
        <v>XLB</v>
      </c>
      <c r="I15" t="str">
        <v>lognormal</v>
      </c>
      <c r="J15">
        <v>1E-4</v>
      </c>
    </row>
    <row r="16" spans="1:10" x14ac:dyDescent="0.25">
      <c r="A16" t="str">
        <v>XLV</v>
      </c>
      <c r="B16" t="str">
        <v>Sector</v>
      </c>
      <c r="C16" t="str">
        <v>USD</v>
      </c>
      <c r="D16">
        <v>0</v>
      </c>
      <c r="E16">
        <v>0</v>
      </c>
      <c r="F16" t="str">
        <v>Health Care</v>
      </c>
      <c r="G16" t="str">
        <v>yfinance</v>
      </c>
      <c r="H16" t="str">
        <v>XLV</v>
      </c>
      <c r="I16" t="str">
        <v>lognormal</v>
      </c>
      <c r="J16">
        <v>1E-4</v>
      </c>
    </row>
    <row r="17" spans="1:10" x14ac:dyDescent="0.25">
      <c r="A17" t="str">
        <v>XLU</v>
      </c>
      <c r="B17" t="str">
        <v>Sector</v>
      </c>
      <c r="C17" t="str">
        <v>USD</v>
      </c>
      <c r="D17">
        <v>0</v>
      </c>
      <c r="E17">
        <v>0</v>
      </c>
      <c r="F17" t="str">
        <v>Utilities</v>
      </c>
      <c r="G17" t="str">
        <v>yfinance</v>
      </c>
      <c r="H17" t="str">
        <v>XLU</v>
      </c>
      <c r="I17" t="str">
        <v>lognormal</v>
      </c>
      <c r="J17">
        <v>1E-4</v>
      </c>
    </row>
    <row r="18" spans="1:10" x14ac:dyDescent="0.25">
      <c r="A18" t="str">
        <v>XLP</v>
      </c>
      <c r="B18" t="str">
        <v>Sector</v>
      </c>
      <c r="C18" t="str">
        <v>USD</v>
      </c>
      <c r="D18">
        <v>0</v>
      </c>
      <c r="E18">
        <v>0</v>
      </c>
      <c r="F18" t="str">
        <v>Staples</v>
      </c>
      <c r="G18" t="str">
        <v>yfinance</v>
      </c>
      <c r="H18" t="str">
        <v>XLP</v>
      </c>
      <c r="I18" t="str">
        <v>lognormal</v>
      </c>
      <c r="J18">
        <v>1E-4</v>
      </c>
    </row>
    <row r="19" spans="1:10" x14ac:dyDescent="0.25">
      <c r="A19" t="str">
        <v>IYR</v>
      </c>
      <c r="B19" t="str">
        <v>Equities</v>
      </c>
      <c r="C19" t="str">
        <v>USD</v>
      </c>
      <c r="D19">
        <v>0</v>
      </c>
      <c r="E19">
        <v>0</v>
      </c>
      <c r="F19" t="str">
        <v>iShares U.S. Real Estate ETF</v>
      </c>
      <c r="G19" t="str">
        <v>yfinance</v>
      </c>
      <c r="H19" t="str">
        <v>IYR</v>
      </c>
      <c r="I19" t="str">
        <v>lognormal</v>
      </c>
      <c r="J19">
        <v>1E-4</v>
      </c>
    </row>
    <row r="20" spans="1:10" x14ac:dyDescent="0.25">
      <c r="A20" t="str">
        <v>VNQ</v>
      </c>
      <c r="B20" t="str">
        <v>Equities</v>
      </c>
      <c r="C20" t="str">
        <v>USD</v>
      </c>
      <c r="D20">
        <v>0</v>
      </c>
      <c r="E20">
        <v>0</v>
      </c>
      <c r="F20" t="str">
        <v>Vanguard Real Estate ETF</v>
      </c>
      <c r="G20" t="str">
        <v>yfinance</v>
      </c>
      <c r="H20" t="str">
        <v>VNQ</v>
      </c>
      <c r="I20" t="str">
        <v>lognormal</v>
      </c>
      <c r="J20">
        <v>1E-4</v>
      </c>
    </row>
    <row r="21" spans="1:10" x14ac:dyDescent="0.25">
      <c r="A21" t="str">
        <v>AIQ</v>
      </c>
      <c r="B21" t="str">
        <v>Equities</v>
      </c>
      <c r="C21" t="str">
        <v>USD</v>
      </c>
      <c r="D21">
        <v>0</v>
      </c>
      <c r="E21">
        <v>0</v>
      </c>
      <c r="F21" t="str">
        <v>AI</v>
      </c>
      <c r="G21" t="str">
        <v>yfinance</v>
      </c>
      <c r="H21" t="str">
        <v>AIQ</v>
      </c>
      <c r="I21" t="str">
        <v>lognormal</v>
      </c>
      <c r="J21">
        <v>1E-4</v>
      </c>
    </row>
    <row r="22" spans="1:10" x14ac:dyDescent="0.25">
      <c r="A22" t="str">
        <v>ICLN</v>
      </c>
      <c r="B22" t="str">
        <v>Equities</v>
      </c>
      <c r="C22" t="str">
        <v>USD</v>
      </c>
      <c r="D22">
        <v>0</v>
      </c>
      <c r="E22">
        <v>0</v>
      </c>
      <c r="F22" t="str">
        <v>Clean Energy</v>
      </c>
      <c r="G22" t="str">
        <v>yfinance</v>
      </c>
      <c r="H22" t="str">
        <v>ICLN</v>
      </c>
      <c r="I22" t="str">
        <v>lognormal</v>
      </c>
      <c r="J22">
        <v>1E-4</v>
      </c>
    </row>
    <row r="23" spans="1:10" x14ac:dyDescent="0.25">
      <c r="A23" t="str">
        <v>PFF</v>
      </c>
      <c r="B23" t="str">
        <v>Equities</v>
      </c>
      <c r="C23" t="str">
        <v>USD</v>
      </c>
      <c r="D23">
        <v>0</v>
      </c>
      <c r="E23">
        <v>0</v>
      </c>
      <c r="F23" t="str">
        <v>Preferred</v>
      </c>
      <c r="G23" t="str">
        <v>yfinance</v>
      </c>
      <c r="H23" t="str">
        <v>PFF</v>
      </c>
      <c r="I23" t="str">
        <v>lognormal</v>
      </c>
      <c r="J23">
        <v>1E-4</v>
      </c>
    </row>
    <row r="24" spans="1:10" x14ac:dyDescent="0.25">
      <c r="A24" t="str">
        <v>FEZ</v>
      </c>
      <c r="B24" t="str">
        <v>Equities</v>
      </c>
      <c r="C24" t="str">
        <v>EUR</v>
      </c>
      <c r="D24">
        <v>0</v>
      </c>
      <c r="E24">
        <v>0</v>
      </c>
      <c r="F24" t="str">
        <v>Eurostoxx 50</v>
      </c>
      <c r="G24" t="str">
        <v>yfinance</v>
      </c>
      <c r="H24" t="str">
        <v>FEZ</v>
      </c>
      <c r="I24" t="str">
        <v>lognormal</v>
      </c>
      <c r="J24">
        <v>1E-4</v>
      </c>
    </row>
    <row r="25" spans="1:10" x14ac:dyDescent="0.25">
      <c r="A25" t="str">
        <v>EWU</v>
      </c>
      <c r="B25" t="str">
        <v>Equities</v>
      </c>
      <c r="C25" t="str">
        <v>GBP</v>
      </c>
      <c r="D25">
        <v>0</v>
      </c>
      <c r="E25">
        <v>0</v>
      </c>
      <c r="F25" t="str">
        <v>iShares FTSE United Kingdom ETF</v>
      </c>
      <c r="G25" t="str">
        <v>yfinance</v>
      </c>
      <c r="H25" t="str">
        <v>EWU</v>
      </c>
      <c r="I25" t="str">
        <v>lognormal</v>
      </c>
      <c r="J25">
        <v>1E-4</v>
      </c>
    </row>
    <row r="26" spans="1:10" x14ac:dyDescent="0.25">
      <c r="A26" t="str">
        <v>DAX</v>
      </c>
      <c r="B26" t="str">
        <v>Equities</v>
      </c>
      <c r="C26" t="str">
        <v>EUR</v>
      </c>
      <c r="D26">
        <v>0</v>
      </c>
      <c r="E26">
        <v>0</v>
      </c>
      <c r="F26" t="str">
        <v>DAX (Germany)</v>
      </c>
      <c r="G26" t="str">
        <v>yfinance</v>
      </c>
      <c r="H26" t="str">
        <v>DAX</v>
      </c>
      <c r="I26" t="str">
        <v>lognormal</v>
      </c>
      <c r="J26">
        <v>1E-4</v>
      </c>
    </row>
    <row r="27" spans="1:10" x14ac:dyDescent="0.25">
      <c r="A27" t="str">
        <v>EWC</v>
      </c>
      <c r="B27" t="str">
        <v>Equities</v>
      </c>
      <c r="C27" t="str">
        <v>CAD</v>
      </c>
      <c r="D27">
        <v>0</v>
      </c>
      <c r="E27">
        <v>0</v>
      </c>
      <c r="F27" t="str">
        <v>iShares MSCI Canada ETF</v>
      </c>
      <c r="G27" t="str">
        <v>yfinance</v>
      </c>
      <c r="H27" t="str">
        <v>EWC</v>
      </c>
      <c r="I27" t="str">
        <v>lognormal</v>
      </c>
      <c r="J27">
        <v>1E-4</v>
      </c>
    </row>
    <row r="28" spans="1:10" x14ac:dyDescent="0.25">
      <c r="A28" t="str">
        <v>EWI</v>
      </c>
      <c r="B28" t="str">
        <v>Equities</v>
      </c>
      <c r="C28" t="str">
        <v>EUR</v>
      </c>
      <c r="D28">
        <v>0</v>
      </c>
      <c r="E28">
        <v>0</v>
      </c>
      <c r="F28" t="str">
        <v>iShares MSCI Italy ETF</v>
      </c>
      <c r="G28" t="str">
        <v>yfinance</v>
      </c>
      <c r="H28" t="str">
        <v>EWI</v>
      </c>
      <c r="I28" t="str">
        <v>lognormal</v>
      </c>
      <c r="J28">
        <v>1E-4</v>
      </c>
    </row>
    <row r="29" spans="1:10" x14ac:dyDescent="0.25">
      <c r="A29" t="str">
        <v>^N225</v>
      </c>
      <c r="B29" t="str">
        <v>Equities</v>
      </c>
      <c r="C29" t="str">
        <v>JPY</v>
      </c>
      <c r="D29">
        <v>0</v>
      </c>
      <c r="E29">
        <v>0</v>
      </c>
      <c r="F29" t="str">
        <v>Nikkei 225</v>
      </c>
      <c r="G29" t="str">
        <v>yfinance</v>
      </c>
      <c r="H29" t="str">
        <v>^N225</v>
      </c>
      <c r="I29" t="str">
        <v>lognormal</v>
      </c>
      <c r="J29">
        <v>1E-4</v>
      </c>
    </row>
    <row r="30" spans="1:10" x14ac:dyDescent="0.25">
      <c r="A30" t="str">
        <v>TPX</v>
      </c>
      <c r="B30" t="str">
        <v>Equities</v>
      </c>
      <c r="C30" t="str">
        <v>JPY</v>
      </c>
      <c r="D30">
        <v>0</v>
      </c>
      <c r="E30">
        <v>0</v>
      </c>
      <c r="F30" t="str">
        <v>TOPIX</v>
      </c>
      <c r="G30" t="str">
        <v>yfinance</v>
      </c>
      <c r="H30" t="str">
        <v>TPX</v>
      </c>
      <c r="I30" t="str">
        <v>lognormal</v>
      </c>
      <c r="J30">
        <v>1E-4</v>
      </c>
    </row>
    <row r="31" spans="1:10" x14ac:dyDescent="0.25">
      <c r="A31" t="str">
        <v>FXI</v>
      </c>
      <c r="B31" t="str">
        <v>Equities</v>
      </c>
      <c r="C31" t="str">
        <v>CNH</v>
      </c>
      <c r="D31">
        <v>0</v>
      </c>
      <c r="E31">
        <v>0</v>
      </c>
      <c r="F31" t="str">
        <v>iShares China Large-Cap ETF</v>
      </c>
      <c r="G31" t="str">
        <v>yfinance</v>
      </c>
      <c r="H31" t="str">
        <v>FXI</v>
      </c>
      <c r="I31" t="str">
        <v>lognormal</v>
      </c>
      <c r="J31">
        <v>1E-4</v>
      </c>
    </row>
    <row r="32" spans="1:10" x14ac:dyDescent="0.25">
      <c r="A32" t="str">
        <v>ASHR</v>
      </c>
      <c r="B32" t="str">
        <v>Equities</v>
      </c>
      <c r="C32" t="str">
        <v>CNH</v>
      </c>
      <c r="D32">
        <v>0</v>
      </c>
      <c r="E32">
        <v>0</v>
      </c>
      <c r="F32" t="str">
        <v>Xtrackers Harvest CSI 300 China A-Shares ETF</v>
      </c>
      <c r="G32" t="str">
        <v>yfinance</v>
      </c>
      <c r="H32" t="str">
        <v>ASHR</v>
      </c>
      <c r="I32" t="str">
        <v>lognormal</v>
      </c>
      <c r="J32">
        <v>1E-4</v>
      </c>
    </row>
    <row r="33" spans="1:10" x14ac:dyDescent="0.25">
      <c r="A33" t="str">
        <v>KWEB</v>
      </c>
      <c r="B33" t="str">
        <v>Equities</v>
      </c>
      <c r="C33" t="str">
        <v>CNH</v>
      </c>
      <c r="D33">
        <v>0</v>
      </c>
      <c r="E33">
        <v>0</v>
      </c>
      <c r="F33" t="str">
        <v>KraneShares CSI China Internet ETF</v>
      </c>
      <c r="G33" t="str">
        <v>yfinance</v>
      </c>
      <c r="H33" t="str">
        <v>KWEB</v>
      </c>
      <c r="I33" t="str">
        <v>lognormal</v>
      </c>
      <c r="J33">
        <v>1E-4</v>
      </c>
    </row>
    <row r="34" spans="1:10" x14ac:dyDescent="0.25">
      <c r="A34" t="str">
        <v>EEM</v>
      </c>
      <c r="B34" t="str">
        <v>Equities</v>
      </c>
      <c r="C34" t="str">
        <v>EM</v>
      </c>
      <c r="D34">
        <v>0</v>
      </c>
      <c r="E34">
        <v>0</v>
      </c>
      <c r="F34">
        <v>0</v>
      </c>
      <c r="G34" t="str">
        <v>yfinance</v>
      </c>
      <c r="H34" t="str">
        <v>EEM</v>
      </c>
      <c r="I34" t="str">
        <v>lognormal</v>
      </c>
      <c r="J34">
        <v>1E-4</v>
      </c>
    </row>
    <row r="35" spans="1:10" x14ac:dyDescent="0.25">
      <c r="A35" t="str">
        <v>LQD</v>
      </c>
      <c r="B35" t="str">
        <v>Credit</v>
      </c>
      <c r="C35" t="str">
        <v>USD</v>
      </c>
      <c r="D35">
        <v>0</v>
      </c>
      <c r="E35">
        <v>0</v>
      </c>
      <c r="F35" t="str">
        <v>iShares iBoxx $ Investment Grade Corporate Bond ETF</v>
      </c>
      <c r="G35" t="str">
        <v>yfinance</v>
      </c>
      <c r="H35" t="str">
        <v>LQD</v>
      </c>
      <c r="I35" t="str">
        <v>lognormal</v>
      </c>
      <c r="J35">
        <v>1E-4</v>
      </c>
    </row>
    <row r="36" spans="1:10" x14ac:dyDescent="0.25">
      <c r="A36" t="str">
        <v>BSV</v>
      </c>
      <c r="B36" t="str">
        <v>Credit</v>
      </c>
      <c r="C36" t="str">
        <v>USD</v>
      </c>
      <c r="D36">
        <v>0</v>
      </c>
      <c r="E36">
        <v>0</v>
      </c>
      <c r="F36">
        <v>0</v>
      </c>
      <c r="G36" t="str">
        <v>yfinance</v>
      </c>
      <c r="H36" t="str">
        <v>BSV</v>
      </c>
      <c r="I36" t="str">
        <v>lognormal</v>
      </c>
      <c r="J36">
        <v>1E-4</v>
      </c>
    </row>
    <row r="37" spans="1:10" x14ac:dyDescent="0.25">
      <c r="A37" t="str">
        <v>HYG</v>
      </c>
      <c r="B37" t="str">
        <v>Credit</v>
      </c>
      <c r="C37" t="str">
        <v>USD</v>
      </c>
      <c r="D37">
        <v>0</v>
      </c>
      <c r="E37">
        <v>0</v>
      </c>
      <c r="F37" t="str">
        <v>iShares iBoxx $ High Yield Corporate Bond ETF</v>
      </c>
      <c r="G37" t="str">
        <v>yfinance</v>
      </c>
      <c r="H37" t="str">
        <v>HYG</v>
      </c>
      <c r="I37" t="str">
        <v>lognormal</v>
      </c>
      <c r="J37">
        <v>1E-4</v>
      </c>
    </row>
    <row r="38" spans="1:10" x14ac:dyDescent="0.25">
      <c r="A38" t="str">
        <v>HYGH</v>
      </c>
      <c r="B38" t="str">
        <v>Credit</v>
      </c>
      <c r="C38" t="str">
        <v>USD</v>
      </c>
      <c r="D38">
        <v>0</v>
      </c>
      <c r="E38">
        <v>0</v>
      </c>
      <c r="F38">
        <v>0</v>
      </c>
      <c r="G38" t="str">
        <v>yfinance</v>
      </c>
      <c r="H38" t="str">
        <v>HYGH</v>
      </c>
      <c r="I38" t="str">
        <v>lognormal</v>
      </c>
      <c r="J38">
        <v>1E-4</v>
      </c>
    </row>
    <row r="39" spans="1:10" x14ac:dyDescent="0.25">
      <c r="A39" t="str">
        <v>AGG</v>
      </c>
      <c r="B39" t="str">
        <v>Credit</v>
      </c>
      <c r="C39" t="str">
        <v>USD</v>
      </c>
      <c r="D39">
        <v>0</v>
      </c>
      <c r="E39">
        <v>0</v>
      </c>
      <c r="F39">
        <v>0</v>
      </c>
      <c r="G39" t="str">
        <v>yfinance</v>
      </c>
      <c r="H39" t="str">
        <v>AGG</v>
      </c>
      <c r="I39" t="str">
        <v>lognormal</v>
      </c>
      <c r="J39">
        <v>1E-4</v>
      </c>
    </row>
    <row r="40" spans="1:10" x14ac:dyDescent="0.25">
      <c r="A40" t="str">
        <v>^TNX</v>
      </c>
      <c r="B40" t="str">
        <v>Rates</v>
      </c>
      <c r="C40" t="str">
        <v>USD</v>
      </c>
      <c r="D40">
        <v>0</v>
      </c>
      <c r="E40">
        <v>0</v>
      </c>
      <c r="F40">
        <v>0</v>
      </c>
      <c r="G40" t="str">
        <v>yfinance</v>
      </c>
      <c r="H40" t="str">
        <v>^TNX</v>
      </c>
      <c r="I40" t="str">
        <v>normal</v>
      </c>
      <c r="J40">
        <v>-0.01</v>
      </c>
    </row>
    <row r="41" spans="1:10" x14ac:dyDescent="0.25">
      <c r="A41" t="str">
        <v>SHY</v>
      </c>
      <c r="B41" t="str">
        <v>Rates</v>
      </c>
      <c r="C41" t="str">
        <v>USD</v>
      </c>
      <c r="D41">
        <v>0</v>
      </c>
      <c r="E41">
        <v>0</v>
      </c>
      <c r="F41" t="str">
        <v>iShares 1-3 Year Treasury Bond ETF</v>
      </c>
      <c r="G41" t="str">
        <v>yfinance</v>
      </c>
      <c r="H41" t="str">
        <v>SHY</v>
      </c>
      <c r="I41" t="str">
        <v>lognormal</v>
      </c>
      <c r="J41">
        <v>1E-4</v>
      </c>
    </row>
    <row r="42" spans="1:10" x14ac:dyDescent="0.25">
      <c r="A42" t="str">
        <v>IEI</v>
      </c>
      <c r="B42" t="str">
        <v>Rates</v>
      </c>
      <c r="C42" t="str">
        <v>USD</v>
      </c>
      <c r="D42">
        <v>0</v>
      </c>
      <c r="E42">
        <v>0</v>
      </c>
      <c r="F42" t="str">
        <v>iShares 3-7 Year Treasury Bond ETF</v>
      </c>
      <c r="G42" t="str">
        <v>yfinance</v>
      </c>
      <c r="H42" t="str">
        <v>IEI</v>
      </c>
      <c r="I42" t="str">
        <v>lognormal</v>
      </c>
      <c r="J42">
        <v>1E-4</v>
      </c>
    </row>
    <row r="43" spans="1:10" x14ac:dyDescent="0.25">
      <c r="A43" t="str">
        <v>IEF</v>
      </c>
      <c r="B43" t="str">
        <v>Rates</v>
      </c>
      <c r="C43" t="str">
        <v>USD</v>
      </c>
      <c r="D43">
        <v>1</v>
      </c>
      <c r="E43">
        <v>0</v>
      </c>
      <c r="F43" t="str">
        <v>iShares 7-10 Year Treasury Bond ETF</v>
      </c>
      <c r="G43" t="str">
        <v>yfinance</v>
      </c>
      <c r="H43" t="str">
        <v>IEF</v>
      </c>
      <c r="I43" t="str">
        <v>lognormal</v>
      </c>
      <c r="J43">
        <v>1E-4</v>
      </c>
    </row>
    <row r="44" spans="1:10" x14ac:dyDescent="0.25">
      <c r="A44" t="str">
        <v>TLT</v>
      </c>
      <c r="B44" t="str">
        <v>Rates</v>
      </c>
      <c r="C44" t="str">
        <v>USD</v>
      </c>
      <c r="D44">
        <v>0</v>
      </c>
      <c r="E44">
        <v>0</v>
      </c>
      <c r="F44" t="str">
        <v>iShares 20+ Year Treasury Bond ETF</v>
      </c>
      <c r="G44" t="str">
        <v>yfinance</v>
      </c>
      <c r="H44" t="str">
        <v>TLT</v>
      </c>
      <c r="I44" t="str">
        <v>lognormal</v>
      </c>
      <c r="J44">
        <v>1E-4</v>
      </c>
    </row>
    <row r="45" spans="1:10" x14ac:dyDescent="0.25">
      <c r="A45" t="str">
        <v>TIP</v>
      </c>
      <c r="B45" t="str">
        <v>Rates</v>
      </c>
      <c r="C45" t="str">
        <v>USD</v>
      </c>
      <c r="D45">
        <v>0</v>
      </c>
      <c r="E45">
        <v>0</v>
      </c>
      <c r="F45" t="str">
        <v>iShares TIPS Bond ETF</v>
      </c>
      <c r="G45" t="str">
        <v>yfinance</v>
      </c>
      <c r="H45" t="str">
        <v>TIP</v>
      </c>
      <c r="I45" t="str">
        <v>lognormal</v>
      </c>
      <c r="J45">
        <v>1E-4</v>
      </c>
    </row>
    <row r="46" spans="1:10" x14ac:dyDescent="0.25">
      <c r="A46" t="str">
        <v>VTIP</v>
      </c>
      <c r="B46" t="str">
        <v>Rates</v>
      </c>
      <c r="C46" t="str">
        <v>USD</v>
      </c>
      <c r="D46">
        <v>0</v>
      </c>
      <c r="E46">
        <v>0</v>
      </c>
      <c r="F46">
        <v>0</v>
      </c>
      <c r="G46" t="str">
        <v>yfinance</v>
      </c>
      <c r="H46" t="str">
        <v>VTIP</v>
      </c>
      <c r="I46" t="str">
        <v>lognormal</v>
      </c>
      <c r="J46">
        <v>1E-4</v>
      </c>
    </row>
    <row r="47" spans="1:10" x14ac:dyDescent="0.25">
      <c r="A47" t="str">
        <v>AGNC</v>
      </c>
      <c r="B47" t="str">
        <v>Rates</v>
      </c>
      <c r="C47" t="str">
        <v>USD</v>
      </c>
      <c r="D47">
        <v>0</v>
      </c>
      <c r="E47">
        <v>0</v>
      </c>
      <c r="F47" t="str">
        <v>AGNC Investment Corp.</v>
      </c>
      <c r="G47" t="str">
        <v>yfinance</v>
      </c>
      <c r="H47" t="str">
        <v>AGNC</v>
      </c>
      <c r="I47" t="str">
        <v>lognormal</v>
      </c>
      <c r="J47">
        <v>1E-4</v>
      </c>
    </row>
    <row r="48" spans="1:10" x14ac:dyDescent="0.25">
      <c r="A48" t="str">
        <v>VMBS</v>
      </c>
      <c r="B48" t="str">
        <v>Rates</v>
      </c>
      <c r="C48" t="str">
        <v>USD</v>
      </c>
      <c r="D48">
        <v>0</v>
      </c>
      <c r="E48">
        <v>0</v>
      </c>
      <c r="F48">
        <v>0</v>
      </c>
      <c r="G48" t="str">
        <v>yfinance</v>
      </c>
      <c r="H48" t="str">
        <v>VMBS</v>
      </c>
      <c r="I48" t="str">
        <v>lognormal</v>
      </c>
      <c r="J48">
        <v>1E-4</v>
      </c>
    </row>
    <row r="49" spans="1:10" x14ac:dyDescent="0.25">
      <c r="A49" t="str">
        <v>CMBS</v>
      </c>
      <c r="B49" t="str">
        <v>Rates</v>
      </c>
      <c r="C49" t="str">
        <v>USD</v>
      </c>
      <c r="D49">
        <v>0</v>
      </c>
      <c r="E49">
        <v>0</v>
      </c>
      <c r="F49">
        <v>0</v>
      </c>
      <c r="G49" t="str">
        <v>yfinance</v>
      </c>
      <c r="H49" t="str">
        <v>CMBS</v>
      </c>
      <c r="I49" t="str">
        <v>lognormal</v>
      </c>
      <c r="J49">
        <v>1E-4</v>
      </c>
    </row>
    <row r="50" spans="1:10" x14ac:dyDescent="0.25">
      <c r="A50" t="str">
        <v>EMB</v>
      </c>
      <c r="B50" t="str">
        <v>Rates</v>
      </c>
      <c r="C50" t="str">
        <v>EM</v>
      </c>
      <c r="D50">
        <v>0</v>
      </c>
      <c r="E50">
        <v>0</v>
      </c>
      <c r="F50" t="str">
        <v>iShares J.P. Morgan USD Emerging Markets Bond ETF</v>
      </c>
      <c r="G50" t="str">
        <v>yfinance</v>
      </c>
      <c r="H50" t="str">
        <v>EMB</v>
      </c>
      <c r="I50" t="str">
        <v>lognormal</v>
      </c>
      <c r="J50">
        <v>1E-4</v>
      </c>
    </row>
    <row r="51" spans="1:10" x14ac:dyDescent="0.25">
      <c r="A51" t="str">
        <v>GLD</v>
      </c>
      <c r="B51" t="str">
        <v>Commodities</v>
      </c>
      <c r="C51" t="str">
        <v>USD</v>
      </c>
      <c r="D51">
        <v>0</v>
      </c>
      <c r="E51">
        <v>0</v>
      </c>
      <c r="F51" t="str">
        <v>SPDR Gold Shares</v>
      </c>
      <c r="G51" t="str">
        <v>yfinance</v>
      </c>
      <c r="H51" t="str">
        <v>GLD</v>
      </c>
      <c r="I51" t="str">
        <v>lognormal</v>
      </c>
      <c r="J51">
        <v>1E-4</v>
      </c>
    </row>
    <row r="52" spans="1:10" x14ac:dyDescent="0.25">
      <c r="A52" t="str">
        <v>SLV</v>
      </c>
      <c r="B52" t="str">
        <v>Commodities</v>
      </c>
      <c r="C52" t="str">
        <v>USD</v>
      </c>
      <c r="D52">
        <v>0</v>
      </c>
      <c r="E52">
        <v>0</v>
      </c>
      <c r="F52" t="str">
        <v>iShares Silver Trust</v>
      </c>
      <c r="G52" t="str">
        <v>yfinance</v>
      </c>
      <c r="H52" t="str">
        <v>SLV</v>
      </c>
      <c r="I52" t="str">
        <v>lognormal</v>
      </c>
      <c r="J52">
        <v>1E-4</v>
      </c>
    </row>
    <row r="53" spans="1:10" x14ac:dyDescent="0.25">
      <c r="A53" t="str">
        <v>USO</v>
      </c>
      <c r="B53" t="str">
        <v>Commodities</v>
      </c>
      <c r="C53" t="str">
        <v>USD</v>
      </c>
      <c r="D53">
        <v>0</v>
      </c>
      <c r="E53">
        <v>0</v>
      </c>
      <c r="F53" t="str">
        <v>United States Oil Fund</v>
      </c>
      <c r="G53" t="str">
        <v>yfinance</v>
      </c>
      <c r="H53" t="str">
        <v>USO</v>
      </c>
      <c r="I53" t="str">
        <v>lognormal</v>
      </c>
      <c r="J53">
        <v>1E-4</v>
      </c>
    </row>
    <row r="54" spans="1:10" x14ac:dyDescent="0.25">
      <c r="A54" t="str">
        <v>UUP</v>
      </c>
      <c r="B54" t="str">
        <v>Currencies</v>
      </c>
      <c r="C54" t="str">
        <v>USD</v>
      </c>
      <c r="D54">
        <v>0</v>
      </c>
      <c r="E54">
        <v>0</v>
      </c>
      <c r="F54" t="str">
        <v>Invesco DB US Dollar Index Bullish Fund</v>
      </c>
      <c r="G54" t="str">
        <v>yfinance</v>
      </c>
      <c r="H54" t="str">
        <v>UUP</v>
      </c>
      <c r="I54" t="str">
        <v>lognormal</v>
      </c>
      <c r="J54">
        <v>1E-4</v>
      </c>
    </row>
    <row r="55" spans="1:10" x14ac:dyDescent="0.25">
      <c r="A55" t="str">
        <v>FXE</v>
      </c>
      <c r="B55" t="str">
        <v>Currencies</v>
      </c>
      <c r="C55" t="str">
        <v>EUR</v>
      </c>
      <c r="D55">
        <v>0</v>
      </c>
      <c r="E55">
        <v>0</v>
      </c>
      <c r="F55" t="str">
        <v>Invesco CurrencyShares Euro Trust</v>
      </c>
      <c r="G55" t="str">
        <v>yfinance</v>
      </c>
      <c r="H55" t="str">
        <v>FXE</v>
      </c>
      <c r="I55" t="str">
        <v>lognormal</v>
      </c>
      <c r="J55">
        <v>1E-4</v>
      </c>
    </row>
    <row r="56" spans="1:10" x14ac:dyDescent="0.25">
      <c r="A56" t="str">
        <v>FXY</v>
      </c>
      <c r="B56" t="str">
        <v>Currencies</v>
      </c>
      <c r="C56" t="str">
        <v>JPY</v>
      </c>
      <c r="D56">
        <v>0</v>
      </c>
      <c r="E56">
        <v>0</v>
      </c>
      <c r="F56" t="str">
        <v>Invesco CurrencyShares Japanese Yen Trust</v>
      </c>
      <c r="G56" t="str">
        <v>yfinance</v>
      </c>
      <c r="H56" t="str">
        <v>FXY</v>
      </c>
      <c r="I56" t="str">
        <v>lognormal</v>
      </c>
      <c r="J56">
        <v>1E-4</v>
      </c>
    </row>
    <row r="57" spans="1:10" x14ac:dyDescent="0.25">
      <c r="A57" t="str">
        <v>^VIX</v>
      </c>
      <c r="B57" t="str">
        <v>Vol</v>
      </c>
      <c r="C57" t="str">
        <v>USD</v>
      </c>
      <c r="D57">
        <v>0</v>
      </c>
      <c r="E57">
        <v>0</v>
      </c>
      <c r="F57" t="str">
        <v>CBOE Volatility Index</v>
      </c>
      <c r="G57" t="str">
        <v>yfinance</v>
      </c>
      <c r="H57" t="str">
        <v>^VIX</v>
      </c>
      <c r="I57" t="str">
        <v>lognormal</v>
      </c>
      <c r="J57">
        <v>-1E-4</v>
      </c>
    </row>
    <row r="58" spans="1:10" x14ac:dyDescent="0.25">
      <c r="A58" t="str">
        <v>^MOVE</v>
      </c>
      <c r="B58" t="str">
        <v>Vol</v>
      </c>
      <c r="C58" t="str">
        <v>USD</v>
      </c>
      <c r="D58">
        <v>0</v>
      </c>
      <c r="E58">
        <v>0</v>
      </c>
      <c r="F58" t="str">
        <v>ICE BofAML MOVE Index</v>
      </c>
      <c r="G58" t="str">
        <v>yfinance</v>
      </c>
      <c r="H58" t="str">
        <v>^MOVE</v>
      </c>
      <c r="I58" t="str">
        <v>lognormal</v>
      </c>
      <c r="J58">
        <v>-1E-4</v>
      </c>
    </row>
    <row r="59" spans="1:10" x14ac:dyDescent="0.25">
      <c r="A59" t="str">
        <v>MWTIX</v>
      </c>
      <c r="B59" t="str">
        <v>Portfolio</v>
      </c>
      <c r="C59" t="str">
        <v>USD</v>
      </c>
      <c r="D59">
        <v>1</v>
      </c>
      <c r="E59">
        <v>0</v>
      </c>
      <c r="F59">
        <v>0</v>
      </c>
      <c r="G59" t="str">
        <v>yfinance</v>
      </c>
      <c r="H59" t="str">
        <v>MWTIX</v>
      </c>
      <c r="I59" t="str">
        <v>lognormal</v>
      </c>
      <c r="J59">
        <v>1E-4</v>
      </c>
    </row>
    <row r="60" spans="1:10" x14ac:dyDescent="0.25">
      <c r="A60" t="str">
        <v>TRUMP</v>
      </c>
      <c r="B60" t="str">
        <v>Theme</v>
      </c>
      <c r="C60" t="str">
        <v>USD</v>
      </c>
      <c r="D60">
        <v>1</v>
      </c>
      <c r="E60">
        <v>1</v>
      </c>
      <c r="F60">
        <v>0</v>
      </c>
      <c r="G60" t="str">
        <v>composite</v>
      </c>
      <c r="H60" t="str">
        <v>TRUMP</v>
      </c>
      <c r="I60" t="str">
        <v>lognormal</v>
      </c>
      <c r="J60">
        <v>1E-4</v>
      </c>
    </row>
    <row r="61" spans="1:10" x14ac:dyDescent="0.25">
      <c r="A61" t="str">
        <v>FED</v>
      </c>
      <c r="B61" t="str">
        <v>Theme</v>
      </c>
      <c r="C61" t="str">
        <v>USD</v>
      </c>
      <c r="D61">
        <v>1</v>
      </c>
      <c r="E61">
        <v>1</v>
      </c>
      <c r="F61">
        <v>0</v>
      </c>
      <c r="G61" t="str">
        <v>composite</v>
      </c>
      <c r="H61" t="str">
        <v>FED</v>
      </c>
      <c r="I61" t="str">
        <v>lognormal</v>
      </c>
      <c r="J61">
        <v>1E-4</v>
      </c>
    </row>
    <row r="62" spans="1:10" x14ac:dyDescent="0.25">
      <c r="A62" t="str">
        <v>AI</v>
      </c>
      <c r="B62" t="str">
        <v>Theme</v>
      </c>
      <c r="C62" t="str">
        <v>USD</v>
      </c>
      <c r="D62">
        <v>1</v>
      </c>
      <c r="E62">
        <v>1</v>
      </c>
      <c r="F62">
        <v>0</v>
      </c>
      <c r="G62" t="str">
        <v>composite</v>
      </c>
      <c r="H62" t="str">
        <v>AI</v>
      </c>
      <c r="I62" t="str">
        <v>lognormal</v>
      </c>
      <c r="J62">
        <v>1E-4</v>
      </c>
    </row>
    <row r="63" spans="1:10" x14ac:dyDescent="0.25">
      <c r="A63" t="str">
        <v>GEOPOLITICS</v>
      </c>
      <c r="B63" t="str">
        <v>Theme</v>
      </c>
      <c r="C63" t="str">
        <v>USD</v>
      </c>
      <c r="D63">
        <v>1</v>
      </c>
      <c r="E63">
        <v>1</v>
      </c>
      <c r="F63">
        <v>0</v>
      </c>
      <c r="G63" t="str">
        <v>composite</v>
      </c>
      <c r="H63" t="str">
        <v>GEOPOLITICS</v>
      </c>
      <c r="I63" t="str">
        <v>lognormal</v>
      </c>
      <c r="J63">
        <v>1E-4</v>
      </c>
    </row>
    <row r="64" spans="1:10" x14ac:dyDescent="0.25">
      <c r="A64" t="str">
        <v>2s10s</v>
      </c>
      <c r="B64" t="str">
        <v>Theme</v>
      </c>
      <c r="C64" t="str">
        <v>USD</v>
      </c>
      <c r="D64">
        <v>1</v>
      </c>
      <c r="E64">
        <v>1</v>
      </c>
      <c r="F64">
        <v>0</v>
      </c>
      <c r="G64" t="str">
        <v>composite</v>
      </c>
      <c r="H64" t="str">
        <v>2s10s</v>
      </c>
      <c r="I64" t="str">
        <v>lognormal</v>
      </c>
      <c r="J64">
        <v>1E-4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51E7A-08A5-4042-86E1-7986ED98437B}">
  <dimension ref="A1:J6"/>
  <sheetViews>
    <sheetView showGridLines="0" tabSelected="1" workbookViewId="0">
      <selection activeCell="F9" sqref="F9"/>
    </sheetView>
  </sheetViews>
  <sheetFormatPr defaultRowHeight="15" x14ac:dyDescent="0.25"/>
  <sheetData>
    <row r="1" spans="1:10" x14ac:dyDescent="0.25">
      <c r="A1" t="str">
        <f>read!A1</f>
        <v>factor_name</v>
      </c>
      <c r="B1" t="str">
        <f>read!B1</f>
        <v>asset_class</v>
      </c>
      <c r="C1" t="str">
        <f>read!C1</f>
        <v>region</v>
      </c>
      <c r="D1" t="str">
        <f>read!D1</f>
        <v>hyper_factor</v>
      </c>
      <c r="E1" t="str">
        <f>read!E1</f>
        <v>composite</v>
      </c>
      <c r="F1" t="str">
        <f>read!F1</f>
        <v>description</v>
      </c>
      <c r="G1" t="str">
        <f>read!G1</f>
        <v>source</v>
      </c>
      <c r="H1" t="str">
        <f>read!H1</f>
        <v>ticker</v>
      </c>
      <c r="I1" t="str">
        <f>read!I1</f>
        <v>diffusion_type</v>
      </c>
      <c r="J1" t="str">
        <f>read!J1</f>
        <v>multiplier</v>
      </c>
    </row>
    <row r="2" spans="1:10" x14ac:dyDescent="0.25">
      <c r="A2" t="str" cm="1">
        <f t="array" ref="A2:A6">_xlfn.CHOOSEROWS(_xlfn.ANCHORARRAY(read!A2),_xlfn.SEQUENCE(5))</f>
        <v>SPY</v>
      </c>
      <c r="B2" t="str" cm="1">
        <f t="array" ref="B2:J6">_xlfn.CHOOSEROWS(_xlfn.ANCHORARRAY(read!B2),_xlfn.SEQUENCE(5))</f>
        <v>Equities</v>
      </c>
      <c r="C2" t="str">
        <v>USD</v>
      </c>
      <c r="D2">
        <v>1</v>
      </c>
      <c r="E2">
        <v>0</v>
      </c>
      <c r="F2" t="str">
        <v>S&amp;P 500</v>
      </c>
      <c r="G2" t="str">
        <v>yfinance</v>
      </c>
      <c r="H2" t="str">
        <v>SPY</v>
      </c>
      <c r="I2" t="str">
        <v>lognormal</v>
      </c>
      <c r="J2">
        <v>1E-4</v>
      </c>
    </row>
    <row r="3" spans="1:10" x14ac:dyDescent="0.25">
      <c r="A3" t="str">
        <v>IWM</v>
      </c>
      <c r="B3" t="str">
        <v>Equities</v>
      </c>
      <c r="C3" t="str">
        <v>USD</v>
      </c>
      <c r="D3">
        <v>0</v>
      </c>
      <c r="E3">
        <v>0</v>
      </c>
      <c r="F3" t="str">
        <v>Russell 2000</v>
      </c>
      <c r="G3" t="str">
        <v>yfinance</v>
      </c>
      <c r="H3" t="str">
        <v>IWM</v>
      </c>
      <c r="I3" t="str">
        <v>lognormal</v>
      </c>
      <c r="J3">
        <v>1E-4</v>
      </c>
    </row>
    <row r="4" spans="1:10" x14ac:dyDescent="0.25">
      <c r="A4" t="str">
        <v>MDY</v>
      </c>
      <c r="B4" t="str">
        <v>Equities</v>
      </c>
      <c r="C4" t="str">
        <v>USD</v>
      </c>
      <c r="D4">
        <v>0</v>
      </c>
      <c r="E4">
        <v>0</v>
      </c>
      <c r="F4" t="str">
        <v>S&amp;P 400</v>
      </c>
      <c r="G4" t="str">
        <v>yfinance</v>
      </c>
      <c r="H4" t="str">
        <v>MDY</v>
      </c>
      <c r="I4" t="str">
        <v>lognormal</v>
      </c>
      <c r="J4">
        <v>1E-4</v>
      </c>
    </row>
    <row r="5" spans="1:10" x14ac:dyDescent="0.25">
      <c r="A5" t="str">
        <v>RSP</v>
      </c>
      <c r="B5" t="str">
        <v>Equities</v>
      </c>
      <c r="C5" t="str">
        <v>USD</v>
      </c>
      <c r="D5">
        <v>0</v>
      </c>
      <c r="E5">
        <v>0</v>
      </c>
      <c r="F5" t="str">
        <v>S&amp;P 500 EW</v>
      </c>
      <c r="G5" t="str">
        <v>yfinance</v>
      </c>
      <c r="H5" t="str">
        <v>RSP</v>
      </c>
      <c r="I5" t="str">
        <v>lognormal</v>
      </c>
      <c r="J5">
        <v>1E-4</v>
      </c>
    </row>
    <row r="6" spans="1:10" x14ac:dyDescent="0.25">
      <c r="A6" t="str">
        <v>QQQ</v>
      </c>
      <c r="B6" t="str">
        <v>Equities</v>
      </c>
      <c r="C6" t="str">
        <v>USD</v>
      </c>
      <c r="D6">
        <v>0</v>
      </c>
      <c r="E6">
        <v>0</v>
      </c>
      <c r="F6" t="str">
        <v>Nasdaq 100</v>
      </c>
      <c r="G6" t="str">
        <v>yfinance</v>
      </c>
      <c r="H6" t="str">
        <v>QQQ</v>
      </c>
      <c r="I6" t="str">
        <v>lognormal</v>
      </c>
      <c r="J6">
        <v>1E-4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08F2F-299B-47F7-8064-36693758F4E3}">
  <sheetPr codeName="Sheet9"/>
  <dimension ref="A1:E59"/>
  <sheetViews>
    <sheetView showGridLines="0" workbookViewId="0">
      <selection activeCell="B3" sqref="B3"/>
    </sheetView>
  </sheetViews>
  <sheetFormatPr defaultRowHeight="15" x14ac:dyDescent="0.25"/>
  <cols>
    <col min="5" max="5" width="44.28515625" bestFit="1" customWidth="1"/>
  </cols>
  <sheetData>
    <row r="1" spans="1:5" x14ac:dyDescent="0.25">
      <c r="A1" t="s">
        <v>2</v>
      </c>
      <c r="B1" t="s">
        <v>322</v>
      </c>
      <c r="C1" t="s">
        <v>316</v>
      </c>
      <c r="D1" t="s">
        <v>428</v>
      </c>
      <c r="E1" t="s">
        <v>19</v>
      </c>
    </row>
    <row r="2" spans="1:5" x14ac:dyDescent="0.25">
      <c r="A2" t="str" cm="1">
        <f t="array" ref="A2:A59">_xlfn._xlws.FILTER(data[factor_name],data[Active]*NOT(data[composite]))</f>
        <v>SPY</v>
      </c>
      <c r="B2" t="str" cm="1">
        <f t="array" ref="B2:E59">INDEX(data[],_xlfn.XMATCH(_xlfn.ANCHORARRAY(A2),data[factor_name]),_xlfn.XMATCH(B1:E1,data[#Headers]))</f>
        <v>Equities</v>
      </c>
      <c r="C2" t="str">
        <v>USD</v>
      </c>
      <c r="D2">
        <v>1</v>
      </c>
      <c r="E2" t="str">
        <v>S&amp;P 500</v>
      </c>
    </row>
    <row r="3" spans="1:5" x14ac:dyDescent="0.25">
      <c r="A3" t="str">
        <v>IWM</v>
      </c>
      <c r="B3" t="str">
        <v>Equities</v>
      </c>
      <c r="C3" t="str">
        <v>USD</v>
      </c>
      <c r="D3">
        <v>0</v>
      </c>
      <c r="E3" t="str">
        <v>Russell 2000</v>
      </c>
    </row>
    <row r="4" spans="1:5" x14ac:dyDescent="0.25">
      <c r="A4" t="str">
        <v>MDY</v>
      </c>
      <c r="B4" t="str">
        <v>Equities</v>
      </c>
      <c r="C4" t="str">
        <v>USD</v>
      </c>
      <c r="D4">
        <v>0</v>
      </c>
      <c r="E4" t="str">
        <v>S&amp;P 400</v>
      </c>
    </row>
    <row r="5" spans="1:5" x14ac:dyDescent="0.25">
      <c r="A5" t="str">
        <v>RSP</v>
      </c>
      <c r="B5" t="str">
        <v>Equities</v>
      </c>
      <c r="C5" t="str">
        <v>USD</v>
      </c>
      <c r="D5">
        <v>0</v>
      </c>
      <c r="E5" t="str">
        <v>S&amp;P 500 EW</v>
      </c>
    </row>
    <row r="6" spans="1:5" x14ac:dyDescent="0.25">
      <c r="A6" t="str">
        <v>QQQ</v>
      </c>
      <c r="B6" t="str">
        <v>Equities</v>
      </c>
      <c r="C6" t="str">
        <v>USD</v>
      </c>
      <c r="D6">
        <v>0</v>
      </c>
      <c r="E6" t="str">
        <v>Nasdaq 100</v>
      </c>
    </row>
    <row r="7" spans="1:5" x14ac:dyDescent="0.25">
      <c r="A7" t="str">
        <v>DIA</v>
      </c>
      <c r="B7" t="str">
        <v>Equities</v>
      </c>
      <c r="C7" t="str">
        <v>USD</v>
      </c>
      <c r="D7">
        <v>0</v>
      </c>
      <c r="E7" t="str">
        <v>Dow Jones 30</v>
      </c>
    </row>
    <row r="8" spans="1:5" x14ac:dyDescent="0.25">
      <c r="A8" t="str">
        <v>XLK</v>
      </c>
      <c r="B8" t="str">
        <v>Sector</v>
      </c>
      <c r="C8" t="str">
        <v>USD</v>
      </c>
      <c r="D8">
        <v>0</v>
      </c>
      <c r="E8" t="str">
        <v>Technology</v>
      </c>
    </row>
    <row r="9" spans="1:5" x14ac:dyDescent="0.25">
      <c r="A9" t="str">
        <v>XLI</v>
      </c>
      <c r="B9" t="str">
        <v>Sector</v>
      </c>
      <c r="C9" t="str">
        <v>USD</v>
      </c>
      <c r="D9">
        <v>0</v>
      </c>
      <c r="E9" t="str">
        <v>Industrials</v>
      </c>
    </row>
    <row r="10" spans="1:5" x14ac:dyDescent="0.25">
      <c r="A10" t="str">
        <v>XLF</v>
      </c>
      <c r="B10" t="str">
        <v>Sector</v>
      </c>
      <c r="C10" t="str">
        <v>USD</v>
      </c>
      <c r="D10">
        <v>0</v>
      </c>
      <c r="E10" t="str">
        <v>Financials</v>
      </c>
    </row>
    <row r="11" spans="1:5" x14ac:dyDescent="0.25">
      <c r="A11" t="str">
        <v>KRE</v>
      </c>
      <c r="B11" t="str">
        <v>Sector</v>
      </c>
      <c r="C11" t="str">
        <v>USD</v>
      </c>
      <c r="D11">
        <v>0</v>
      </c>
      <c r="E11" t="str">
        <v>Regional Banks</v>
      </c>
    </row>
    <row r="12" spans="1:5" x14ac:dyDescent="0.25">
      <c r="A12" t="str">
        <v>XLC</v>
      </c>
      <c r="B12" t="str">
        <v>Sector</v>
      </c>
      <c r="C12" t="str">
        <v>USD</v>
      </c>
      <c r="D12">
        <v>0</v>
      </c>
      <c r="E12" t="str">
        <v>Communications</v>
      </c>
    </row>
    <row r="13" spans="1:5" x14ac:dyDescent="0.25">
      <c r="A13" t="str">
        <v>XLE</v>
      </c>
      <c r="B13" t="str">
        <v>Sector</v>
      </c>
      <c r="C13" t="str">
        <v>USD</v>
      </c>
      <c r="D13">
        <v>0</v>
      </c>
      <c r="E13" t="str">
        <v>Energy</v>
      </c>
    </row>
    <row r="14" spans="1:5" x14ac:dyDescent="0.25">
      <c r="A14" t="str">
        <v>XLY</v>
      </c>
      <c r="B14" t="str">
        <v>Sector</v>
      </c>
      <c r="C14" t="str">
        <v>USD</v>
      </c>
      <c r="D14">
        <v>0</v>
      </c>
      <c r="E14" t="str">
        <v>Discretionary</v>
      </c>
    </row>
    <row r="15" spans="1:5" x14ac:dyDescent="0.25">
      <c r="A15" t="str">
        <v>XLB</v>
      </c>
      <c r="B15" t="str">
        <v>Sector</v>
      </c>
      <c r="C15" t="str">
        <v>USD</v>
      </c>
      <c r="D15">
        <v>0</v>
      </c>
      <c r="E15" t="str">
        <v>Materials</v>
      </c>
    </row>
    <row r="16" spans="1:5" x14ac:dyDescent="0.25">
      <c r="A16" t="str">
        <v>XLV</v>
      </c>
      <c r="B16" t="str">
        <v>Sector</v>
      </c>
      <c r="C16" t="str">
        <v>USD</v>
      </c>
      <c r="D16">
        <v>0</v>
      </c>
      <c r="E16" t="str">
        <v>Health Care</v>
      </c>
    </row>
    <row r="17" spans="1:5" x14ac:dyDescent="0.25">
      <c r="A17" t="str">
        <v>XLU</v>
      </c>
      <c r="B17" t="str">
        <v>Sector</v>
      </c>
      <c r="C17" t="str">
        <v>USD</v>
      </c>
      <c r="D17">
        <v>0</v>
      </c>
      <c r="E17" t="str">
        <v>Utilities</v>
      </c>
    </row>
    <row r="18" spans="1:5" x14ac:dyDescent="0.25">
      <c r="A18" t="str">
        <v>XLP</v>
      </c>
      <c r="B18" t="str">
        <v>Sector</v>
      </c>
      <c r="C18" t="str">
        <v>USD</v>
      </c>
      <c r="D18">
        <v>0</v>
      </c>
      <c r="E18" t="str">
        <v>Staples</v>
      </c>
    </row>
    <row r="19" spans="1:5" x14ac:dyDescent="0.25">
      <c r="A19" t="str">
        <v>IYR</v>
      </c>
      <c r="B19" t="str">
        <v>Equities</v>
      </c>
      <c r="C19" t="str">
        <v>USD</v>
      </c>
      <c r="D19">
        <v>0</v>
      </c>
      <c r="E19" t="str">
        <v>iShares U.S. Real Estate ETF</v>
      </c>
    </row>
    <row r="20" spans="1:5" x14ac:dyDescent="0.25">
      <c r="A20" t="str">
        <v>VNQ</v>
      </c>
      <c r="B20" t="str">
        <v>Equities</v>
      </c>
      <c r="C20" t="str">
        <v>USD</v>
      </c>
      <c r="D20">
        <v>0</v>
      </c>
      <c r="E20" t="str">
        <v>Vanguard Real Estate ETF</v>
      </c>
    </row>
    <row r="21" spans="1:5" x14ac:dyDescent="0.25">
      <c r="A21" t="str">
        <v>AIQ</v>
      </c>
      <c r="B21" t="str">
        <v>Equities</v>
      </c>
      <c r="C21" t="str">
        <v>USD</v>
      </c>
      <c r="D21">
        <v>0</v>
      </c>
      <c r="E21" t="str">
        <v>AI</v>
      </c>
    </row>
    <row r="22" spans="1:5" x14ac:dyDescent="0.25">
      <c r="A22" t="str">
        <v>ICLN</v>
      </c>
      <c r="B22" t="str">
        <v>Equities</v>
      </c>
      <c r="C22" t="str">
        <v>USD</v>
      </c>
      <c r="D22">
        <v>0</v>
      </c>
      <c r="E22" t="str">
        <v>Clean Energy</v>
      </c>
    </row>
    <row r="23" spans="1:5" x14ac:dyDescent="0.25">
      <c r="A23" t="str">
        <v>PFF</v>
      </c>
      <c r="B23" t="str">
        <v>Equities</v>
      </c>
      <c r="C23" t="str">
        <v>USD</v>
      </c>
      <c r="D23">
        <v>0</v>
      </c>
      <c r="E23" t="str">
        <v>Preferred</v>
      </c>
    </row>
    <row r="24" spans="1:5" x14ac:dyDescent="0.25">
      <c r="A24" t="str">
        <v>FEZ</v>
      </c>
      <c r="B24" t="str">
        <v>Equities</v>
      </c>
      <c r="C24" t="str">
        <v>EUR</v>
      </c>
      <c r="D24">
        <v>0</v>
      </c>
      <c r="E24" t="str">
        <v>Eurostoxx 50</v>
      </c>
    </row>
    <row r="25" spans="1:5" x14ac:dyDescent="0.25">
      <c r="A25" t="str">
        <v>EWU</v>
      </c>
      <c r="B25" t="str">
        <v>Equities</v>
      </c>
      <c r="C25" t="str">
        <v>GBP</v>
      </c>
      <c r="D25">
        <v>0</v>
      </c>
      <c r="E25" t="str">
        <v>iShares FTSE United Kingdom ETF</v>
      </c>
    </row>
    <row r="26" spans="1:5" x14ac:dyDescent="0.25">
      <c r="A26" t="str">
        <v>DAX</v>
      </c>
      <c r="B26" t="str">
        <v>Equities</v>
      </c>
      <c r="C26" t="str">
        <v>EUR</v>
      </c>
      <c r="D26">
        <v>0</v>
      </c>
      <c r="E26" t="str">
        <v>DAX (Germany)</v>
      </c>
    </row>
    <row r="27" spans="1:5" x14ac:dyDescent="0.25">
      <c r="A27" t="str">
        <v>EWC</v>
      </c>
      <c r="B27" t="str">
        <v>Equities</v>
      </c>
      <c r="C27" t="str">
        <v>CAD</v>
      </c>
      <c r="D27">
        <v>0</v>
      </c>
      <c r="E27" t="str">
        <v>iShares MSCI Canada ETF</v>
      </c>
    </row>
    <row r="28" spans="1:5" x14ac:dyDescent="0.25">
      <c r="A28" t="str">
        <v>EWI</v>
      </c>
      <c r="B28" t="str">
        <v>Equities</v>
      </c>
      <c r="C28" t="str">
        <v>EUR</v>
      </c>
      <c r="D28">
        <v>0</v>
      </c>
      <c r="E28" t="str">
        <v>iShares MSCI Italy ETF</v>
      </c>
    </row>
    <row r="29" spans="1:5" x14ac:dyDescent="0.25">
      <c r="A29" t="str">
        <v>^N225</v>
      </c>
      <c r="B29" t="str">
        <v>Equities</v>
      </c>
      <c r="C29" t="str">
        <v>JPY</v>
      </c>
      <c r="D29">
        <v>0</v>
      </c>
      <c r="E29" t="str">
        <v>Nikkei 225</v>
      </c>
    </row>
    <row r="30" spans="1:5" x14ac:dyDescent="0.25">
      <c r="A30" t="str">
        <v>TPX</v>
      </c>
      <c r="B30" t="str">
        <v>Equities</v>
      </c>
      <c r="C30" t="str">
        <v>JPY</v>
      </c>
      <c r="D30">
        <v>0</v>
      </c>
      <c r="E30" t="str">
        <v>TOPIX</v>
      </c>
    </row>
    <row r="31" spans="1:5" x14ac:dyDescent="0.25">
      <c r="A31" t="str">
        <v>FXI</v>
      </c>
      <c r="B31" t="str">
        <v>Equities</v>
      </c>
      <c r="C31" t="str">
        <v>CNH</v>
      </c>
      <c r="D31">
        <v>0</v>
      </c>
      <c r="E31" t="str">
        <v>iShares China Large-Cap ETF</v>
      </c>
    </row>
    <row r="32" spans="1:5" x14ac:dyDescent="0.25">
      <c r="A32" t="str">
        <v>ASHR</v>
      </c>
      <c r="B32" t="str">
        <v>Equities</v>
      </c>
      <c r="C32" t="str">
        <v>CNH</v>
      </c>
      <c r="D32">
        <v>0</v>
      </c>
      <c r="E32" t="str">
        <v>Xtrackers Harvest CSI 300 China A-Shares ETF</v>
      </c>
    </row>
    <row r="33" spans="1:5" x14ac:dyDescent="0.25">
      <c r="A33" t="str">
        <v>KWEB</v>
      </c>
      <c r="B33" t="str">
        <v>Equities</v>
      </c>
      <c r="C33" t="str">
        <v>CNH</v>
      </c>
      <c r="D33">
        <v>0</v>
      </c>
      <c r="E33" t="str">
        <v>KraneShares CSI China Internet ETF</v>
      </c>
    </row>
    <row r="34" spans="1:5" x14ac:dyDescent="0.25">
      <c r="A34" t="str">
        <v>EEM</v>
      </c>
      <c r="B34" t="str">
        <v>Equities</v>
      </c>
      <c r="C34" t="str">
        <v>EM</v>
      </c>
      <c r="D34">
        <v>0</v>
      </c>
      <c r="E34">
        <v>0</v>
      </c>
    </row>
    <row r="35" spans="1:5" x14ac:dyDescent="0.25">
      <c r="A35" t="str">
        <v>LQD</v>
      </c>
      <c r="B35" t="str">
        <v>Credit</v>
      </c>
      <c r="C35" t="str">
        <v>USD</v>
      </c>
      <c r="D35">
        <v>0</v>
      </c>
      <c r="E35" t="str">
        <v>iShares iBoxx $ Investment Grade Corporate Bond ETF</v>
      </c>
    </row>
    <row r="36" spans="1:5" x14ac:dyDescent="0.25">
      <c r="A36" t="str">
        <v>BSV</v>
      </c>
      <c r="B36" t="str">
        <v>Credit</v>
      </c>
      <c r="C36" t="str">
        <v>USD</v>
      </c>
      <c r="D36">
        <v>0</v>
      </c>
      <c r="E36">
        <v>0</v>
      </c>
    </row>
    <row r="37" spans="1:5" x14ac:dyDescent="0.25">
      <c r="A37" t="str">
        <v>HYG</v>
      </c>
      <c r="B37" t="str">
        <v>Credit</v>
      </c>
      <c r="C37" t="str">
        <v>USD</v>
      </c>
      <c r="D37">
        <v>0</v>
      </c>
      <c r="E37" t="str">
        <v>iShares iBoxx $ High Yield Corporate Bond ETF</v>
      </c>
    </row>
    <row r="38" spans="1:5" x14ac:dyDescent="0.25">
      <c r="A38" t="str">
        <v>HYGH</v>
      </c>
      <c r="B38" t="str">
        <v>Credit</v>
      </c>
      <c r="C38" t="str">
        <v>USD</v>
      </c>
      <c r="D38">
        <v>0</v>
      </c>
      <c r="E38">
        <v>0</v>
      </c>
    </row>
    <row r="39" spans="1:5" x14ac:dyDescent="0.25">
      <c r="A39" t="str">
        <v>AGG</v>
      </c>
      <c r="B39" t="str">
        <v>Credit</v>
      </c>
      <c r="C39" t="str">
        <v>USD</v>
      </c>
      <c r="D39">
        <v>0</v>
      </c>
      <c r="E39">
        <v>0</v>
      </c>
    </row>
    <row r="40" spans="1:5" x14ac:dyDescent="0.25">
      <c r="A40" t="str">
        <v>^TNX</v>
      </c>
      <c r="B40" t="str">
        <v>Rates</v>
      </c>
      <c r="C40" t="str">
        <v>USD</v>
      </c>
      <c r="D40">
        <v>0</v>
      </c>
      <c r="E40">
        <v>0</v>
      </c>
    </row>
    <row r="41" spans="1:5" x14ac:dyDescent="0.25">
      <c r="A41" t="str">
        <v>SHY</v>
      </c>
      <c r="B41" t="str">
        <v>Rates</v>
      </c>
      <c r="C41" t="str">
        <v>USD</v>
      </c>
      <c r="D41">
        <v>0</v>
      </c>
      <c r="E41" t="str">
        <v>iShares 1-3 Year Treasury Bond ETF</v>
      </c>
    </row>
    <row r="42" spans="1:5" x14ac:dyDescent="0.25">
      <c r="A42" t="str">
        <v>IEI</v>
      </c>
      <c r="B42" t="str">
        <v>Rates</v>
      </c>
      <c r="C42" t="str">
        <v>USD</v>
      </c>
      <c r="D42">
        <v>0</v>
      </c>
      <c r="E42" t="str">
        <v>iShares 3-7 Year Treasury Bond ETF</v>
      </c>
    </row>
    <row r="43" spans="1:5" x14ac:dyDescent="0.25">
      <c r="A43" t="str">
        <v>IEF</v>
      </c>
      <c r="B43" t="str">
        <v>Rates</v>
      </c>
      <c r="C43" t="str">
        <v>USD</v>
      </c>
      <c r="D43">
        <v>1</v>
      </c>
      <c r="E43" t="str">
        <v>iShares 7-10 Year Treasury Bond ETF</v>
      </c>
    </row>
    <row r="44" spans="1:5" x14ac:dyDescent="0.25">
      <c r="A44" t="str">
        <v>TLT</v>
      </c>
      <c r="B44" t="str">
        <v>Rates</v>
      </c>
      <c r="C44" t="str">
        <v>USD</v>
      </c>
      <c r="D44">
        <v>0</v>
      </c>
      <c r="E44" t="str">
        <v>iShares 20+ Year Treasury Bond ETF</v>
      </c>
    </row>
    <row r="45" spans="1:5" x14ac:dyDescent="0.25">
      <c r="A45" t="str">
        <v>TIP</v>
      </c>
      <c r="B45" t="str">
        <v>Rates</v>
      </c>
      <c r="C45" t="str">
        <v>USD</v>
      </c>
      <c r="D45">
        <v>0</v>
      </c>
      <c r="E45" t="str">
        <v>iShares TIPS Bond ETF</v>
      </c>
    </row>
    <row r="46" spans="1:5" x14ac:dyDescent="0.25">
      <c r="A46" t="str">
        <v>VTIP</v>
      </c>
      <c r="B46" t="str">
        <v>Rates</v>
      </c>
      <c r="C46" t="str">
        <v>USD</v>
      </c>
      <c r="D46">
        <v>0</v>
      </c>
      <c r="E46">
        <v>0</v>
      </c>
    </row>
    <row r="47" spans="1:5" x14ac:dyDescent="0.25">
      <c r="A47" t="str">
        <v>AGNC</v>
      </c>
      <c r="B47" t="str">
        <v>Rates</v>
      </c>
      <c r="C47" t="str">
        <v>USD</v>
      </c>
      <c r="D47">
        <v>0</v>
      </c>
      <c r="E47" t="str">
        <v>AGNC Investment Corp.</v>
      </c>
    </row>
    <row r="48" spans="1:5" x14ac:dyDescent="0.25">
      <c r="A48" t="str">
        <v>VMBS</v>
      </c>
      <c r="B48" t="str">
        <v>Rates</v>
      </c>
      <c r="C48" t="str">
        <v>USD</v>
      </c>
      <c r="D48">
        <v>0</v>
      </c>
      <c r="E48">
        <v>0</v>
      </c>
    </row>
    <row r="49" spans="1:5" x14ac:dyDescent="0.25">
      <c r="A49" t="str">
        <v>CMBS</v>
      </c>
      <c r="B49" t="str">
        <v>Rates</v>
      </c>
      <c r="C49" t="str">
        <v>USD</v>
      </c>
      <c r="D49">
        <v>0</v>
      </c>
      <c r="E49">
        <v>0</v>
      </c>
    </row>
    <row r="50" spans="1:5" x14ac:dyDescent="0.25">
      <c r="A50" t="str">
        <v>EMB</v>
      </c>
      <c r="B50" t="str">
        <v>Rates</v>
      </c>
      <c r="C50" t="str">
        <v>EM</v>
      </c>
      <c r="D50">
        <v>0</v>
      </c>
      <c r="E50" t="str">
        <v>iShares J.P. Morgan USD Emerging Markets Bond ETF</v>
      </c>
    </row>
    <row r="51" spans="1:5" x14ac:dyDescent="0.25">
      <c r="A51" t="str">
        <v>GLD</v>
      </c>
      <c r="B51" t="str">
        <v>Commodities</v>
      </c>
      <c r="C51" t="str">
        <v>USD</v>
      </c>
      <c r="D51">
        <v>0</v>
      </c>
      <c r="E51" t="str">
        <v>SPDR Gold Shares</v>
      </c>
    </row>
    <row r="52" spans="1:5" x14ac:dyDescent="0.25">
      <c r="A52" t="str">
        <v>SLV</v>
      </c>
      <c r="B52" t="str">
        <v>Commodities</v>
      </c>
      <c r="C52" t="str">
        <v>USD</v>
      </c>
      <c r="D52">
        <v>0</v>
      </c>
      <c r="E52" t="str">
        <v>iShares Silver Trust</v>
      </c>
    </row>
    <row r="53" spans="1:5" x14ac:dyDescent="0.25">
      <c r="A53" t="str">
        <v>USO</v>
      </c>
      <c r="B53" t="str">
        <v>Commodities</v>
      </c>
      <c r="C53" t="str">
        <v>USD</v>
      </c>
      <c r="D53">
        <v>0</v>
      </c>
      <c r="E53" t="str">
        <v>United States Oil Fund</v>
      </c>
    </row>
    <row r="54" spans="1:5" x14ac:dyDescent="0.25">
      <c r="A54" t="str">
        <v>UUP</v>
      </c>
      <c r="B54" t="str">
        <v>Currencies</v>
      </c>
      <c r="C54" t="str">
        <v>USD</v>
      </c>
      <c r="D54">
        <v>0</v>
      </c>
      <c r="E54" t="str">
        <v>Invesco DB US Dollar Index Bullish Fund</v>
      </c>
    </row>
    <row r="55" spans="1:5" x14ac:dyDescent="0.25">
      <c r="A55" t="str">
        <v>FXE</v>
      </c>
      <c r="B55" t="str">
        <v>Currencies</v>
      </c>
      <c r="C55" t="str">
        <v>EUR</v>
      </c>
      <c r="D55">
        <v>0</v>
      </c>
      <c r="E55" t="str">
        <v>Invesco CurrencyShares Euro Trust</v>
      </c>
    </row>
    <row r="56" spans="1:5" x14ac:dyDescent="0.25">
      <c r="A56" t="str">
        <v>FXY</v>
      </c>
      <c r="B56" t="str">
        <v>Currencies</v>
      </c>
      <c r="C56" t="str">
        <v>JPY</v>
      </c>
      <c r="D56">
        <v>0</v>
      </c>
      <c r="E56" t="str">
        <v>Invesco CurrencyShares Japanese Yen Trust</v>
      </c>
    </row>
    <row r="57" spans="1:5" x14ac:dyDescent="0.25">
      <c r="A57" t="str">
        <v>^VIX</v>
      </c>
      <c r="B57" t="str">
        <v>Vol</v>
      </c>
      <c r="C57" t="str">
        <v>USD</v>
      </c>
      <c r="D57">
        <v>0</v>
      </c>
      <c r="E57" t="str">
        <v>CBOE Volatility Index</v>
      </c>
    </row>
    <row r="58" spans="1:5" x14ac:dyDescent="0.25">
      <c r="A58" t="str">
        <v>^MOVE</v>
      </c>
      <c r="B58" t="str">
        <v>Vol</v>
      </c>
      <c r="C58" t="str">
        <v>USD</v>
      </c>
      <c r="D58">
        <v>0</v>
      </c>
      <c r="E58" t="str">
        <v>ICE BofAML MOVE Index</v>
      </c>
    </row>
    <row r="59" spans="1:5" x14ac:dyDescent="0.25">
      <c r="A59" t="str">
        <v>MWTIX</v>
      </c>
      <c r="B59" t="str">
        <v>Portfolio</v>
      </c>
      <c r="C59" t="str">
        <v>USD</v>
      </c>
      <c r="D59">
        <v>1</v>
      </c>
      <c r="E5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EC1D2-D913-4E91-BF4A-1B9A2D2D358E}">
  <sheetPr codeName="Sheet10"/>
  <dimension ref="A1:C9"/>
  <sheetViews>
    <sheetView showGridLines="0" workbookViewId="0">
      <selection activeCell="B9" sqref="B9"/>
    </sheetView>
  </sheetViews>
  <sheetFormatPr defaultRowHeight="15" x14ac:dyDescent="0.25"/>
  <cols>
    <col min="2" max="2" width="102.7109375" bestFit="1" customWidth="1"/>
    <col min="3" max="3" width="59" bestFit="1" customWidth="1"/>
  </cols>
  <sheetData>
    <row r="1" spans="1:3" x14ac:dyDescent="0.25">
      <c r="A1" s="3" t="s">
        <v>20</v>
      </c>
      <c r="B1" s="3" t="s">
        <v>21</v>
      </c>
      <c r="C1" s="3" t="s">
        <v>22</v>
      </c>
    </row>
    <row r="2" spans="1:3" x14ac:dyDescent="0.25">
      <c r="A2" s="4" t="s">
        <v>4</v>
      </c>
      <c r="B2" s="4" t="s">
        <v>23</v>
      </c>
      <c r="C2" s="4" t="s">
        <v>24</v>
      </c>
    </row>
    <row r="3" spans="1:3" x14ac:dyDescent="0.25">
      <c r="A3" s="4" t="s">
        <v>5</v>
      </c>
      <c r="B3" s="4" t="s">
        <v>25</v>
      </c>
      <c r="C3" s="4" t="s">
        <v>26</v>
      </c>
    </row>
    <row r="4" spans="1:3" x14ac:dyDescent="0.25">
      <c r="A4" s="4" t="s">
        <v>7</v>
      </c>
      <c r="B4" s="4" t="s">
        <v>27</v>
      </c>
      <c r="C4" s="4" t="s">
        <v>28</v>
      </c>
    </row>
    <row r="5" spans="1:3" x14ac:dyDescent="0.25">
      <c r="A5" s="4" t="s">
        <v>13</v>
      </c>
      <c r="B5" s="4" t="s">
        <v>29</v>
      </c>
      <c r="C5" s="4" t="s">
        <v>30</v>
      </c>
    </row>
    <row r="6" spans="1:3" x14ac:dyDescent="0.25">
      <c r="A6" s="4" t="s">
        <v>10</v>
      </c>
      <c r="B6" s="4" t="s">
        <v>31</v>
      </c>
      <c r="C6" s="4" t="s">
        <v>32</v>
      </c>
    </row>
    <row r="7" spans="1:3" x14ac:dyDescent="0.25">
      <c r="A7" s="4" t="s">
        <v>12</v>
      </c>
      <c r="B7" s="4" t="s">
        <v>33</v>
      </c>
      <c r="C7" s="4" t="s">
        <v>34</v>
      </c>
    </row>
    <row r="8" spans="1:3" x14ac:dyDescent="0.25">
      <c r="A8" s="4" t="s">
        <v>14</v>
      </c>
      <c r="B8" s="4" t="s">
        <v>35</v>
      </c>
      <c r="C8" s="4" t="s">
        <v>36</v>
      </c>
    </row>
    <row r="9" spans="1:3" x14ac:dyDescent="0.25">
      <c r="A9" s="4" t="s">
        <v>15</v>
      </c>
      <c r="B9" s="4" t="s">
        <v>37</v>
      </c>
      <c r="C9" s="4" t="s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96AA-E903-4E49-8EE7-2DF563672EF4}">
  <sheetPr codeName="Sheet11"/>
  <dimension ref="A1:D9"/>
  <sheetViews>
    <sheetView showGridLines="0" workbookViewId="0">
      <selection activeCell="K9" sqref="K9"/>
    </sheetView>
  </sheetViews>
  <sheetFormatPr defaultRowHeight="15" x14ac:dyDescent="0.25"/>
  <cols>
    <col min="1" max="1" width="11.140625" bestFit="1" customWidth="1"/>
  </cols>
  <sheetData>
    <row r="1" spans="1:4" x14ac:dyDescent="0.25">
      <c r="A1" t="s">
        <v>2</v>
      </c>
      <c r="B1" t="s">
        <v>3</v>
      </c>
      <c r="C1" t="s">
        <v>19</v>
      </c>
      <c r="D1" t="s">
        <v>18</v>
      </c>
    </row>
    <row r="2" spans="1:4" x14ac:dyDescent="0.25">
      <c r="A2" s="1" t="s">
        <v>0</v>
      </c>
      <c r="B2" s="1" t="s">
        <v>4</v>
      </c>
      <c r="D2">
        <v>1</v>
      </c>
    </row>
    <row r="3" spans="1:4" x14ac:dyDescent="0.25">
      <c r="A3" t="s">
        <v>1</v>
      </c>
      <c r="B3" t="s">
        <v>5</v>
      </c>
      <c r="D3">
        <v>1</v>
      </c>
    </row>
    <row r="4" spans="1:4" x14ac:dyDescent="0.25">
      <c r="A4" t="s">
        <v>6</v>
      </c>
      <c r="B4" t="s">
        <v>7</v>
      </c>
      <c r="D4">
        <v>1</v>
      </c>
    </row>
    <row r="5" spans="1:4" x14ac:dyDescent="0.25">
      <c r="A5" t="s">
        <v>8</v>
      </c>
      <c r="B5" t="s">
        <v>13</v>
      </c>
      <c r="D5">
        <v>1</v>
      </c>
    </row>
    <row r="6" spans="1:4" x14ac:dyDescent="0.25">
      <c r="A6" t="s">
        <v>9</v>
      </c>
      <c r="B6" t="s">
        <v>10</v>
      </c>
      <c r="D6">
        <v>1</v>
      </c>
    </row>
    <row r="7" spans="1:4" x14ac:dyDescent="0.25">
      <c r="A7" t="s">
        <v>11</v>
      </c>
      <c r="B7" t="s">
        <v>12</v>
      </c>
      <c r="D7">
        <v>1</v>
      </c>
    </row>
    <row r="8" spans="1:4" x14ac:dyDescent="0.25">
      <c r="A8" t="s">
        <v>17</v>
      </c>
      <c r="B8" t="s">
        <v>14</v>
      </c>
      <c r="D8">
        <v>0</v>
      </c>
    </row>
    <row r="9" spans="1:4" x14ac:dyDescent="0.25">
      <c r="A9" t="s">
        <v>16</v>
      </c>
      <c r="B9" t="s">
        <v>15</v>
      </c>
      <c r="D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CED18-9D5B-4FAE-9BAD-99DBF8245FFA}">
  <sheetPr codeName="Sheet12"/>
  <dimension ref="A1:M74"/>
  <sheetViews>
    <sheetView showGridLines="0" topLeftCell="A9" workbookViewId="0">
      <selection activeCell="D36" sqref="D36"/>
    </sheetView>
  </sheetViews>
  <sheetFormatPr defaultRowHeight="15" x14ac:dyDescent="0.25"/>
  <cols>
    <col min="1" max="1" width="12.28515625" customWidth="1"/>
    <col min="2" max="2" width="8.42578125" customWidth="1"/>
    <col min="4" max="4" width="8" customWidth="1"/>
    <col min="5" max="5" width="8.42578125" customWidth="1"/>
    <col min="6" max="6" width="12.5703125" customWidth="1"/>
    <col min="7" max="7" width="64.85546875" bestFit="1" customWidth="1"/>
    <col min="8" max="8" width="8.42578125" customWidth="1"/>
    <col min="9" max="9" width="44.28515625" bestFit="1" customWidth="1"/>
  </cols>
  <sheetData>
    <row r="1" spans="1:13" x14ac:dyDescent="0.25">
      <c r="A1" s="5" t="s">
        <v>322</v>
      </c>
      <c r="B1" s="5" t="s">
        <v>316</v>
      </c>
      <c r="C1" s="5" t="s">
        <v>2</v>
      </c>
      <c r="D1" s="5" t="s">
        <v>325</v>
      </c>
      <c r="E1" s="5" t="s">
        <v>323</v>
      </c>
      <c r="F1" s="5" t="s">
        <v>148</v>
      </c>
      <c r="G1" s="5" t="s">
        <v>101</v>
      </c>
      <c r="H1" s="5" t="s">
        <v>151</v>
      </c>
      <c r="I1" s="5" t="s">
        <v>19</v>
      </c>
    </row>
    <row r="2" spans="1:13" x14ac:dyDescent="0.25">
      <c r="A2" s="4" t="s">
        <v>39</v>
      </c>
      <c r="B2" s="4" t="s">
        <v>40</v>
      </c>
      <c r="C2" s="4" t="s">
        <v>4</v>
      </c>
      <c r="D2" s="4" t="s">
        <v>0</v>
      </c>
      <c r="E2" s="4" t="s">
        <v>138</v>
      </c>
      <c r="F2" s="4" t="s">
        <v>41</v>
      </c>
      <c r="G2" s="4" t="s">
        <v>24</v>
      </c>
      <c r="H2" s="4">
        <v>1</v>
      </c>
      <c r="I2" s="4" t="str">
        <f>IF(data_old[[#This Row],[description_override]]="",data_old[[#This Row],[Description_GPT]],data_old[[#This Row],[description_override]])</f>
        <v>S&amp;P 500</v>
      </c>
      <c r="L2" t="s">
        <v>333</v>
      </c>
      <c r="M2" cm="1">
        <f t="array" ref="M2:M74">_xlfn.XMATCH(_xlfn._TRO_ALL(L:L),gpt!C2:C61)</f>
        <v>40</v>
      </c>
    </row>
    <row r="3" spans="1:13" x14ac:dyDescent="0.25">
      <c r="A3" s="4" t="s">
        <v>39</v>
      </c>
      <c r="B3" s="4" t="s">
        <v>40</v>
      </c>
      <c r="C3" s="4" t="s">
        <v>5</v>
      </c>
      <c r="D3" s="4" t="s">
        <v>1</v>
      </c>
      <c r="E3" s="4" t="s">
        <v>139</v>
      </c>
      <c r="F3" s="4" t="s">
        <v>42</v>
      </c>
      <c r="G3" s="4" t="s">
        <v>26</v>
      </c>
      <c r="H3" s="4">
        <v>1</v>
      </c>
      <c r="I3" s="4" t="str">
        <f>IF(data_old[[#This Row],[description_override]]="",data_old[[#This Row],[Description_GPT]],data_old[[#This Row],[description_override]])</f>
        <v>Russell 2000</v>
      </c>
      <c r="L3" t="s">
        <v>334</v>
      </c>
      <c r="M3">
        <v>41</v>
      </c>
    </row>
    <row r="4" spans="1:13" x14ac:dyDescent="0.25">
      <c r="A4" s="4" t="s">
        <v>39</v>
      </c>
      <c r="B4" s="4" t="s">
        <v>40</v>
      </c>
      <c r="C4" s="4" t="s">
        <v>7</v>
      </c>
      <c r="D4" s="4" t="s">
        <v>6</v>
      </c>
      <c r="E4" s="4" t="s">
        <v>140</v>
      </c>
      <c r="F4" s="4" t="s">
        <v>43</v>
      </c>
      <c r="G4" s="4" t="s">
        <v>28</v>
      </c>
      <c r="H4" s="4">
        <v>1</v>
      </c>
      <c r="I4" s="4" t="str">
        <f>IF(data_old[[#This Row],[description_override]]="",data_old[[#This Row],[Description_GPT]],data_old[[#This Row],[description_override]])</f>
        <v>Nasdaq 100</v>
      </c>
      <c r="L4" t="s">
        <v>335</v>
      </c>
      <c r="M4">
        <v>50</v>
      </c>
    </row>
    <row r="5" spans="1:13" x14ac:dyDescent="0.25">
      <c r="A5" s="4" t="s">
        <v>39</v>
      </c>
      <c r="B5" s="4" t="s">
        <v>40</v>
      </c>
      <c r="C5" s="4" t="s">
        <v>44</v>
      </c>
      <c r="D5" s="4" t="s">
        <v>172</v>
      </c>
      <c r="E5" s="4" t="s">
        <v>154</v>
      </c>
      <c r="F5" s="4" t="s">
        <v>45</v>
      </c>
      <c r="G5" s="4" t="s">
        <v>102</v>
      </c>
      <c r="H5" s="4">
        <v>1</v>
      </c>
      <c r="I5" s="4" t="str">
        <f>IF(data_old[[#This Row],[description_override]]="",data_old[[#This Row],[Description_GPT]],data_old[[#This Row],[description_override]])</f>
        <v>Dow Jones 30</v>
      </c>
      <c r="L5" t="s">
        <v>336</v>
      </c>
      <c r="M5">
        <v>49</v>
      </c>
    </row>
    <row r="6" spans="1:13" x14ac:dyDescent="0.25">
      <c r="A6" s="4" t="s">
        <v>39</v>
      </c>
      <c r="B6" s="4" t="s">
        <v>68</v>
      </c>
      <c r="C6" s="4" t="s">
        <v>13</v>
      </c>
      <c r="D6" s="4" t="s">
        <v>8</v>
      </c>
      <c r="E6" s="4" t="s">
        <v>150</v>
      </c>
      <c r="F6" s="4" t="s">
        <v>149</v>
      </c>
      <c r="G6" s="4" t="s">
        <v>30</v>
      </c>
      <c r="H6" s="4">
        <v>1</v>
      </c>
      <c r="I6" s="4" t="str">
        <f>IF(data_old[[#This Row],[description_override]]="",data_old[[#This Row],[Description_GPT]],data_old[[#This Row],[description_override]])</f>
        <v>Eurostoxx 50</v>
      </c>
      <c r="J6" s="2"/>
      <c r="L6" t="s">
        <v>337</v>
      </c>
      <c r="M6">
        <v>57</v>
      </c>
    </row>
    <row r="7" spans="1:13" x14ac:dyDescent="0.25">
      <c r="A7" s="4" t="s">
        <v>39</v>
      </c>
      <c r="B7" s="4" t="s">
        <v>68</v>
      </c>
      <c r="C7" s="4" t="s">
        <v>156</v>
      </c>
      <c r="D7" s="4" t="s">
        <v>156</v>
      </c>
      <c r="E7" s="4" t="s">
        <v>155</v>
      </c>
      <c r="F7" s="4"/>
      <c r="G7" s="4"/>
      <c r="H7" s="4">
        <v>0</v>
      </c>
      <c r="I7" s="4" t="str">
        <f>IF(data_old[[#This Row],[description_override]]="",data_old[[#This Row],[Description_GPT]],data_old[[#This Row],[description_override]])</f>
        <v>Eurostoxx Banks</v>
      </c>
      <c r="J7" s="2"/>
      <c r="L7" t="s">
        <v>338</v>
      </c>
      <c r="M7">
        <v>35</v>
      </c>
    </row>
    <row r="8" spans="1:13" x14ac:dyDescent="0.25">
      <c r="A8" s="4" t="s">
        <v>39</v>
      </c>
      <c r="B8" s="4" t="s">
        <v>220</v>
      </c>
      <c r="C8" s="4" t="s">
        <v>86</v>
      </c>
      <c r="D8" s="4"/>
      <c r="E8" s="4"/>
      <c r="F8" s="4" t="s">
        <v>87</v>
      </c>
      <c r="G8" s="4" t="s">
        <v>119</v>
      </c>
      <c r="H8" s="4">
        <v>1</v>
      </c>
      <c r="I8" s="4" t="str">
        <f>IF(data_old[[#This Row],[description_override]]="",data_old[[#This Row],[Description_GPT]],data_old[[#This Row],[description_override]])</f>
        <v>iShares FTSE United Kingdom ETF</v>
      </c>
      <c r="L8" t="s">
        <v>339</v>
      </c>
      <c r="M8">
        <v>36</v>
      </c>
    </row>
    <row r="9" spans="1:13" x14ac:dyDescent="0.25">
      <c r="A9" s="4" t="s">
        <v>39</v>
      </c>
      <c r="B9" s="4" t="s">
        <v>68</v>
      </c>
      <c r="C9" s="4" t="s">
        <v>84</v>
      </c>
      <c r="D9" s="4" t="s">
        <v>84</v>
      </c>
      <c r="E9" s="4" t="s">
        <v>157</v>
      </c>
      <c r="F9" s="4" t="s">
        <v>85</v>
      </c>
      <c r="G9" s="4" t="s">
        <v>118</v>
      </c>
      <c r="H9" s="4">
        <v>1</v>
      </c>
      <c r="I9" s="4" t="str">
        <f>IF(data_old[[#This Row],[description_override]]="",data_old[[#This Row],[Description_GPT]],data_old[[#This Row],[description_override]])</f>
        <v>DAX (Germany)</v>
      </c>
      <c r="L9" t="s">
        <v>340</v>
      </c>
      <c r="M9">
        <v>37</v>
      </c>
    </row>
    <row r="10" spans="1:13" x14ac:dyDescent="0.25">
      <c r="A10" s="4" t="s">
        <v>39</v>
      </c>
      <c r="B10" s="4" t="s">
        <v>88</v>
      </c>
      <c r="C10" s="4" t="s">
        <v>89</v>
      </c>
      <c r="D10" s="4"/>
      <c r="E10" s="4"/>
      <c r="F10" s="4" t="s">
        <v>90</v>
      </c>
      <c r="G10" s="4" t="s">
        <v>120</v>
      </c>
      <c r="H10" s="4">
        <v>1</v>
      </c>
      <c r="I10" s="4" t="str">
        <f>IF(data_old[[#This Row],[description_override]]="",data_old[[#This Row],[Description_GPT]],data_old[[#This Row],[description_override]])</f>
        <v>iShares MSCI Canada ETF</v>
      </c>
      <c r="L10" t="s">
        <v>341</v>
      </c>
      <c r="M10">
        <v>38</v>
      </c>
    </row>
    <row r="11" spans="1:13" x14ac:dyDescent="0.25">
      <c r="A11" s="4" t="s">
        <v>39</v>
      </c>
      <c r="B11" s="4" t="s">
        <v>68</v>
      </c>
      <c r="C11" s="4" t="s">
        <v>327</v>
      </c>
      <c r="D11" s="4" t="s">
        <v>328</v>
      </c>
      <c r="E11" s="4" t="s">
        <v>332</v>
      </c>
      <c r="F11" s="4"/>
      <c r="G11" s="4"/>
      <c r="H11" s="4">
        <v>0</v>
      </c>
      <c r="I11" s="4" t="str">
        <f>IF(data_old[[#This Row],[description_override]]="",data_old[[#This Row],[Description_GPT]],data_old[[#This Row],[description_override]])</f>
        <v>FTSE MIB (Italy)</v>
      </c>
      <c r="L11" t="s">
        <v>350</v>
      </c>
      <c r="M11">
        <v>39</v>
      </c>
    </row>
    <row r="12" spans="1:13" x14ac:dyDescent="0.25">
      <c r="A12" s="4" t="s">
        <v>39</v>
      </c>
      <c r="B12" s="4" t="s">
        <v>68</v>
      </c>
      <c r="C12" s="4" t="s">
        <v>95</v>
      </c>
      <c r="D12" s="4" t="s">
        <v>95</v>
      </c>
      <c r="E12" s="4" t="s">
        <v>158</v>
      </c>
      <c r="F12" s="4" t="s">
        <v>96</v>
      </c>
      <c r="G12" s="4" t="s">
        <v>123</v>
      </c>
      <c r="H12" s="4">
        <v>1</v>
      </c>
      <c r="I12" s="4" t="str">
        <f>IF(data_old[[#This Row],[description_override]]="",data_old[[#This Row],[Description_GPT]],data_old[[#This Row],[description_override]])</f>
        <v>CAC 40 (France)</v>
      </c>
      <c r="L12" t="s">
        <v>351</v>
      </c>
      <c r="M12">
        <v>5</v>
      </c>
    </row>
    <row r="13" spans="1:13" x14ac:dyDescent="0.25">
      <c r="A13" s="4" t="s">
        <v>39</v>
      </c>
      <c r="B13" s="4" t="s">
        <v>68</v>
      </c>
      <c r="C13" s="4" t="s">
        <v>93</v>
      </c>
      <c r="D13" s="4"/>
      <c r="E13" s="4"/>
      <c r="F13" s="4" t="s">
        <v>94</v>
      </c>
      <c r="G13" s="4" t="s">
        <v>122</v>
      </c>
      <c r="H13" s="4">
        <v>1</v>
      </c>
      <c r="I13" s="4" t="str">
        <f>IF(data_old[[#This Row],[description_override]]="",data_old[[#This Row],[Description_GPT]],data_old[[#This Row],[description_override]])</f>
        <v>iShares MSCI Italy ETF</v>
      </c>
      <c r="L13" t="s">
        <v>352</v>
      </c>
      <c r="M13">
        <v>6</v>
      </c>
    </row>
    <row r="14" spans="1:13" x14ac:dyDescent="0.25">
      <c r="A14" s="4" t="s">
        <v>39</v>
      </c>
      <c r="B14" s="4" t="s">
        <v>68</v>
      </c>
      <c r="C14" s="4" t="s">
        <v>330</v>
      </c>
      <c r="D14" s="4" t="s">
        <v>329</v>
      </c>
      <c r="E14" s="4" t="s">
        <v>331</v>
      </c>
      <c r="F14" s="4" t="s">
        <v>92</v>
      </c>
      <c r="G14" s="4" t="s">
        <v>121</v>
      </c>
      <c r="H14" s="4">
        <v>0</v>
      </c>
      <c r="I14" s="4" t="str">
        <f>IF(data_old[[#This Row],[description_override]]="",data_old[[#This Row],[Description_GPT]],data_old[[#This Row],[description_override]])</f>
        <v>IBEX 35 (Spain)</v>
      </c>
      <c r="L14" t="s">
        <v>353</v>
      </c>
      <c r="M14">
        <v>7</v>
      </c>
    </row>
    <row r="15" spans="1:13" x14ac:dyDescent="0.25">
      <c r="A15" s="4" t="s">
        <v>39</v>
      </c>
      <c r="B15" s="4" t="s">
        <v>68</v>
      </c>
      <c r="C15" s="4" t="s">
        <v>91</v>
      </c>
      <c r="D15" s="4"/>
      <c r="E15" s="4"/>
      <c r="F15" s="4" t="s">
        <v>92</v>
      </c>
      <c r="G15" s="4" t="s">
        <v>121</v>
      </c>
      <c r="H15" s="4">
        <v>0</v>
      </c>
      <c r="I15" s="4" t="str">
        <f>IF(data_old[[#This Row],[description_override]]="",data_old[[#This Row],[Description_GPT]],data_old[[#This Row],[description_override]])</f>
        <v>iShares MSCI Spain ETF</v>
      </c>
      <c r="L15" t="s">
        <v>354</v>
      </c>
      <c r="M15">
        <v>32</v>
      </c>
    </row>
    <row r="16" spans="1:13" x14ac:dyDescent="0.25">
      <c r="A16" s="4" t="s">
        <v>39</v>
      </c>
      <c r="B16" s="4" t="s">
        <v>71</v>
      </c>
      <c r="C16" s="4" t="s">
        <v>324</v>
      </c>
      <c r="D16" s="4" t="s">
        <v>77</v>
      </c>
      <c r="E16" s="4" t="s">
        <v>141</v>
      </c>
      <c r="F16" s="4" t="s">
        <v>78</v>
      </c>
      <c r="G16" s="4" t="s">
        <v>115</v>
      </c>
      <c r="H16" s="4">
        <v>1</v>
      </c>
      <c r="I16" s="4" t="str">
        <f>IF(data_old[[#This Row],[description_override]]="",data_old[[#This Row],[Description_GPT]],data_old[[#This Row],[description_override]])</f>
        <v>Nikkei 225</v>
      </c>
      <c r="L16" t="s">
        <v>355</v>
      </c>
      <c r="M16">
        <v>33</v>
      </c>
    </row>
    <row r="17" spans="1:13" x14ac:dyDescent="0.25">
      <c r="A17" s="4" t="s">
        <v>39</v>
      </c>
      <c r="B17" s="4" t="s">
        <v>71</v>
      </c>
      <c r="C17" s="4" t="s">
        <v>142</v>
      </c>
      <c r="D17" s="4" t="s">
        <v>142</v>
      </c>
      <c r="E17" s="4" t="s">
        <v>145</v>
      </c>
      <c r="F17" s="4" t="s">
        <v>143</v>
      </c>
      <c r="G17" s="4" t="s">
        <v>144</v>
      </c>
      <c r="H17" s="4">
        <v>1</v>
      </c>
      <c r="I17" s="4" t="str">
        <f>IF(data_old[[#This Row],[description_override]]="",data_old[[#This Row],[Description_GPT]],data_old[[#This Row],[description_override]])</f>
        <v>TOPIX</v>
      </c>
      <c r="L17" t="s">
        <v>356</v>
      </c>
      <c r="M17">
        <v>31</v>
      </c>
    </row>
    <row r="18" spans="1:13" x14ac:dyDescent="0.25">
      <c r="A18" s="4" t="s">
        <v>39</v>
      </c>
      <c r="B18" s="4" t="s">
        <v>79</v>
      </c>
      <c r="C18" s="4" t="s">
        <v>80</v>
      </c>
      <c r="D18" s="4" t="s">
        <v>80</v>
      </c>
      <c r="E18" s="4"/>
      <c r="F18" s="4" t="s">
        <v>81</v>
      </c>
      <c r="G18" s="4" t="s">
        <v>116</v>
      </c>
      <c r="H18" s="4">
        <v>1</v>
      </c>
      <c r="I18" s="4" t="str">
        <f>IF(data_old[[#This Row],[description_override]]="",data_old[[#This Row],[Description_GPT]],data_old[[#This Row],[description_override]])</f>
        <v>iShares China Large-Cap ETF</v>
      </c>
      <c r="L18" t="s">
        <v>357</v>
      </c>
      <c r="M18">
        <v>34</v>
      </c>
    </row>
    <row r="19" spans="1:13" x14ac:dyDescent="0.25">
      <c r="A19" s="4" t="s">
        <v>39</v>
      </c>
      <c r="B19" s="4" t="s">
        <v>79</v>
      </c>
      <c r="C19" s="4" t="s">
        <v>82</v>
      </c>
      <c r="D19" s="4" t="s">
        <v>82</v>
      </c>
      <c r="E19" s="4"/>
      <c r="F19" s="4" t="s">
        <v>83</v>
      </c>
      <c r="G19" s="4" t="s">
        <v>117</v>
      </c>
      <c r="H19" s="4">
        <v>1</v>
      </c>
      <c r="I19" s="4" t="str">
        <f>IF(data_old[[#This Row],[description_override]]="",data_old[[#This Row],[Description_GPT]],data_old[[#This Row],[description_override]])</f>
        <v>Xtrackers Harvest CSI 300 China A-Shares ETF</v>
      </c>
      <c r="L19" t="s">
        <v>4</v>
      </c>
      <c r="M19">
        <v>1</v>
      </c>
    </row>
    <row r="20" spans="1:13" x14ac:dyDescent="0.25">
      <c r="A20" s="4" t="s">
        <v>46</v>
      </c>
      <c r="B20" s="4" t="s">
        <v>40</v>
      </c>
      <c r="C20" s="4" t="s">
        <v>10</v>
      </c>
      <c r="D20" s="4" t="s">
        <v>9</v>
      </c>
      <c r="E20" s="4"/>
      <c r="F20" s="4" t="s">
        <v>47</v>
      </c>
      <c r="G20" s="4" t="s">
        <v>103</v>
      </c>
      <c r="H20" s="4">
        <v>1</v>
      </c>
      <c r="I20" s="4" t="str">
        <f>IF(data_old[[#This Row],[description_override]]="",data_old[[#This Row],[Description_GPT]],data_old[[#This Row],[description_override]])</f>
        <v>iShares iBoxx $ Investment Grade Corporate Bond ETF</v>
      </c>
      <c r="L20" t="s">
        <v>5</v>
      </c>
      <c r="M20">
        <v>2</v>
      </c>
    </row>
    <row r="21" spans="1:13" x14ac:dyDescent="0.25">
      <c r="A21" s="4" t="s">
        <v>46</v>
      </c>
      <c r="B21" s="4" t="s">
        <v>40</v>
      </c>
      <c r="C21" s="4" t="s">
        <v>12</v>
      </c>
      <c r="D21" s="4" t="s">
        <v>11</v>
      </c>
      <c r="E21" s="4"/>
      <c r="F21" s="4" t="s">
        <v>48</v>
      </c>
      <c r="G21" s="4" t="s">
        <v>104</v>
      </c>
      <c r="H21" s="4">
        <v>1</v>
      </c>
      <c r="I21" s="4" t="str">
        <f>IF(data_old[[#This Row],[description_override]]="",data_old[[#This Row],[Description_GPT]],data_old[[#This Row],[description_override]])</f>
        <v>iShares iBoxx $ High Yield Corporate Bond ETF</v>
      </c>
      <c r="L21" t="s">
        <v>7</v>
      </c>
      <c r="M21">
        <v>3</v>
      </c>
    </row>
    <row r="22" spans="1:13" x14ac:dyDescent="0.25">
      <c r="A22" s="4" t="s">
        <v>46</v>
      </c>
      <c r="B22" s="4" t="s">
        <v>40</v>
      </c>
      <c r="C22" s="4" t="s">
        <v>347</v>
      </c>
      <c r="D22" s="4"/>
      <c r="E22" s="4"/>
      <c r="F22" s="4"/>
      <c r="G22" s="4"/>
      <c r="H22" s="4"/>
      <c r="I22" s="4">
        <f>IF(data_old[[#This Row],[description_override]]="",data_old[[#This Row],[Description_GPT]],data_old[[#This Row],[description_override]])</f>
        <v>0</v>
      </c>
      <c r="L22" t="s">
        <v>44</v>
      </c>
      <c r="M22">
        <v>4</v>
      </c>
    </row>
    <row r="23" spans="1:13" x14ac:dyDescent="0.25">
      <c r="A23" s="4" t="s">
        <v>46</v>
      </c>
      <c r="B23" s="4" t="s">
        <v>40</v>
      </c>
      <c r="C23" s="4" t="s">
        <v>348</v>
      </c>
      <c r="D23" s="4"/>
      <c r="E23" s="4"/>
      <c r="F23" s="4"/>
      <c r="G23" s="4"/>
      <c r="H23" s="4"/>
      <c r="I23" s="4">
        <f>IF(data_old[[#This Row],[description_override]]="",data_old[[#This Row],[Description_GPT]],data_old[[#This Row],[description_override]])</f>
        <v>0</v>
      </c>
      <c r="L23" t="s">
        <v>13</v>
      </c>
      <c r="M23">
        <v>20</v>
      </c>
    </row>
    <row r="24" spans="1:13" x14ac:dyDescent="0.25">
      <c r="A24" s="4" t="s">
        <v>128</v>
      </c>
      <c r="B24" s="4" t="s">
        <v>40</v>
      </c>
      <c r="C24" s="4" t="s">
        <v>51</v>
      </c>
      <c r="D24" s="4" t="s">
        <v>236</v>
      </c>
      <c r="E24" s="4"/>
      <c r="F24" s="4" t="s">
        <v>52</v>
      </c>
      <c r="G24" s="4" t="s">
        <v>129</v>
      </c>
      <c r="H24" s="4">
        <v>1</v>
      </c>
      <c r="I24" s="4" t="str">
        <f>IF(data_old[[#This Row],[description_override]]="",data_old[[#This Row],[Description_GPT]],data_old[[#This Row],[description_override]])</f>
        <v>iShares 1-3 Year Treasury Bond ETF</v>
      </c>
      <c r="L24" t="s">
        <v>156</v>
      </c>
      <c r="M24">
        <v>21</v>
      </c>
    </row>
    <row r="25" spans="1:13" x14ac:dyDescent="0.25">
      <c r="A25" s="4" t="s">
        <v>128</v>
      </c>
      <c r="B25" s="4" t="s">
        <v>40</v>
      </c>
      <c r="C25" s="4" t="s">
        <v>126</v>
      </c>
      <c r="D25" s="4" t="s">
        <v>237</v>
      </c>
      <c r="E25" s="4"/>
      <c r="F25" s="4" t="s">
        <v>127</v>
      </c>
      <c r="G25" s="4" t="s">
        <v>130</v>
      </c>
      <c r="H25" s="4">
        <v>1</v>
      </c>
      <c r="I25" s="4" t="str">
        <f>IF(data_old[[#This Row],[description_override]]="",data_old[[#This Row],[Description_GPT]],data_old[[#This Row],[description_override]])</f>
        <v>iShares 3-7 Year Treasury Bond ETF</v>
      </c>
      <c r="L25" t="s">
        <v>86</v>
      </c>
      <c r="M25">
        <v>22</v>
      </c>
    </row>
    <row r="26" spans="1:13" x14ac:dyDescent="0.25">
      <c r="A26" s="4" t="s">
        <v>128</v>
      </c>
      <c r="B26" s="4" t="s">
        <v>40</v>
      </c>
      <c r="C26" s="4" t="s">
        <v>131</v>
      </c>
      <c r="D26" s="4" t="s">
        <v>238</v>
      </c>
      <c r="E26" s="4"/>
      <c r="F26" s="4" t="s">
        <v>132</v>
      </c>
      <c r="G26" s="4" t="s">
        <v>133</v>
      </c>
      <c r="H26" s="4">
        <v>1</v>
      </c>
      <c r="I26" s="4" t="str">
        <f>IF(data_old[[#This Row],[description_override]]="",data_old[[#This Row],[Description_GPT]],data_old[[#This Row],[description_override]])</f>
        <v>iShares 7-10 Year Treasury Bond ETF</v>
      </c>
      <c r="L26" t="s">
        <v>84</v>
      </c>
      <c r="M26">
        <v>23</v>
      </c>
    </row>
    <row r="27" spans="1:13" x14ac:dyDescent="0.25">
      <c r="A27" s="4" t="s">
        <v>128</v>
      </c>
      <c r="B27" s="4" t="s">
        <v>40</v>
      </c>
      <c r="C27" s="4" t="s">
        <v>49</v>
      </c>
      <c r="D27" s="4" t="s">
        <v>240</v>
      </c>
      <c r="E27" s="4"/>
      <c r="F27" s="4" t="s">
        <v>50</v>
      </c>
      <c r="G27" s="4" t="s">
        <v>134</v>
      </c>
      <c r="H27" s="4">
        <v>1</v>
      </c>
      <c r="I27" s="4" t="str">
        <f>IF(data_old[[#This Row],[description_override]]="",data_old[[#This Row],[Description_GPT]],data_old[[#This Row],[description_override]])</f>
        <v>iShares 20+ Year Treasury Bond ETF</v>
      </c>
      <c r="L27" t="s">
        <v>89</v>
      </c>
      <c r="M27" t="e">
        <v>#N/A</v>
      </c>
    </row>
    <row r="28" spans="1:13" x14ac:dyDescent="0.25">
      <c r="A28" s="4" t="s">
        <v>128</v>
      </c>
      <c r="B28" s="4" t="s">
        <v>40</v>
      </c>
      <c r="C28" s="4" t="s">
        <v>135</v>
      </c>
      <c r="D28" s="4" t="s">
        <v>326</v>
      </c>
      <c r="E28" s="4"/>
      <c r="F28" s="4" t="s">
        <v>136</v>
      </c>
      <c r="G28" s="4" t="s">
        <v>137</v>
      </c>
      <c r="H28" s="4">
        <v>1</v>
      </c>
      <c r="I28" s="4" t="str">
        <f>IF(data_old[[#This Row],[description_override]]="",data_old[[#This Row],[Description_GPT]],data_old[[#This Row],[description_override]])</f>
        <v>iShares TIPS Bond ETF</v>
      </c>
      <c r="L28" t="s">
        <v>327</v>
      </c>
      <c r="M28">
        <v>24</v>
      </c>
    </row>
    <row r="29" spans="1:13" x14ac:dyDescent="0.25">
      <c r="A29" s="4" t="s">
        <v>128</v>
      </c>
      <c r="B29" s="4" t="s">
        <v>40</v>
      </c>
      <c r="C29" s="4" t="s">
        <v>344</v>
      </c>
      <c r="D29" s="4"/>
      <c r="E29" s="4"/>
      <c r="F29" s="4"/>
      <c r="G29" s="4"/>
      <c r="H29" s="4"/>
      <c r="I29" s="4"/>
      <c r="L29" t="s">
        <v>95</v>
      </c>
      <c r="M29">
        <v>25</v>
      </c>
    </row>
    <row r="30" spans="1:13" x14ac:dyDescent="0.25">
      <c r="A30" s="4" t="s">
        <v>128</v>
      </c>
      <c r="B30" s="4" t="s">
        <v>40</v>
      </c>
      <c r="C30" s="4" t="s">
        <v>53</v>
      </c>
      <c r="D30" s="4"/>
      <c r="E30" s="4"/>
      <c r="F30" s="4" t="s">
        <v>54</v>
      </c>
      <c r="G30" s="4" t="s">
        <v>105</v>
      </c>
      <c r="H30" s="4">
        <v>0</v>
      </c>
      <c r="I30" s="4" t="str">
        <f>IF(data_old[[#This Row],[description_override]]="",data_old[[#This Row],[Description_GPT]],data_old[[#This Row],[description_override]])</f>
        <v>iShares MBS ETF</v>
      </c>
      <c r="L30" t="s">
        <v>93</v>
      </c>
      <c r="M30">
        <v>26</v>
      </c>
    </row>
    <row r="31" spans="1:13" x14ac:dyDescent="0.25">
      <c r="A31" s="4" t="s">
        <v>128</v>
      </c>
      <c r="B31" s="4" t="s">
        <v>40</v>
      </c>
      <c r="C31" s="4" t="s">
        <v>14</v>
      </c>
      <c r="D31" s="4"/>
      <c r="E31" s="4"/>
      <c r="F31" t="s">
        <v>152</v>
      </c>
      <c r="G31" s="4" t="s">
        <v>153</v>
      </c>
      <c r="H31" s="4">
        <v>0</v>
      </c>
      <c r="I31" s="4" t="str">
        <f>IF(data_old[[#This Row],[description_override]]="",data_old[[#This Row],[Description_GPT]],data_old[[#This Row],[description_override]])</f>
        <v>Simplify Mortgage Backed Securities ETF</v>
      </c>
      <c r="L31" t="s">
        <v>330</v>
      </c>
      <c r="M31">
        <v>27</v>
      </c>
    </row>
    <row r="32" spans="1:13" x14ac:dyDescent="0.25">
      <c r="A32" s="4" t="s">
        <v>128</v>
      </c>
      <c r="B32" s="4" t="s">
        <v>40</v>
      </c>
      <c r="C32" s="4" t="s">
        <v>15</v>
      </c>
      <c r="D32" s="4"/>
      <c r="E32" s="4"/>
      <c r="F32" s="4" t="s">
        <v>55</v>
      </c>
      <c r="G32" s="4" t="s">
        <v>106</v>
      </c>
      <c r="H32" s="4">
        <v>1</v>
      </c>
      <c r="I32" s="4" t="str">
        <f>IF(data_old[[#This Row],[description_override]]="",data_old[[#This Row],[Description_GPT]],data_old[[#This Row],[description_override]])</f>
        <v>AGNC Investment Corp.</v>
      </c>
      <c r="L32" t="s">
        <v>91</v>
      </c>
      <c r="M32">
        <v>28</v>
      </c>
    </row>
    <row r="33" spans="1:13" x14ac:dyDescent="0.25">
      <c r="A33" s="4" t="s">
        <v>128</v>
      </c>
      <c r="B33" s="4" t="s">
        <v>40</v>
      </c>
      <c r="C33" s="4" t="s">
        <v>346</v>
      </c>
      <c r="D33" s="4"/>
      <c r="E33" s="4"/>
      <c r="F33" s="4"/>
      <c r="G33" s="4"/>
      <c r="H33" s="4"/>
      <c r="I33" s="4">
        <f>IF(data_old[[#This Row],[description_override]]="",data_old[[#This Row],[Description_GPT]],data_old[[#This Row],[description_override]])</f>
        <v>0</v>
      </c>
      <c r="L33" t="s">
        <v>324</v>
      </c>
      <c r="M33">
        <v>29</v>
      </c>
    </row>
    <row r="34" spans="1:13" x14ac:dyDescent="0.25">
      <c r="A34" s="4" t="s">
        <v>128</v>
      </c>
      <c r="B34" s="4" t="s">
        <v>40</v>
      </c>
      <c r="C34" s="4" t="s">
        <v>345</v>
      </c>
      <c r="D34" s="4" t="s">
        <v>345</v>
      </c>
      <c r="E34" s="4"/>
      <c r="F34" s="4"/>
      <c r="G34" s="4"/>
      <c r="H34" s="4"/>
      <c r="I34" s="4">
        <f>IF(data_old[[#This Row],[description_override]]="",data_old[[#This Row],[Description_GPT]],data_old[[#This Row],[description_override]])</f>
        <v>0</v>
      </c>
      <c r="L34" t="s">
        <v>142</v>
      </c>
      <c r="M34">
        <v>30</v>
      </c>
    </row>
    <row r="35" spans="1:13" x14ac:dyDescent="0.25">
      <c r="A35" s="4" t="s">
        <v>128</v>
      </c>
      <c r="B35" s="4" t="s">
        <v>74</v>
      </c>
      <c r="C35" s="4" t="s">
        <v>97</v>
      </c>
      <c r="D35" s="4"/>
      <c r="E35" s="4"/>
      <c r="F35" s="4" t="s">
        <v>98</v>
      </c>
      <c r="G35" s="4" t="s">
        <v>124</v>
      </c>
      <c r="H35" s="4">
        <v>1</v>
      </c>
      <c r="I35" s="4" t="str">
        <f>IF(data_old[[#This Row],[description_override]]="",data_old[[#This Row],[Description_GPT]],data_old[[#This Row],[description_override]])</f>
        <v>iShares J.P. Morgan USD Emerging Markets Bond ETF</v>
      </c>
      <c r="L35" t="s">
        <v>80</v>
      </c>
      <c r="M35">
        <v>31</v>
      </c>
    </row>
    <row r="36" spans="1:13" x14ac:dyDescent="0.25">
      <c r="A36" s="4" t="s">
        <v>128</v>
      </c>
      <c r="B36" s="4" t="s">
        <v>74</v>
      </c>
      <c r="C36" s="4" t="s">
        <v>349</v>
      </c>
      <c r="D36" s="4"/>
      <c r="E36" s="4"/>
      <c r="F36" s="4"/>
      <c r="G36" s="4"/>
      <c r="H36" s="4"/>
      <c r="I36" s="4">
        <f>IF(data_old[[#This Row],[description_override]]="",data_old[[#This Row],[Description_GPT]],data_old[[#This Row],[description_override]])</f>
        <v>0</v>
      </c>
      <c r="L36" t="s">
        <v>82</v>
      </c>
      <c r="M36">
        <v>32</v>
      </c>
    </row>
    <row r="37" spans="1:13" x14ac:dyDescent="0.25">
      <c r="A37" s="4" t="s">
        <v>128</v>
      </c>
      <c r="B37" t="s">
        <v>74</v>
      </c>
      <c r="C37" t="s">
        <v>75</v>
      </c>
      <c r="F37" t="s">
        <v>76</v>
      </c>
      <c r="G37" t="s">
        <v>114</v>
      </c>
      <c r="H37" s="4">
        <v>0</v>
      </c>
      <c r="I37" s="4" t="str">
        <f>IF(data_old[[#This Row],[description_override]]="",data_old[[#This Row],[Description_GPT]],data_old[[#This Row],[description_override]])</f>
        <v>WisdomTree Emerging Markets Local Debt Fund</v>
      </c>
      <c r="L37" t="s">
        <v>10</v>
      </c>
      <c r="M37">
        <v>35</v>
      </c>
    </row>
    <row r="38" spans="1:13" x14ac:dyDescent="0.25">
      <c r="A38" s="4" t="s">
        <v>128</v>
      </c>
      <c r="B38" s="4" t="s">
        <v>74</v>
      </c>
      <c r="C38" s="4" t="s">
        <v>99</v>
      </c>
      <c r="D38" s="4"/>
      <c r="E38" s="4"/>
      <c r="F38" s="4" t="s">
        <v>100</v>
      </c>
      <c r="G38" s="4" t="s">
        <v>125</v>
      </c>
      <c r="H38" s="4">
        <v>0</v>
      </c>
      <c r="I38" s="4" t="str">
        <f>IF(data_old[[#This Row],[description_override]]="",data_old[[#This Row],[Description_GPT]],data_old[[#This Row],[description_override]])</f>
        <v>iShares International Government Bonds ETF</v>
      </c>
      <c r="L38" t="s">
        <v>12</v>
      </c>
      <c r="M38">
        <v>37</v>
      </c>
    </row>
    <row r="39" spans="1:13" x14ac:dyDescent="0.25">
      <c r="A39" s="4" t="s">
        <v>56</v>
      </c>
      <c r="B39" s="4" t="s">
        <v>40</v>
      </c>
      <c r="C39" s="4" t="s">
        <v>57</v>
      </c>
      <c r="D39" s="4"/>
      <c r="E39" s="4"/>
      <c r="F39" s="4" t="s">
        <v>58</v>
      </c>
      <c r="G39" s="4" t="s">
        <v>107</v>
      </c>
      <c r="H39" s="4">
        <v>1</v>
      </c>
      <c r="I39" s="4" t="str">
        <f>IF(data_old[[#This Row],[description_override]]="",data_old[[#This Row],[Description_GPT]],data_old[[#This Row],[description_override]])</f>
        <v>SPDR Gold Shares</v>
      </c>
      <c r="L39" t="s">
        <v>347</v>
      </c>
      <c r="M39">
        <v>36</v>
      </c>
    </row>
    <row r="40" spans="1:13" x14ac:dyDescent="0.25">
      <c r="A40" s="4" t="s">
        <v>56</v>
      </c>
      <c r="B40" s="4" t="s">
        <v>40</v>
      </c>
      <c r="C40" s="4" t="s">
        <v>59</v>
      </c>
      <c r="D40" s="4"/>
      <c r="E40" s="4"/>
      <c r="F40" s="4" t="s">
        <v>60</v>
      </c>
      <c r="G40" s="4" t="s">
        <v>108</v>
      </c>
      <c r="H40" s="4">
        <v>1</v>
      </c>
      <c r="I40" s="4" t="str">
        <f>IF(data_old[[#This Row],[description_override]]="",data_old[[#This Row],[Description_GPT]],data_old[[#This Row],[description_override]])</f>
        <v>iShares Silver Trust</v>
      </c>
      <c r="L40" t="s">
        <v>348</v>
      </c>
      <c r="M40">
        <v>38</v>
      </c>
    </row>
    <row r="41" spans="1:13" x14ac:dyDescent="0.25">
      <c r="A41" s="4" t="s">
        <v>56</v>
      </c>
      <c r="B41" s="4" t="s">
        <v>40</v>
      </c>
      <c r="C41" s="4" t="s">
        <v>61</v>
      </c>
      <c r="D41" s="4"/>
      <c r="E41" s="4"/>
      <c r="F41" s="4" t="s">
        <v>62</v>
      </c>
      <c r="G41" s="4" t="s">
        <v>109</v>
      </c>
      <c r="H41" s="4">
        <v>1</v>
      </c>
      <c r="I41" s="4" t="str">
        <f>IF(data_old[[#This Row],[description_override]]="",data_old[[#This Row],[Description_GPT]],data_old[[#This Row],[description_override]])</f>
        <v>United States Oil Fund</v>
      </c>
      <c r="L41" t="s">
        <v>51</v>
      </c>
      <c r="M41">
        <v>42</v>
      </c>
    </row>
    <row r="42" spans="1:13" x14ac:dyDescent="0.25">
      <c r="A42" s="4" t="s">
        <v>56</v>
      </c>
      <c r="B42" s="4" t="s">
        <v>40</v>
      </c>
      <c r="C42" s="4" t="s">
        <v>63</v>
      </c>
      <c r="D42" s="4"/>
      <c r="E42" s="4"/>
      <c r="F42" s="4" t="s">
        <v>64</v>
      </c>
      <c r="G42" s="4" t="s">
        <v>110</v>
      </c>
      <c r="H42" s="4">
        <v>1</v>
      </c>
      <c r="I42" s="4" t="str">
        <f>IF(data_old[[#This Row],[description_override]]="",data_old[[#This Row],[Description_GPT]],data_old[[#This Row],[description_override]])</f>
        <v>Invesco DB Commodity Index Tracking Fund</v>
      </c>
      <c r="L42" t="s">
        <v>126</v>
      </c>
      <c r="M42">
        <v>43</v>
      </c>
    </row>
    <row r="43" spans="1:13" x14ac:dyDescent="0.25">
      <c r="A43" s="4" t="s">
        <v>65</v>
      </c>
      <c r="B43" s="4" t="s">
        <v>40</v>
      </c>
      <c r="C43" s="4" t="s">
        <v>66</v>
      </c>
      <c r="D43" s="4"/>
      <c r="E43" s="4"/>
      <c r="F43" s="4" t="s">
        <v>67</v>
      </c>
      <c r="G43" s="4" t="s">
        <v>111</v>
      </c>
      <c r="H43" s="4">
        <v>1</v>
      </c>
      <c r="I43" s="4" t="str">
        <f>IF(data_old[[#This Row],[description_override]]="",data_old[[#This Row],[Description_GPT]],data_old[[#This Row],[description_override]])</f>
        <v>Invesco DB US Dollar Index Bullish Fund</v>
      </c>
      <c r="L43" t="s">
        <v>131</v>
      </c>
      <c r="M43">
        <v>44</v>
      </c>
    </row>
    <row r="44" spans="1:13" x14ac:dyDescent="0.25">
      <c r="A44" s="4" t="s">
        <v>65</v>
      </c>
      <c r="B44" s="4" t="s">
        <v>68</v>
      </c>
      <c r="C44" s="4" t="s">
        <v>69</v>
      </c>
      <c r="D44" s="4"/>
      <c r="E44" s="4"/>
      <c r="F44" s="4" t="s">
        <v>70</v>
      </c>
      <c r="G44" s="4" t="s">
        <v>112</v>
      </c>
      <c r="H44" s="4">
        <v>1</v>
      </c>
      <c r="I44" s="4" t="str">
        <f>IF(data_old[[#This Row],[description_override]]="",data_old[[#This Row],[Description_GPT]],data_old[[#This Row],[description_override]])</f>
        <v>Invesco CurrencyShares Euro Trust</v>
      </c>
      <c r="L44" t="s">
        <v>49</v>
      </c>
      <c r="M44">
        <v>45</v>
      </c>
    </row>
    <row r="45" spans="1:13" x14ac:dyDescent="0.25">
      <c r="A45" t="s">
        <v>65</v>
      </c>
      <c r="B45" t="s">
        <v>71</v>
      </c>
      <c r="C45" t="s">
        <v>72</v>
      </c>
      <c r="F45" t="s">
        <v>73</v>
      </c>
      <c r="G45" t="s">
        <v>113</v>
      </c>
      <c r="H45" s="4">
        <v>1</v>
      </c>
      <c r="I45" s="4" t="str">
        <f>IF(data_old[[#This Row],[description_override]]="",data_old[[#This Row],[Description_GPT]],data_old[[#This Row],[description_override]])</f>
        <v>Invesco CurrencyShares Japanese Yen Trust</v>
      </c>
      <c r="L45" t="s">
        <v>135</v>
      </c>
      <c r="M45">
        <v>40</v>
      </c>
    </row>
    <row r="46" spans="1:13" x14ac:dyDescent="0.25">
      <c r="L46" t="s">
        <v>344</v>
      </c>
      <c r="M46">
        <v>41</v>
      </c>
    </row>
    <row r="47" spans="1:13" x14ac:dyDescent="0.25">
      <c r="C47" t="s">
        <v>343</v>
      </c>
      <c r="L47" t="s">
        <v>53</v>
      </c>
      <c r="M47">
        <v>46</v>
      </c>
    </row>
    <row r="48" spans="1:13" x14ac:dyDescent="0.25">
      <c r="L48" t="s">
        <v>14</v>
      </c>
      <c r="M48">
        <v>47</v>
      </c>
    </row>
    <row r="49" spans="3:13" x14ac:dyDescent="0.25">
      <c r="C49" t="s">
        <v>333</v>
      </c>
      <c r="D49" cm="1">
        <f t="array" ref="D49:D57">_xlfn.XMATCH(C49:C57,data_old[factor_name])</f>
        <v>27</v>
      </c>
      <c r="F49" t="e" cm="1" vm="1">
        <f t="array" ref="F49">_xlfn.TEXTJOIN(", ",,_xlfn._xlws.FILTER(C49:C57,ISERROR(_xlfn.ANCHORARRAY(D49))))</f>
        <v>#VALUE!</v>
      </c>
      <c r="L49" t="s">
        <v>15</v>
      </c>
      <c r="M49">
        <v>48</v>
      </c>
    </row>
    <row r="50" spans="3:13" x14ac:dyDescent="0.25">
      <c r="C50" t="s">
        <v>334</v>
      </c>
      <c r="D50">
        <v>28</v>
      </c>
      <c r="L50" t="s">
        <v>346</v>
      </c>
      <c r="M50">
        <v>49</v>
      </c>
    </row>
    <row r="51" spans="3:13" x14ac:dyDescent="0.25">
      <c r="C51" t="s">
        <v>335</v>
      </c>
      <c r="D51">
        <v>33</v>
      </c>
      <c r="L51" t="s">
        <v>345</v>
      </c>
      <c r="M51">
        <v>50</v>
      </c>
    </row>
    <row r="52" spans="3:13" x14ac:dyDescent="0.25">
      <c r="C52" t="s">
        <v>336</v>
      </c>
      <c r="D52">
        <v>32</v>
      </c>
      <c r="F52" t="s">
        <v>173</v>
      </c>
      <c r="L52" t="s">
        <v>97</v>
      </c>
      <c r="M52">
        <v>51</v>
      </c>
    </row>
    <row r="53" spans="3:13" x14ac:dyDescent="0.25">
      <c r="C53" t="s">
        <v>337</v>
      </c>
      <c r="D53">
        <v>38</v>
      </c>
      <c r="F53" t="s">
        <v>174</v>
      </c>
      <c r="L53" t="s">
        <v>349</v>
      </c>
      <c r="M53">
        <v>39</v>
      </c>
    </row>
    <row r="54" spans="3:13" x14ac:dyDescent="0.25">
      <c r="C54" t="s">
        <v>338</v>
      </c>
      <c r="D54">
        <v>19</v>
      </c>
      <c r="F54" t="s">
        <v>175</v>
      </c>
      <c r="L54" t="s">
        <v>75</v>
      </c>
      <c r="M54">
        <v>56</v>
      </c>
    </row>
    <row r="55" spans="3:13" x14ac:dyDescent="0.25">
      <c r="C55" t="s">
        <v>339</v>
      </c>
      <c r="D55">
        <v>21</v>
      </c>
      <c r="F55" t="s">
        <v>176</v>
      </c>
      <c r="L55" t="s">
        <v>99</v>
      </c>
      <c r="M55">
        <v>52</v>
      </c>
    </row>
    <row r="56" spans="3:13" x14ac:dyDescent="0.25">
      <c r="C56" t="s">
        <v>340</v>
      </c>
      <c r="D56">
        <v>20</v>
      </c>
      <c r="F56" t="s">
        <v>177</v>
      </c>
      <c r="L56" t="s">
        <v>57</v>
      </c>
      <c r="M56">
        <v>57</v>
      </c>
    </row>
    <row r="57" spans="3:13" x14ac:dyDescent="0.25">
      <c r="C57" t="s">
        <v>341</v>
      </c>
      <c r="D57">
        <v>22</v>
      </c>
      <c r="F57" t="s">
        <v>342</v>
      </c>
      <c r="J57" t="s">
        <v>333</v>
      </c>
      <c r="L57" t="s">
        <v>59</v>
      </c>
      <c r="M57">
        <v>58</v>
      </c>
    </row>
    <row r="58" spans="3:13" x14ac:dyDescent="0.25">
      <c r="F58" t="s">
        <v>178</v>
      </c>
      <c r="J58" t="s">
        <v>334</v>
      </c>
      <c r="L58" t="s">
        <v>61</v>
      </c>
      <c r="M58">
        <v>59</v>
      </c>
    </row>
    <row r="59" spans="3:13" x14ac:dyDescent="0.25">
      <c r="F59" t="s">
        <v>179</v>
      </c>
      <c r="J59" t="s">
        <v>335</v>
      </c>
      <c r="L59" t="s">
        <v>63</v>
      </c>
      <c r="M59">
        <v>60</v>
      </c>
    </row>
    <row r="60" spans="3:13" x14ac:dyDescent="0.25">
      <c r="C60" t="str" cm="1">
        <f t="array" ref="C60:C67">_xlfn.TEXTSPLIT(C47,," ")</f>
        <v>Emhy</v>
      </c>
      <c r="D60" cm="1">
        <f t="array" ref="D60:D67">_xlfn.XMATCH(_xlfn.ANCHORARRAY(C60),data_old[factor_name])</f>
        <v>35</v>
      </c>
      <c r="F60" t="s">
        <v>180</v>
      </c>
      <c r="J60" t="s">
        <v>336</v>
      </c>
      <c r="L60" t="s">
        <v>66</v>
      </c>
      <c r="M60">
        <v>53</v>
      </c>
    </row>
    <row r="61" spans="3:13" x14ac:dyDescent="0.25">
      <c r="C61" t="str">
        <v>mdy</v>
      </c>
      <c r="D61" t="e">
        <v>#N/A</v>
      </c>
      <c r="F61" t="s">
        <v>181</v>
      </c>
      <c r="J61" t="s">
        <v>337</v>
      </c>
      <c r="L61" t="s">
        <v>69</v>
      </c>
      <c r="M61">
        <v>54</v>
      </c>
    </row>
    <row r="62" spans="3:13" x14ac:dyDescent="0.25">
      <c r="C62" t="str">
        <v>vnq</v>
      </c>
      <c r="D62" t="e">
        <v>#N/A</v>
      </c>
      <c r="F62" t="s">
        <v>182</v>
      </c>
      <c r="J62" t="s">
        <v>338</v>
      </c>
      <c r="L62" t="s">
        <v>72</v>
      </c>
      <c r="M62">
        <v>55</v>
      </c>
    </row>
    <row r="63" spans="3:13" x14ac:dyDescent="0.25">
      <c r="C63" t="str">
        <v>pff</v>
      </c>
      <c r="D63" t="e">
        <v>#N/A</v>
      </c>
      <c r="F63" t="s">
        <v>285</v>
      </c>
      <c r="J63" t="s">
        <v>339</v>
      </c>
      <c r="L63" t="s">
        <v>173</v>
      </c>
      <c r="M63">
        <v>8</v>
      </c>
    </row>
    <row r="64" spans="3:13" x14ac:dyDescent="0.25">
      <c r="C64" t="str">
        <v>ashr</v>
      </c>
      <c r="D64">
        <v>18</v>
      </c>
      <c r="J64" t="s">
        <v>340</v>
      </c>
      <c r="L64" t="s">
        <v>174</v>
      </c>
      <c r="M64">
        <v>9</v>
      </c>
    </row>
    <row r="65" spans="3:13" x14ac:dyDescent="0.25">
      <c r="C65" t="str">
        <v>kweb</v>
      </c>
      <c r="D65" t="e">
        <v>#N/A</v>
      </c>
      <c r="J65" t="s">
        <v>341</v>
      </c>
      <c r="L65" t="s">
        <v>175</v>
      </c>
      <c r="M65">
        <v>10</v>
      </c>
    </row>
    <row r="66" spans="3:13" x14ac:dyDescent="0.25">
      <c r="C66" t="str">
        <v>fxi</v>
      </c>
      <c r="D66">
        <v>17</v>
      </c>
      <c r="J66" t="s">
        <v>350</v>
      </c>
      <c r="L66" t="s">
        <v>176</v>
      </c>
      <c r="M66">
        <v>11</v>
      </c>
    </row>
    <row r="67" spans="3:13" x14ac:dyDescent="0.25">
      <c r="C67" t="str">
        <v>aiq</v>
      </c>
      <c r="D67" t="e">
        <v>#N/A</v>
      </c>
      <c r="J67" t="s">
        <v>351</v>
      </c>
      <c r="L67" t="s">
        <v>177</v>
      </c>
      <c r="M67">
        <v>12</v>
      </c>
    </row>
    <row r="68" spans="3:13" x14ac:dyDescent="0.25">
      <c r="J68" t="s">
        <v>352</v>
      </c>
      <c r="L68" t="s">
        <v>342</v>
      </c>
      <c r="M68">
        <v>13</v>
      </c>
    </row>
    <row r="69" spans="3:13" x14ac:dyDescent="0.25">
      <c r="J69" t="s">
        <v>353</v>
      </c>
      <c r="L69" t="s">
        <v>178</v>
      </c>
      <c r="M69">
        <v>14</v>
      </c>
    </row>
    <row r="70" spans="3:13" x14ac:dyDescent="0.25">
      <c r="J70" t="s">
        <v>354</v>
      </c>
      <c r="L70" t="s">
        <v>179</v>
      </c>
      <c r="M70">
        <v>15</v>
      </c>
    </row>
    <row r="71" spans="3:13" x14ac:dyDescent="0.25">
      <c r="J71" t="s">
        <v>355</v>
      </c>
      <c r="L71" t="s">
        <v>180</v>
      </c>
      <c r="M71">
        <v>16</v>
      </c>
    </row>
    <row r="72" spans="3:13" x14ac:dyDescent="0.25">
      <c r="J72" t="s">
        <v>356</v>
      </c>
      <c r="L72" t="s">
        <v>181</v>
      </c>
      <c r="M72">
        <v>17</v>
      </c>
    </row>
    <row r="73" spans="3:13" x14ac:dyDescent="0.25">
      <c r="J73" t="s">
        <v>357</v>
      </c>
      <c r="L73" t="s">
        <v>182</v>
      </c>
      <c r="M73">
        <v>18</v>
      </c>
    </row>
    <row r="74" spans="3:13" x14ac:dyDescent="0.25">
      <c r="L74" t="s">
        <v>285</v>
      </c>
      <c r="M74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legacy</vt:lpstr>
      <vt:lpstr>gpt</vt:lpstr>
      <vt:lpstr>data_new</vt:lpstr>
      <vt:lpstr>lior</vt:lpstr>
      <vt:lpstr>read_composites</vt:lpstr>
      <vt:lpstr>composites</vt:lpstr>
      <vt:lpstr>data</vt:lpstr>
      <vt:lpstr>read_new</vt:lpstr>
      <vt:lpstr>read</vt:lpstr>
      <vt:lpstr>read_short</vt:lpstr>
      <vt:lpstr>read_old2</vt:lpstr>
      <vt:lpstr>Sheet1</vt:lpstr>
      <vt:lpstr>read_old</vt:lpstr>
      <vt:lpstr>data_old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Kraines</dc:creator>
  <cp:lastModifiedBy>Ben Kraines</cp:lastModifiedBy>
  <cp:lastPrinted>2024-12-20T03:35:42Z</cp:lastPrinted>
  <dcterms:created xsi:type="dcterms:W3CDTF">2024-10-16T14:15:12Z</dcterms:created>
  <dcterms:modified xsi:type="dcterms:W3CDTF">2025-02-04T19:31:17Z</dcterms:modified>
</cp:coreProperties>
</file>