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2B5F746E-2E97-4669-8714-C419485A9DAC}" xr6:coauthVersionLast="47" xr6:coauthVersionMax="47" xr10:uidLastSave="{00000000-0000-0000-0000-000000000000}"/>
  <bookViews>
    <workbookView xWindow="-108" yWindow="-108" windowWidth="23256" windowHeight="13896" firstSheet="2" activeTab="9" xr2:uid="{C31FDC5B-A809-4BFD-99CB-DA02246721F7}"/>
  </bookViews>
  <sheets>
    <sheet name="legacy" sheetId="5" r:id="rId1"/>
    <sheet name="gpt" sheetId="6" r:id="rId2"/>
    <sheet name="data_new" sheetId="7" r:id="rId3"/>
    <sheet name="lior" sheetId="9" r:id="rId4"/>
    <sheet name="read_composites" sheetId="14" r:id="rId5"/>
    <sheet name="composites" sheetId="13" r:id="rId6"/>
    <sheet name="data" sheetId="3" r:id="rId7"/>
    <sheet name="read_new" sheetId="15" r:id="rId8"/>
    <sheet name="read_tcw" sheetId="17" r:id="rId9"/>
    <sheet name="read" sheetId="12" r:id="rId10"/>
    <sheet name="read_short" sheetId="16" r:id="rId11"/>
    <sheet name="read_old2" sheetId="4" r:id="rId12"/>
    <sheet name="Sheet1" sheetId="2" r:id="rId13"/>
    <sheet name="read_old" sheetId="1" r:id="rId14"/>
    <sheet name="data_old" sheetId="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2" l="1" a="1"/>
  <c r="A2" i="12" s="1"/>
  <c r="A2" i="17" a="1"/>
  <c r="A2" i="17" s="1"/>
  <c r="B2" i="17" s="1" a="1"/>
  <c r="B2" i="17" s="1"/>
  <c r="B1" i="16"/>
  <c r="C1" i="16"/>
  <c r="D1" i="16"/>
  <c r="E1" i="16"/>
  <c r="F1" i="16"/>
  <c r="G1" i="16"/>
  <c r="H1" i="16"/>
  <c r="I1" i="16"/>
  <c r="J1" i="16"/>
  <c r="A1" i="16"/>
  <c r="O75" i="3" a="1"/>
  <c r="O75" i="3" s="1"/>
  <c r="L75" i="3"/>
  <c r="P75" i="3"/>
  <c r="O2" i="3" a="1"/>
  <c r="O2" i="3" s="1"/>
  <c r="O3" i="3" a="1"/>
  <c r="O3" i="3" s="1"/>
  <c r="O4" i="3" a="1"/>
  <c r="O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11" i="3" a="1"/>
  <c r="O11" i="3" s="1"/>
  <c r="O12" i="3" a="1"/>
  <c r="O12" i="3" s="1"/>
  <c r="O13" i="3" a="1"/>
  <c r="O13" i="3" s="1"/>
  <c r="O14" i="3" a="1"/>
  <c r="O14" i="3" s="1"/>
  <c r="O15" i="3" a="1"/>
  <c r="O15" i="3" s="1"/>
  <c r="O16" i="3" a="1"/>
  <c r="O16" i="3" s="1"/>
  <c r="O17" i="3" a="1"/>
  <c r="O17" i="3" s="1"/>
  <c r="O18" i="3" a="1"/>
  <c r="O18" i="3" s="1"/>
  <c r="O19" i="3" a="1"/>
  <c r="O19" i="3" s="1"/>
  <c r="O20" i="3" a="1"/>
  <c r="O20" i="3" s="1"/>
  <c r="O21" i="3" a="1"/>
  <c r="O21" i="3" s="1"/>
  <c r="O22" i="3" a="1"/>
  <c r="O22" i="3" s="1"/>
  <c r="O23" i="3" a="1"/>
  <c r="O23" i="3" s="1"/>
  <c r="O24" i="3" a="1"/>
  <c r="O24" i="3" s="1"/>
  <c r="O25" i="3" a="1"/>
  <c r="O25" i="3" s="1"/>
  <c r="O26" i="3" a="1"/>
  <c r="O26" i="3" s="1"/>
  <c r="O27" i="3" a="1"/>
  <c r="O27" i="3" s="1"/>
  <c r="O28" i="3" a="1"/>
  <c r="O28" i="3" s="1"/>
  <c r="O29" i="3" a="1"/>
  <c r="O29" i="3" s="1"/>
  <c r="O30" i="3" a="1"/>
  <c r="O30" i="3" s="1"/>
  <c r="O31" i="3" a="1"/>
  <c r="O31" i="3" s="1"/>
  <c r="O32" i="3" a="1"/>
  <c r="O32" i="3" s="1"/>
  <c r="O33" i="3" a="1"/>
  <c r="O33" i="3" s="1"/>
  <c r="O34" i="3" a="1"/>
  <c r="O34" i="3" s="1"/>
  <c r="O35" i="3" a="1"/>
  <c r="O35" i="3" s="1"/>
  <c r="O36" i="3" a="1"/>
  <c r="O36" i="3" s="1"/>
  <c r="O37" i="3" a="1"/>
  <c r="O37" i="3" s="1"/>
  <c r="O38" i="3" a="1"/>
  <c r="O38" i="3" s="1"/>
  <c r="O39" i="3" a="1"/>
  <c r="O39" i="3" s="1"/>
  <c r="O69" i="3" a="1"/>
  <c r="O69" i="3" s="1"/>
  <c r="O70" i="3" a="1"/>
  <c r="O70" i="3" s="1"/>
  <c r="O71" i="3" a="1"/>
  <c r="O71" i="3" s="1"/>
  <c r="O72" i="3" a="1"/>
  <c r="O72" i="3" s="1"/>
  <c r="O73" i="3" a="1"/>
  <c r="O73" i="3" s="1"/>
  <c r="O74" i="3" a="1"/>
  <c r="O74" i="3" s="1"/>
  <c r="O40" i="3" a="1"/>
  <c r="O40" i="3" s="1"/>
  <c r="O41" i="3" a="1"/>
  <c r="O41" i="3" s="1"/>
  <c r="O42" i="3" a="1"/>
  <c r="O42" i="3" s="1"/>
  <c r="O43" i="3" a="1"/>
  <c r="O43" i="3" s="1"/>
  <c r="O44" i="3" a="1"/>
  <c r="O44" i="3" s="1"/>
  <c r="O45" i="3" a="1"/>
  <c r="O45" i="3" s="1"/>
  <c r="O46" i="3" a="1"/>
  <c r="O46" i="3" s="1"/>
  <c r="O47" i="3" a="1"/>
  <c r="O47" i="3" s="1"/>
  <c r="O48" i="3" a="1"/>
  <c r="O48" i="3" s="1"/>
  <c r="O49" i="3" a="1"/>
  <c r="O49" i="3" s="1"/>
  <c r="O50" i="3" a="1"/>
  <c r="O50" i="3" s="1"/>
  <c r="O51" i="3" a="1"/>
  <c r="O51" i="3" s="1"/>
  <c r="O52" i="3" a="1"/>
  <c r="O52" i="3" s="1"/>
  <c r="O53" i="3" a="1"/>
  <c r="O53" i="3" s="1"/>
  <c r="O54" i="3" a="1"/>
  <c r="O54" i="3" s="1"/>
  <c r="O55" i="3" a="1"/>
  <c r="O55" i="3" s="1"/>
  <c r="O56" i="3" a="1"/>
  <c r="O56" i="3" s="1"/>
  <c r="O57" i="3" a="1"/>
  <c r="O57" i="3" s="1"/>
  <c r="O58" i="3" a="1"/>
  <c r="O58" i="3" s="1"/>
  <c r="O59" i="3" a="1"/>
  <c r="O59" i="3" s="1"/>
  <c r="O60" i="3" a="1"/>
  <c r="O60" i="3" s="1"/>
  <c r="O61" i="3" a="1"/>
  <c r="O61" i="3" s="1"/>
  <c r="O62" i="3" a="1"/>
  <c r="O62" i="3" s="1"/>
  <c r="O63" i="3" a="1"/>
  <c r="O63" i="3" s="1"/>
  <c r="O64" i="3" a="1"/>
  <c r="O64" i="3" s="1"/>
  <c r="O65" i="3" a="1"/>
  <c r="O65" i="3" s="1"/>
  <c r="O66" i="3" a="1"/>
  <c r="O66" i="3" s="1"/>
  <c r="O67" i="3" a="1"/>
  <c r="O67" i="3" s="1"/>
  <c r="O68" i="3" a="1"/>
  <c r="O68" i="3" s="1"/>
  <c r="O76" i="3" a="1"/>
  <c r="O76" i="3" s="1"/>
  <c r="O77" i="3" a="1"/>
  <c r="O77" i="3" s="1"/>
  <c r="O78" i="3" a="1"/>
  <c r="O78" i="3" s="1"/>
  <c r="O79" i="3" a="1"/>
  <c r="O79" i="3" s="1"/>
  <c r="O80" i="3" a="1"/>
  <c r="O80" i="3" s="1"/>
  <c r="O81" i="3" a="1"/>
  <c r="O81" i="3" s="1"/>
  <c r="L74" i="3"/>
  <c r="P74" i="3"/>
  <c r="L73" i="3"/>
  <c r="P73" i="3"/>
  <c r="L72" i="3"/>
  <c r="P72" i="3"/>
  <c r="L71" i="3"/>
  <c r="P71" i="3"/>
  <c r="L69" i="3"/>
  <c r="L70" i="3"/>
  <c r="P69" i="3"/>
  <c r="P70" i="3"/>
  <c r="L46" i="3"/>
  <c r="P46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76" i="3"/>
  <c r="P77" i="3"/>
  <c r="P78" i="3"/>
  <c r="P79" i="3"/>
  <c r="P80" i="3"/>
  <c r="P81" i="3"/>
  <c r="R2" i="3" a="1"/>
  <c r="C13" i="13"/>
  <c r="A2" i="14" s="1" a="1"/>
  <c r="L81" i="3"/>
  <c r="G14" i="13"/>
  <c r="L80" i="3"/>
  <c r="E2" i="13" a="1"/>
  <c r="A1" i="14" a="1"/>
  <c r="L39" i="3"/>
  <c r="L41" i="3"/>
  <c r="L78" i="3"/>
  <c r="A2" i="4" a="1"/>
  <c r="L79" i="3"/>
  <c r="L77" i="3"/>
  <c r="L5" i="3"/>
  <c r="L22" i="3"/>
  <c r="L45" i="3"/>
  <c r="L76" i="3"/>
  <c r="A12" i="9" a="1"/>
  <c r="B1" i="9" a="1"/>
  <c r="B1" i="9" s="1"/>
  <c r="L38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3" i="3"/>
  <c r="L4" i="3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L59" i="3"/>
  <c r="L43" i="3"/>
  <c r="L44" i="3"/>
  <c r="L56" i="3"/>
  <c r="L57" i="3"/>
  <c r="L32" i="3"/>
  <c r="L29" i="3"/>
  <c r="L2" i="3"/>
  <c r="L3" i="3"/>
  <c r="L6" i="3"/>
  <c r="L7" i="3"/>
  <c r="L24" i="3"/>
  <c r="L25" i="3"/>
  <c r="L27" i="3"/>
  <c r="L26" i="3"/>
  <c r="L28" i="3"/>
  <c r="L33" i="3"/>
  <c r="L31" i="3"/>
  <c r="L30" i="3"/>
  <c r="L34" i="3"/>
  <c r="L35" i="3"/>
  <c r="L36" i="3"/>
  <c r="L37" i="3"/>
  <c r="L40" i="3"/>
  <c r="L42" i="3"/>
  <c r="L47" i="3"/>
  <c r="L48" i="3"/>
  <c r="L49" i="3"/>
  <c r="L50" i="3"/>
  <c r="L51" i="3"/>
  <c r="L53" i="3"/>
  <c r="L54" i="3"/>
  <c r="L55" i="3"/>
  <c r="L58" i="3"/>
  <c r="L60" i="3"/>
  <c r="L61" i="3"/>
  <c r="L62" i="3"/>
  <c r="L63" i="3"/>
  <c r="L64" i="3"/>
  <c r="L65" i="3"/>
  <c r="L66" i="3"/>
  <c r="L67" i="3"/>
  <c r="L68" i="3"/>
  <c r="R2" i="3" l="1"/>
  <c r="E2" i="13"/>
  <c r="A1" i="14"/>
  <c r="A2" i="14"/>
  <c r="A2" i="4"/>
  <c r="B2" i="4" s="1" a="1"/>
  <c r="A12" i="9"/>
  <c r="D5" i="7" a="1"/>
  <c r="D5" i="7" s="1"/>
  <c r="M5" i="7" a="1"/>
  <c r="M5" i="7" s="1"/>
  <c r="E5" i="7" s="1" a="1"/>
  <c r="E5" i="7" s="1"/>
  <c r="B2" i="12" l="1" a="1"/>
  <c r="A2" i="16" a="1"/>
  <c r="A2" i="16" s="1"/>
  <c r="D1" i="9" a="1"/>
  <c r="D1" i="9" s="1"/>
  <c r="B12" i="9" a="1"/>
  <c r="B12" i="9" s="1"/>
  <c r="B2" i="4"/>
  <c r="B2" i="12" l="1"/>
  <c r="B2" i="16" s="1" a="1"/>
  <c r="B2" i="1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<sst xmlns="http://schemas.openxmlformats.org/spreadsheetml/2006/main" count="1912" uniqueCount="489">
  <si>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</si>
  <si>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</si>
  <si>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</si>
  <si>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</si>
  <si>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</si>
  <si>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</si>
  <si>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</si>
  <si>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</si>
  <si>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</si>
  <si>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</si>
  <si>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</si>
  <si>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</si>
  <si>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</si>
  <si>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</si>
  <si>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</si>
  <si>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</si>
  <si>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</si>
  <si>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</si>
  <si>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</si>
  <si>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</si>
  <si>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</si>
  <si>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</si>
  <si>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</si>
  <si>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</si>
  <si>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</si>
  <si>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</si>
  <si>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</si>
  <si>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</si>
  <si>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</si>
  <si>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</si>
  <si>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</si>
  <si>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</si>
  <si>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</si>
  <si>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</si>
  <si>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</si>
  <si>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</si>
  <si>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</si>
  <si>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</si>
  <si>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</si>
  <si>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</si>
  <si>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</si>
  <si>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</si>
  <si>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</si>
  <si>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</si>
  <si>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</si>
  <si>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</si>
  <si>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</si>
  <si>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</si>
  <si>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</si>
  <si>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</si>
  <si>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</si>
  <si>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</si>
  <si>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</si>
  <si>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</si>
  <si>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</si>
  <si>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</si>
  <si>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</si>
  <si>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</si>
  <si>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</si>
  <si>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</si>
  <si>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</si>
  <si>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</si>
  <si>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</si>
  <si>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</si>
  <si>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</si>
  <si>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</si>
  <si>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</si>
  <si>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</si>
  <si>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</si>
  <si>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</si>
  <si>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</si>
  <si>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</si>
  <si>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</si>
  <si>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</si>
  <si>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</si>
  <si>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</si>
  <si>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</si>
  <si>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</si>
  <si>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</si>
  <si>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</si>
  <si>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</si>
  <si>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</si>
  <si>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</si>
  <si>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</si>
  <si>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</si>
  <si>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</si>
  <si>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</si>
  <si>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</si>
  <si>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</si>
  <si>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</si>
  <si>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</si>
  <si>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</si>
  <si>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</si>
  <si>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</si>
  <si>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</si>
  <si>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</si>
  <si>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</si>
  <si>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</si>
  <si>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</si>
  <si>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</si>
  <si>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</si>
  <si>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</si>
  <si>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</si>
  <si>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</si>
  <si>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</si>
  <si>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</si>
  <si>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</si>
  <si>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</si>
  <si>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</si>
  <si>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</si>
  <si>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</si>
  <si>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</si>
  <si>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</si>
  <si>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</si>
  <si>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</si>
  <si>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</si>
  <si>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</si>
  <si>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</si>
  <si>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</si>
  <si>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</si>
  <si>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</si>
  <si>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</si>
  <si>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</si>
  <si>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</si>
  <si>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</si>
  <si>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</si>
  <si>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</si>
  <si>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</si>
  <si>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</si>
  <si>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</si>
  <si>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</si>
  <si>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</si>
  <si>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</si>
  <si>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</si>
  <si>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</si>
  <si>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</si>
  <si>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</si>
  <si>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</si>
  <si>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</si>
  <si>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</si>
  <si>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</si>
  <si>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</si>
  <si>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</si>
  <si>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</si>
  <si>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</si>
  <si>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</si>
  <si>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</si>
  <si>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</si>
  <si>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</si>
  <si>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</si>
  <si>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</si>
  <si>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</si>
  <si>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</si>
  <si>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</si>
  <si>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</si>
  <si>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</si>
  <si>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</si>
  <si>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</si>
  <si>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</si>
  <si>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</si>
  <si>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</si>
  <si>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</si>
  <si>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</si>
  <si>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</si>
  <si>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</si>
  <si>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</si>
  <si>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</si>
  <si>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</si>
  <si>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</si>
  <si>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</si>
  <si>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</si>
  <si>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</si>
  <si>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</si>
  <si>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</si>
  <si>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</si>
  <si>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</si>
  <si>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</si>
  <si>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</si>
  <si>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</si>
  <si>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</si>
  <si>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</si>
  <si>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</si>
  <si>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</si>
  <si>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</si>
  <si>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</si>
  <si>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</si>
  <si>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</si>
  <si>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</si>
  <si>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</si>
  <si>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</si>
  <si>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</si>
  <si>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</si>
  <si>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</si>
  <si>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</si>
  <si>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</si>
  <si>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</si>
  <si>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</si>
  <si>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</si>
  <si>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</si>
  <si>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</si>
  <si>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</si>
  <si>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</si>
  <si>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</si>
  <si>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</si>
  <si>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</si>
  <si>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</si>
  <si>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</si>
  <si>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</si>
  <si>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</si>
  <si>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</si>
  <si>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</si>
  <si>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</si>
  <si>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</si>
  <si>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</si>
  <si>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</si>
  <si>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</si>
  <si>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</si>
  <si>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</si>
  <si>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</si>
  <si>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</si>
  <si>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</si>
  <si>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</si>
  <si>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</si>
  <si>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</si>
  <si>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</si>
  <si>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</si>
  <si>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</si>
  <si>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</si>
  <si>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</si>
  <si>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</si>
  <si>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</si>
  <si>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</si>
  <si>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</si>
  <si>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</si>
  <si>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</si>
  <si>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</si>
  <si>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</si>
  <si>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</si>
  <si>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</si>
  <si>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</si>
  <si>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</si>
  <si>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</si>
  <si>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</si>
  <si>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</si>
  <si>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</si>
  <si>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</si>
  <si>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</si>
  <si>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</si>
  <si>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</si>
  <si>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</si>
  <si>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</si>
  <si>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</si>
  <si>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</si>
  <si>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</si>
  <si>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</si>
  <si>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</si>
  <si>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</si>
  <si>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</si>
  <si>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</si>
  <si>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</si>
  <si>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</si>
  <si>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</si>
  <si>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</si>
  <si>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</si>
  <si>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</si>
  <si>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</si>
  <si>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</si>
  <si>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</si>
  <si>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</si>
  <si>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</si>
  <si>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</si>
  <si>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</si>
  <si>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</si>
  <si>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</si>
  <si>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</si>
  <si>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</si>
  <si>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</si>
  <si>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</si>
  <si>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</si>
  <si>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</si>
  <si>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</si>
  <si>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</si>
  <si>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</si>
  <si>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</si>
  <si>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</si>
  <si>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</si>
  <si>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</si>
  <si>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</si>
  <si>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</si>
  <si>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</si>
  <si>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</si>
  <si>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</si>
  <si>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</si>
  <si>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</si>
  <si>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</si>
  <si>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</si>
  <si>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</si>
  <si>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</si>
  <si>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</si>
  <si>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</si>
  <si>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</si>
  <si>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</si>
  <si>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</si>
  <si>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</si>
  <si>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</si>
  <si>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</si>
  <si>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</si>
  <si>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</si>
  <si>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</si>
  <si>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</si>
  <si>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</si>
  <si>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</si>
  <si>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</si>
  <si>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</si>
  <si>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</si>
  <si>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</si>
  <si>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</si>
  <si>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</si>
  <si>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</si>
  <si>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</si>
  <si>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</si>
  <si>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</si>
  <si>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</si>
  <si>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</si>
  <si>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</si>
  <si>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</si>
  <si>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</si>
  <si>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</si>
  <si>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</si>
  <si>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</si>
  <si>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</si>
  <si>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</si>
  <si>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</si>
  <si>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</si>
  <si>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</si>
  <si>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</si>
  <si>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</si>
  <si>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</si>
  <si>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</si>
  <si>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</si>
  <si>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</si>
  <si>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</si>
  <si>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</si>
  <si>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</si>
  <si>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</si>
  <si>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</si>
  <si>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</si>
  <si>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</si>
  <si>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</si>
  <si>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</si>
  <si>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</si>
  <si>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</si>
  <si>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</si>
  <si>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</si>
  <si>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</si>
  <si>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</si>
  <si>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</si>
  <si>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</si>
  <si>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</si>
  <si>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</si>
  <si>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</si>
  <si>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</si>
  <si>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</si>
  <si>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</si>
  <si>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</si>
  <si>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</si>
  <si>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</si>
  <si>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</si>
  <si>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</si>
  <si>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</si>
  <si>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</si>
  <si>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</si>
  <si>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</si>
  <si>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</si>
  <si>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</si>
  <si>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</si>
  <si>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</si>
  <si>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</si>
  <si>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</si>
  <si>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</si>
  <si>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</si>
  <si>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</si>
  <si>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</si>
  <si>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</si>
  <si>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</si>
  <si>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</si>
  <si>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</si>
  <si>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</si>
  <si>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</si>
  <si>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</si>
  <si>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</si>
  <si>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</si>
  <si>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</si>
  <si>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</si>
  <si>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</si>
  <si>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</si>
  <si>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</si>
  <si>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</si>
  <si>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</si>
  <si>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</si>
  <si>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</si>
  <si>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</si>
  <si>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</si>
  <si>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</si>
  <si>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</si>
  <si>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</si>
  <si>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</si>
  <si>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</si>
  <si>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</si>
  <si>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</si>
  <si>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</si>
  <si>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</si>
  <si>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</si>
  <si>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</si>
  <si>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</si>
  <si>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</si>
  <si>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</si>
  <si>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</si>
  <si>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</si>
  <si>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</si>
  <si>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</si>
  <si>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</si>
  <si>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</si>
  <si>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</si>
  <si>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</si>
  <si>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</si>
  <si>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</si>
  <si>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</si>
  <si>
    <t>hyper_factor</t>
  </si>
  <si>
    <t>MWTIX</t>
  </si>
  <si>
    <t>TRUMP</t>
  </si>
  <si>
    <t>ICLN</t>
  </si>
  <si>
    <t>or TEN</t>
  </si>
  <si>
    <t>unit</t>
  </si>
  <si>
    <t>capital</t>
  </si>
  <si>
    <t>vol</t>
  </si>
  <si>
    <t>govt spending</t>
  </si>
  <si>
    <t>or TLT v. VTIP</t>
  </si>
  <si>
    <t>RSP</t>
  </si>
  <si>
    <t>FED</t>
  </si>
  <si>
    <t>SOFRZ5</t>
  </si>
  <si>
    <t>SOFRZ4</t>
  </si>
  <si>
    <t>Clean Energy</t>
  </si>
  <si>
    <t>S&amp;P 500 EW</t>
  </si>
  <si>
    <t>Theme</t>
  </si>
  <si>
    <t>composite</t>
  </si>
  <si>
    <t>Portfolio</t>
  </si>
  <si>
    <t>BSV</t>
  </si>
  <si>
    <t>weight</t>
  </si>
  <si>
    <t>portfolio_name</t>
  </si>
  <si>
    <t>GEOPOLITICS</t>
  </si>
  <si>
    <t>2s10s</t>
  </si>
  <si>
    <t>allna</t>
  </si>
  <si>
    <t>lag, 1</t>
  </si>
  <si>
    <t>lognormal</t>
  </si>
  <si>
    <t>yfinance</t>
  </si>
  <si>
    <t>TY</t>
  </si>
  <si>
    <t>lag, 5</t>
  </si>
  <si>
    <t>^TNX</t>
  </si>
  <si>
    <t>^FCHI</t>
  </si>
  <si>
    <t>spx, beta=1</t>
  </si>
  <si>
    <t>RUT</t>
  </si>
  <si>
    <t>na_method</t>
  </si>
  <si>
    <t>na_lag_tolerance</t>
  </si>
  <si>
    <t>diffusion_type</t>
  </si>
  <si>
    <t>ticker</t>
  </si>
  <si>
    <t>source</t>
  </si>
  <si>
    <t>normal</t>
  </si>
  <si>
    <t>CBOE Interest Rate 10 Year T No (^TNX)</t>
  </si>
  <si>
    <t>multiplier</t>
  </si>
  <si>
    <t>return = chg(factor) * multiplier</t>
  </si>
  <si>
    <t>L1  = L0 + chg(F)*M = L0 + R*M</t>
  </si>
  <si>
    <t>^VIX</t>
  </si>
  <si>
    <t>CBOE Volatility Index</t>
  </si>
  <si>
    <t>CBOE VIX VOLATILITY INDEX</t>
  </si>
  <si>
    <t>^MOVE</t>
  </si>
  <si>
    <t>Vol</t>
  </si>
  <si>
    <t>ICE BofAML MOVE Index</t>
  </si>
  <si>
    <t>^OVX</t>
  </si>
  <si>
    <t>CBOE Crude Oil Volatility Index</t>
  </si>
  <si>
    <t>^EVZ</t>
  </si>
  <si>
    <t>CBOE Euro currency Volatility I</t>
  </si>
  <si>
    <t>^GVZ</t>
  </si>
  <si>
    <t>CBOE Gold Volatility Index</t>
  </si>
  <si>
    <t>^VVIX</t>
  </si>
  <si>
    <t>^COR3M</t>
  </si>
  <si>
    <t>Cboe Implied Correlation Index</t>
  </si>
  <si>
    <t>client</t>
  </si>
  <si>
    <t>TCW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</si>
</sst>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33"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32"/>
      <tableStyleElement type="headerRow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6ECD9-9D11-4532-B7BB-C59C7AF13EE1}" name="composities" displayName="composities" ref="A1:C14" totalsRowShown="0">
  <autoFilter ref="A1:C14" xr:uid="{B096ECD9-9D11-4532-B7BB-C59C7AF13EE1}"/>
  <tableColumns count="3">
    <tableColumn id="1" xr3:uid="{871951C6-7319-4AA1-8565-79E8F38A5ACE}" name="portfolio_name"/>
    <tableColumn id="2" xr3:uid="{FF366C7B-7C4B-413F-92EE-C488EBE75CC9}" name="factor_name"/>
    <tableColumn id="3" xr3:uid="{E4250899-FCD2-4E2E-8594-D653C60359AD}" name="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P81" totalsRowShown="0" headerRowDxfId="30" dataDxfId="29">
  <tableColumns count="16">
    <tableColumn id="1" xr3:uid="{740DC173-AAC9-4239-A44E-C43F8517304D}" name="asset_class" dataDxfId="28"/>
    <tableColumn id="2" xr3:uid="{A3BC3BB8-0420-458E-AECD-FD567519FA40}" name="region" dataDxfId="27"/>
    <tableColumn id="3" xr3:uid="{0E50B2E3-0362-41DB-ACC2-478CC6F618A4}" name="factor_name" dataDxfId="26"/>
    <tableColumn id="8" xr3:uid="{02943B27-7FCB-4450-B8E0-CF0DB6CF5CCA}" name="factor_name_new" dataDxfId="25"/>
    <tableColumn id="4" xr3:uid="{D181BF84-863F-4FD0-B518-14EA5B0FB18E}" name="description_override" dataDxfId="24"/>
    <tableColumn id="6" xr3:uid="{1C40DF9B-2910-4DE6-A188-563938E39797}" name="Description_GPT" dataDxfId="23"/>
    <tableColumn id="5" xr3:uid="{1806E074-6CB5-47AB-8FA3-EF0F6E429062}" name="Underlying" dataDxfId="22"/>
    <tableColumn id="7" xr3:uid="{21539C17-C1CC-4FA9-A0E1-A2F8FF8AB52C}" name="Active" dataDxfId="21"/>
    <tableColumn id="37" xr3:uid="{DE50B7AE-5F67-471C-BE48-8BFA5076EDB0}" name="hyper_factor" dataDxfId="20"/>
    <tableColumn id="10" xr3:uid="{494805E4-EBB6-47FD-9BC2-8DAD9FB9D3FA}" name="composite" dataDxfId="19"/>
    <tableColumn id="14" xr3:uid="{608FE572-4016-436E-8625-08926F3A2371}" name="client" dataDxfId="2"/>
    <tableColumn id="9" xr3:uid="{5A601067-D384-419C-A711-AD3034F77E28}" name="description" dataDxfId="18">
      <calculatedColumnFormula>IF(data[[#This Row],[description_override]]="",data[[#This Row],[Description_GPT]],data[[#This Row],[description_override]])</calculatedColumnFormula>
    </tableColumn>
    <tableColumn id="11" xr3:uid="{C400A641-F032-4829-A2CD-62831D657B37}" name="source" dataDxfId="17"/>
    <tableColumn id="12" xr3:uid="{BC682952-ADA8-4869-A16F-B9E7BC86E430}" name="diffusion_type" dataDxfId="16"/>
    <tableColumn id="16" xr3:uid="{A99CC35E-FB67-451C-BF9C-DA8D933B1B0C}" name="multiplier" dataDxfId="15">
      <calculatedColumnFormula array="1">_xlfn.SWITCH(data[[#This Row],[diffusion_type]],"lognormal",0.0001,"normal",-0.01)*IF(data[[#This Row],[asset_class]]="Vol",-1,1)</calculatedColumnFormula>
    </tableColumn>
    <tableColumn id="13" xr3:uid="{64EF0381-B0C5-4226-B34E-0F9752A4A840}" name="ticker" dataDxfId="14">
      <calculatedColumnFormula>data[[#This Row],[factor_name]]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13" dataDxfId="12">
  <autoFilter ref="A1:I45" xr:uid="{6DAD1482-C63D-400D-9F51-F22A8E35CAD8}"/>
  <tableColumns count="9">
    <tableColumn id="1" xr3:uid="{B19D2B17-9AC9-4F1B-B32E-D4F72AAE469F}" name="asset_class" dataDxfId="11"/>
    <tableColumn id="2" xr3:uid="{2C7CF29D-8E72-4B0C-A212-31F2A25D75C9}" name="region" dataDxfId="10"/>
    <tableColumn id="3" xr3:uid="{C7E89EEC-2B5D-4C94-9327-1AC8E33DE708}" name="factor_name" dataDxfId="9"/>
    <tableColumn id="8" xr3:uid="{B3F9004A-8BEB-463E-A746-8189A2AC2B3E}" name="factor_name_new" dataDxfId="8"/>
    <tableColumn id="4" xr3:uid="{51CD7FB3-58FE-4906-B73C-7726C0A9C471}" name="description_override" dataDxfId="7"/>
    <tableColumn id="6" xr3:uid="{3CFF990B-3164-4533-821F-08CE7C6D82CA}" name="Description_GPT" dataDxfId="6"/>
    <tableColumn id="5" xr3:uid="{DD86D53E-A9B4-4387-ABF9-F2625E77982D}" name="Underlying" dataDxfId="5"/>
    <tableColumn id="7" xr3:uid="{D56FFF9A-72FF-42A4-B3D2-2F27AB16AF7A}" name="Active" dataDxfId="4"/>
    <tableColumn id="9" xr3:uid="{8476DFDE-B4B1-4FD9-99B4-DF1F2ABBD7D5}" name="description" dataDxfId="3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sheetPr codeName="Sheet1"/>
  <dimension ref="A1:G81"/>
  <sheetViews>
    <sheetView showGridLines="0" workbookViewId="0"/>
  </sheetViews>
  <sheetFormatPr defaultRowHeight="14.4" x14ac:dyDescent="0.3"/>
  <cols>
    <col min="4" max="4" width="14.6640625" bestFit="1" customWidth="1"/>
  </cols>
  <sheetData>
    <row r="1" spans="1:7" x14ac:dyDescent="0.3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3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3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3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3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3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3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3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3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3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3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3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3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3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3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3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3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3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3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3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3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3">
      <c r="A47" t="s">
        <v>128</v>
      </c>
      <c r="B47" t="s">
        <v>40</v>
      </c>
      <c r="D47" t="s">
        <v>221</v>
      </c>
      <c r="E47" t="s">
        <v>236</v>
      </c>
    </row>
    <row r="48" spans="1:7" x14ac:dyDescent="0.3">
      <c r="A48" t="s">
        <v>128</v>
      </c>
      <c r="B48" t="s">
        <v>40</v>
      </c>
      <c r="D48" t="s">
        <v>222</v>
      </c>
      <c r="E48" t="s">
        <v>237</v>
      </c>
    </row>
    <row r="49" spans="1:6" x14ac:dyDescent="0.3">
      <c r="A49" t="s">
        <v>128</v>
      </c>
      <c r="B49" t="s">
        <v>40</v>
      </c>
      <c r="D49" t="s">
        <v>223</v>
      </c>
      <c r="E49" t="s">
        <v>238</v>
      </c>
    </row>
    <row r="50" spans="1:6" x14ac:dyDescent="0.3">
      <c r="A50" t="s">
        <v>128</v>
      </c>
      <c r="B50" t="s">
        <v>40</v>
      </c>
      <c r="D50" t="s">
        <v>224</v>
      </c>
      <c r="E50" t="s">
        <v>239</v>
      </c>
    </row>
    <row r="51" spans="1:6" x14ac:dyDescent="0.3">
      <c r="A51" t="s">
        <v>128</v>
      </c>
      <c r="B51" t="s">
        <v>40</v>
      </c>
      <c r="D51" t="s">
        <v>225</v>
      </c>
      <c r="E51" t="s">
        <v>240</v>
      </c>
    </row>
    <row r="52" spans="1:6" x14ac:dyDescent="0.3">
      <c r="A52" t="s">
        <v>128</v>
      </c>
      <c r="B52" t="s">
        <v>68</v>
      </c>
      <c r="D52" t="s">
        <v>226</v>
      </c>
      <c r="E52" t="s">
        <v>241</v>
      </c>
    </row>
    <row r="53" spans="1:6" x14ac:dyDescent="0.3">
      <c r="A53" t="s">
        <v>128</v>
      </c>
      <c r="B53" t="s">
        <v>68</v>
      </c>
      <c r="D53" t="s">
        <v>227</v>
      </c>
      <c r="E53" t="s">
        <v>242</v>
      </c>
    </row>
    <row r="54" spans="1:6" x14ac:dyDescent="0.3">
      <c r="A54" t="s">
        <v>128</v>
      </c>
      <c r="B54" t="s">
        <v>68</v>
      </c>
      <c r="D54" t="s">
        <v>228</v>
      </c>
      <c r="E54" t="s">
        <v>243</v>
      </c>
    </row>
    <row r="55" spans="1:6" x14ac:dyDescent="0.3">
      <c r="A55" t="s">
        <v>128</v>
      </c>
      <c r="B55" t="s">
        <v>68</v>
      </c>
      <c r="D55" t="s">
        <v>229</v>
      </c>
      <c r="E55" t="s">
        <v>244</v>
      </c>
    </row>
    <row r="56" spans="1:6" x14ac:dyDescent="0.3">
      <c r="A56" t="s">
        <v>128</v>
      </c>
      <c r="B56" t="s">
        <v>68</v>
      </c>
      <c r="D56" t="s">
        <v>230</v>
      </c>
      <c r="E56" t="s">
        <v>245</v>
      </c>
    </row>
    <row r="57" spans="1:6" x14ac:dyDescent="0.3">
      <c r="A57" t="s">
        <v>128</v>
      </c>
      <c r="B57" t="s">
        <v>220</v>
      </c>
      <c r="D57" t="s">
        <v>231</v>
      </c>
      <c r="E57" t="s">
        <v>246</v>
      </c>
    </row>
    <row r="58" spans="1:6" x14ac:dyDescent="0.3">
      <c r="A58" t="s">
        <v>128</v>
      </c>
      <c r="B58" t="s">
        <v>220</v>
      </c>
      <c r="D58" t="s">
        <v>232</v>
      </c>
      <c r="E58" t="s">
        <v>247</v>
      </c>
    </row>
    <row r="59" spans="1:6" x14ac:dyDescent="0.3">
      <c r="A59" t="s">
        <v>128</v>
      </c>
      <c r="B59" t="s">
        <v>220</v>
      </c>
      <c r="D59" t="s">
        <v>233</v>
      </c>
      <c r="E59" t="s">
        <v>248</v>
      </c>
    </row>
    <row r="60" spans="1:6" x14ac:dyDescent="0.3">
      <c r="A60" t="s">
        <v>128</v>
      </c>
      <c r="B60" t="s">
        <v>220</v>
      </c>
      <c r="D60" t="s">
        <v>234</v>
      </c>
      <c r="E60" t="s">
        <v>249</v>
      </c>
    </row>
    <row r="61" spans="1:6" x14ac:dyDescent="0.3">
      <c r="A61" t="s">
        <v>128</v>
      </c>
      <c r="B61" t="s">
        <v>220</v>
      </c>
      <c r="D61" t="s">
        <v>235</v>
      </c>
      <c r="E61" t="s">
        <v>250</v>
      </c>
    </row>
    <row r="62" spans="1:6" x14ac:dyDescent="0.3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3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3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3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3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3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3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3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3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3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3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3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3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3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3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3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3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3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3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3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sheetPr codeName="Sheet2"/>
  <dimension ref="A1:E61"/>
  <sheetViews>
    <sheetView workbookViewId="0">
      <selection activeCell="E6" sqref="E6"/>
    </sheetView>
  </sheetViews>
  <sheetFormatPr defaultRowHeight="14.4" x14ac:dyDescent="0.3"/>
  <sheetData>
    <row r="1" spans="1:5" ht="28.8" x14ac:dyDescent="0.3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3.2" x14ac:dyDescent="0.3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3.2" x14ac:dyDescent="0.3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3.2" x14ac:dyDescent="0.3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86.4" x14ac:dyDescent="0.3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2" x14ac:dyDescent="0.3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57.6" x14ac:dyDescent="0.3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86.4" x14ac:dyDescent="0.3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2" x14ac:dyDescent="0.3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2" x14ac:dyDescent="0.3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2" x14ac:dyDescent="0.3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2" x14ac:dyDescent="0.3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86.4" x14ac:dyDescent="0.3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2" x14ac:dyDescent="0.3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0.8" x14ac:dyDescent="0.3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2" x14ac:dyDescent="0.3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86.4" x14ac:dyDescent="0.3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2" x14ac:dyDescent="0.3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86.4" x14ac:dyDescent="0.3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57.6" x14ac:dyDescent="0.3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57.6" x14ac:dyDescent="0.3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2" x14ac:dyDescent="0.3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2" x14ac:dyDescent="0.3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57.6" x14ac:dyDescent="0.3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3.2" x14ac:dyDescent="0.3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3.2" x14ac:dyDescent="0.3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3.2" x14ac:dyDescent="0.3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3.2" x14ac:dyDescent="0.3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43.2" x14ac:dyDescent="0.3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3.2" x14ac:dyDescent="0.3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2" x14ac:dyDescent="0.3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57.6" x14ac:dyDescent="0.3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86.4" x14ac:dyDescent="0.3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2" x14ac:dyDescent="0.3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86.4" x14ac:dyDescent="0.3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0.8" x14ac:dyDescent="0.3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0.8" x14ac:dyDescent="0.3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86.4" x14ac:dyDescent="0.3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86.4" x14ac:dyDescent="0.3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72" x14ac:dyDescent="0.3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86.4" x14ac:dyDescent="0.3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00.8" x14ac:dyDescent="0.3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2" x14ac:dyDescent="0.3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86.4" x14ac:dyDescent="0.3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86.4" x14ac:dyDescent="0.3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86.4" x14ac:dyDescent="0.3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57.6" x14ac:dyDescent="0.3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2" x14ac:dyDescent="0.3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57.6" x14ac:dyDescent="0.3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72" x14ac:dyDescent="0.3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72" x14ac:dyDescent="0.3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0.8" x14ac:dyDescent="0.3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86.4" x14ac:dyDescent="0.3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86.4" x14ac:dyDescent="0.3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2" x14ac:dyDescent="0.3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72" x14ac:dyDescent="0.3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0.8" x14ac:dyDescent="0.3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3.2" x14ac:dyDescent="0.3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3.2" x14ac:dyDescent="0.3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86.4" x14ac:dyDescent="0.3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86.4" x14ac:dyDescent="0.3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sheetPr codeName="Sheet3"/>
  <dimension ref="A5:O65"/>
  <sheetViews>
    <sheetView showGridLines="0" topLeftCell="A3" workbookViewId="0">
      <selection activeCell="E12" sqref="E12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44.33203125" bestFit="1" customWidth="1"/>
    <col min="6" max="13" width="10.33203125" customWidth="1"/>
    <col min="14" max="14" width="44.33203125" bestFit="1" customWidth="1"/>
    <col min="15" max="15" width="45.6640625" bestFit="1" customWidth="1"/>
    <col min="16" max="16" width="45.6640625" customWidth="1"/>
    <col min="19" max="19" width="45.6640625" bestFit="1" customWidth="1"/>
  </cols>
  <sheetData>
    <row r="5" spans="1:15" x14ac:dyDescent="0.3">
      <c r="A5" cm="1">
        <f t="array" ref="A5:A65">_xlfn.XMATCH(C5:C65,data[factor_name])</f>
        <v>1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3">
      <c r="A6">
        <v>3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3">
      <c r="A7">
        <v>2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3">
      <c r="A8">
        <v>5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3">
      <c r="A9">
        <v>6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3">
      <c r="A10">
        <v>7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3">
      <c r="A11">
        <v>8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3">
      <c r="A12">
        <v>9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3">
      <c r="A13">
        <v>10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3">
      <c r="A14">
        <v>11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3">
      <c r="A15">
        <v>12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3">
      <c r="A16">
        <v>13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3">
      <c r="A17">
        <v>14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3">
      <c r="A18">
        <v>15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3">
      <c r="A19">
        <v>16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3">
      <c r="A20">
        <v>17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3">
      <c r="A21">
        <v>18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3">
      <c r="A22">
        <v>19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3">
      <c r="A23">
        <v>20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3">
      <c r="A24">
        <v>22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3">
      <c r="A25">
        <v>23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3">
      <c r="A26">
        <v>24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3">
      <c r="A27">
        <v>25</v>
      </c>
      <c r="C27" t="s">
        <v>86</v>
      </c>
      <c r="D27" t="str">
        <v>iShares FTSE United Kingdom ETF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3">
      <c r="A28">
        <v>26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3">
      <c r="A29">
        <v>27</v>
      </c>
      <c r="C29" t="s">
        <v>89</v>
      </c>
      <c r="D29" t="str">
        <v>iShares MSCI Canada ETF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3">
      <c r="A30">
        <v>28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3">
      <c r="A31">
        <v>29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3">
      <c r="A32">
        <v>30</v>
      </c>
      <c r="C32" t="s">
        <v>93</v>
      </c>
      <c r="D32" t="str">
        <v>iShares MSCI Italy ETF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3">
      <c r="A33">
        <v>31</v>
      </c>
      <c r="C33" t="s">
        <v>330</v>
      </c>
      <c r="D33" t="str">
        <v>IBEX 35 (Spain)</v>
      </c>
      <c r="E33" t="str">
        <v>iShares MSCI Spain ETF</v>
      </c>
      <c r="F33" t="e">
        <v>#N/A</v>
      </c>
      <c r="G33" s="7"/>
      <c r="M33" t="b">
        <v>1</v>
      </c>
      <c r="N33" t="str">
        <v>iShares MSCI Spain ETF</v>
      </c>
      <c r="O33" t="str">
        <v>IBEX 35 ETF</v>
      </c>
    </row>
    <row r="34" spans="1:15" x14ac:dyDescent="0.3">
      <c r="A34">
        <v>32</v>
      </c>
      <c r="C34" t="s">
        <v>91</v>
      </c>
      <c r="D34" t="str">
        <v>iShares MSCI Spain ETF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3">
      <c r="A35">
        <v>33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3">
      <c r="A36">
        <v>34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3">
      <c r="A37">
        <v>35</v>
      </c>
      <c r="C37" t="s">
        <v>80</v>
      </c>
      <c r="D37" t="str">
        <v>iShares China Large-Cap ETF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3">
      <c r="A38">
        <v>36</v>
      </c>
      <c r="C38" t="s">
        <v>82</v>
      </c>
      <c r="D38" t="str">
        <v>Xtrackers Harvest CSI 300 China A-Shares ETF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3">
      <c r="A39">
        <v>37</v>
      </c>
      <c r="C39" t="s">
        <v>400</v>
      </c>
      <c r="D39" t="str">
        <v>KraneShares CSI China Internet ETF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3">
      <c r="A40">
        <v>39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3">
      <c r="A41">
        <v>41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3">
      <c r="A42">
        <v>42</v>
      </c>
      <c r="C42" t="s">
        <v>347</v>
      </c>
      <c r="D42">
        <v>0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3">
      <c r="A43">
        <v>43</v>
      </c>
      <c r="C43" t="s">
        <v>348</v>
      </c>
      <c r="D43">
        <v>0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3">
      <c r="A44">
        <v>46</v>
      </c>
      <c r="C44" t="s">
        <v>51</v>
      </c>
      <c r="D44" t="str">
        <v>iShares 1-3 Year Treasury Bond ETF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3">
      <c r="A45">
        <v>47</v>
      </c>
      <c r="C45" t="s">
        <v>126</v>
      </c>
      <c r="D45" t="str">
        <v>iShares 3-7 Year Treasury Bond ETF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3">
      <c r="A46">
        <v>48</v>
      </c>
      <c r="C46" t="s">
        <v>131</v>
      </c>
      <c r="D46" t="str">
        <v>iShares 7-10 Year Treasury Bond ETF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3">
      <c r="A47">
        <v>49</v>
      </c>
      <c r="C47" t="s">
        <v>49</v>
      </c>
      <c r="D47" t="str">
        <v>iShares 20+ Year Treasury Bond ETF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3">
      <c r="A48">
        <v>50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3">
      <c r="A49">
        <v>51</v>
      </c>
      <c r="C49" t="s">
        <v>344</v>
      </c>
      <c r="D49">
        <v>0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3">
      <c r="A50">
        <v>52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3">
      <c r="A51">
        <v>53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3">
      <c r="A52">
        <v>54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3">
      <c r="A53">
        <v>55</v>
      </c>
      <c r="C53" t="s">
        <v>346</v>
      </c>
      <c r="D53">
        <v>0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3">
      <c r="A54">
        <v>56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3">
      <c r="A55">
        <v>57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3">
      <c r="A56">
        <v>58</v>
      </c>
      <c r="C56" t="s">
        <v>349</v>
      </c>
      <c r="D56">
        <v>0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3">
      <c r="A57">
        <v>59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3">
      <c r="A58">
        <v>60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3">
      <c r="A59">
        <v>61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3">
      <c r="A60">
        <v>62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3">
      <c r="A61">
        <v>63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3">
      <c r="A62">
        <v>64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3">
      <c r="A63">
        <v>65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3">
      <c r="A64">
        <v>66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3">
      <c r="A65">
        <v>67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sheetPr codeName="Sheet4"/>
  <dimension ref="A1:D32"/>
  <sheetViews>
    <sheetView workbookViewId="0"/>
  </sheetViews>
  <sheetFormatPr defaultRowHeight="14.4" x14ac:dyDescent="0.3"/>
  <sheetData>
    <row r="1" spans="1:4" x14ac:dyDescent="0.3">
      <c r="A1" t="s">
        <v>333</v>
      </c>
      <c r="B1" cm="1">
        <f t="array" ref="B1:B9">_xlfn.XMATCH(A1:A9,data[factor_name])</f>
        <v>50</v>
      </c>
      <c r="D1" cm="1">
        <f t="array" ref="D1:D32">_xlfn.XLOOKUP(_xlfn._TRO_ALL(A:A),data[factor_name],data[Active])</f>
        <v>1</v>
      </c>
    </row>
    <row r="2" spans="1:4" x14ac:dyDescent="0.3">
      <c r="A2" t="s">
        <v>334</v>
      </c>
      <c r="B2">
        <v>51</v>
      </c>
      <c r="D2">
        <v>1</v>
      </c>
    </row>
    <row r="3" spans="1:4" x14ac:dyDescent="0.3">
      <c r="A3" t="s">
        <v>335</v>
      </c>
      <c r="B3">
        <v>56</v>
      </c>
      <c r="D3">
        <v>1</v>
      </c>
    </row>
    <row r="4" spans="1:4" x14ac:dyDescent="0.3">
      <c r="A4" t="s">
        <v>336</v>
      </c>
      <c r="B4">
        <v>55</v>
      </c>
      <c r="D4">
        <v>1</v>
      </c>
    </row>
    <row r="5" spans="1:4" x14ac:dyDescent="0.3">
      <c r="A5" t="s">
        <v>337</v>
      </c>
      <c r="B5">
        <v>61</v>
      </c>
      <c r="D5">
        <v>1</v>
      </c>
    </row>
    <row r="6" spans="1:4" x14ac:dyDescent="0.3">
      <c r="A6" t="s">
        <v>338</v>
      </c>
      <c r="B6">
        <v>39</v>
      </c>
      <c r="D6">
        <v>1</v>
      </c>
    </row>
    <row r="7" spans="1:4" x14ac:dyDescent="0.3">
      <c r="A7" t="s">
        <v>339</v>
      </c>
      <c r="B7">
        <v>42</v>
      </c>
      <c r="D7">
        <v>0</v>
      </c>
    </row>
    <row r="8" spans="1:4" x14ac:dyDescent="0.3">
      <c r="A8" t="s">
        <v>340</v>
      </c>
      <c r="B8">
        <v>41</v>
      </c>
      <c r="D8">
        <v>1</v>
      </c>
    </row>
    <row r="9" spans="1:4" x14ac:dyDescent="0.3">
      <c r="A9" t="s">
        <v>341</v>
      </c>
      <c r="B9">
        <v>43</v>
      </c>
      <c r="D9">
        <v>1</v>
      </c>
    </row>
    <row r="10" spans="1:4" x14ac:dyDescent="0.3">
      <c r="D10" t="e">
        <v>#N/A</v>
      </c>
    </row>
    <row r="11" spans="1:4" x14ac:dyDescent="0.3">
      <c r="D11" t="e">
        <v>#N/A</v>
      </c>
    </row>
    <row r="12" spans="1:4" x14ac:dyDescent="0.3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3">
      <c r="D13" t="e">
        <v>#N/A</v>
      </c>
    </row>
    <row r="14" spans="1:4" x14ac:dyDescent="0.3">
      <c r="D14" t="e">
        <v>#N/A</v>
      </c>
    </row>
    <row r="15" spans="1:4" x14ac:dyDescent="0.3">
      <c r="D15" t="e">
        <v>#N/A</v>
      </c>
    </row>
    <row r="16" spans="1:4" x14ac:dyDescent="0.3">
      <c r="D16" t="e">
        <v>#N/A</v>
      </c>
    </row>
    <row r="17" spans="1:4" x14ac:dyDescent="0.3">
      <c r="D17" t="e">
        <v>#N/A</v>
      </c>
    </row>
    <row r="18" spans="1:4" x14ac:dyDescent="0.3">
      <c r="D18" t="e">
        <v>#N/A</v>
      </c>
    </row>
    <row r="19" spans="1:4" x14ac:dyDescent="0.3">
      <c r="D19" t="e">
        <v>#N/A</v>
      </c>
    </row>
    <row r="20" spans="1:4" x14ac:dyDescent="0.3">
      <c r="D20" t="e">
        <v>#N/A</v>
      </c>
    </row>
    <row r="21" spans="1:4" x14ac:dyDescent="0.3">
      <c r="A21" t="s">
        <v>173</v>
      </c>
      <c r="D21">
        <v>1</v>
      </c>
    </row>
    <row r="22" spans="1:4" x14ac:dyDescent="0.3">
      <c r="A22" t="s">
        <v>174</v>
      </c>
      <c r="D22">
        <v>1</v>
      </c>
    </row>
    <row r="23" spans="1:4" x14ac:dyDescent="0.3">
      <c r="A23" t="s">
        <v>175</v>
      </c>
      <c r="D23">
        <v>1</v>
      </c>
    </row>
    <row r="24" spans="1:4" x14ac:dyDescent="0.3">
      <c r="A24" t="s">
        <v>176</v>
      </c>
      <c r="D24">
        <v>1</v>
      </c>
    </row>
    <row r="25" spans="1:4" x14ac:dyDescent="0.3">
      <c r="A25" t="s">
        <v>177</v>
      </c>
      <c r="D25">
        <v>1</v>
      </c>
    </row>
    <row r="26" spans="1:4" x14ac:dyDescent="0.3">
      <c r="A26" t="s">
        <v>342</v>
      </c>
      <c r="D26">
        <v>1</v>
      </c>
    </row>
    <row r="27" spans="1:4" x14ac:dyDescent="0.3">
      <c r="A27" t="s">
        <v>178</v>
      </c>
      <c r="D27">
        <v>1</v>
      </c>
    </row>
    <row r="28" spans="1:4" x14ac:dyDescent="0.3">
      <c r="A28" t="s">
        <v>179</v>
      </c>
      <c r="D28">
        <v>1</v>
      </c>
    </row>
    <row r="29" spans="1:4" x14ac:dyDescent="0.3">
      <c r="A29" t="s">
        <v>180</v>
      </c>
      <c r="D29">
        <v>1</v>
      </c>
    </row>
    <row r="30" spans="1:4" x14ac:dyDescent="0.3">
      <c r="A30" t="s">
        <v>181</v>
      </c>
      <c r="D30">
        <v>1</v>
      </c>
    </row>
    <row r="31" spans="1:4" x14ac:dyDescent="0.3">
      <c r="A31" t="s">
        <v>182</v>
      </c>
      <c r="D31">
        <v>1</v>
      </c>
    </row>
    <row r="32" spans="1:4" x14ac:dyDescent="0.3">
      <c r="A32" t="s">
        <v>285</v>
      </c>
      <c r="D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D3C-985E-4AF9-B99B-18E2DCAB8A90}">
  <sheetPr codeName="Sheet5"/>
  <dimension ref="A1:C14"/>
  <sheetViews>
    <sheetView showGridLines="0" workbookViewId="0">
      <selection activeCell="A13" sqref="A13"/>
    </sheetView>
  </sheetViews>
  <sheetFormatPr defaultRowHeight="14.4" x14ac:dyDescent="0.3"/>
  <sheetData>
    <row r="1" spans="1:3" x14ac:dyDescent="0.3">
      <c r="A1" t="str" cm="1">
        <f t="array" ref="A1:C1">composities[#Headers]</f>
        <v>portfolio_name</v>
      </c>
      <c r="B1" t="str">
        <v>factor_name</v>
      </c>
      <c r="C1" t="str">
        <v>weight</v>
      </c>
    </row>
    <row r="2" spans="1:3" x14ac:dyDescent="0.3">
      <c r="A2" t="str" cm="1">
        <f t="array" ref="A2:C14">composities[]</f>
        <v>TRUMP</v>
      </c>
      <c r="B2" t="str">
        <v>XLF</v>
      </c>
      <c r="C2">
        <v>1.5</v>
      </c>
    </row>
    <row r="3" spans="1:3" x14ac:dyDescent="0.3">
      <c r="A3" t="str">
        <v>TRUMP</v>
      </c>
      <c r="B3" t="str">
        <v>ICLN</v>
      </c>
      <c r="C3">
        <v>-1</v>
      </c>
    </row>
    <row r="4" spans="1:3" x14ac:dyDescent="0.3">
      <c r="A4" t="str">
        <v>TRUMP</v>
      </c>
      <c r="B4" t="str">
        <v>IWM</v>
      </c>
      <c r="C4">
        <v>1.5</v>
      </c>
    </row>
    <row r="5" spans="1:3" x14ac:dyDescent="0.3">
      <c r="A5" t="str">
        <v>TRUMP</v>
      </c>
      <c r="B5" t="str">
        <v>FEZ</v>
      </c>
      <c r="C5">
        <v>-1</v>
      </c>
    </row>
    <row r="6" spans="1:3" x14ac:dyDescent="0.3">
      <c r="A6" t="str">
        <v>FED</v>
      </c>
      <c r="B6" t="str">
        <v>SHY</v>
      </c>
      <c r="C6">
        <v>1</v>
      </c>
    </row>
    <row r="7" spans="1:3" x14ac:dyDescent="0.3">
      <c r="A7" t="str">
        <v>FED</v>
      </c>
      <c r="B7" t="str">
        <v>BSV</v>
      </c>
      <c r="C7">
        <v>1</v>
      </c>
    </row>
    <row r="8" spans="1:3" x14ac:dyDescent="0.3">
      <c r="A8" t="str">
        <v>AI</v>
      </c>
      <c r="B8" t="str">
        <v>AIQ</v>
      </c>
      <c r="C8">
        <v>1</v>
      </c>
    </row>
    <row r="9" spans="1:3" x14ac:dyDescent="0.3">
      <c r="A9" t="str">
        <v>AI</v>
      </c>
      <c r="B9" t="str">
        <v>QQQ</v>
      </c>
      <c r="C9">
        <v>0.25</v>
      </c>
    </row>
    <row r="10" spans="1:3" x14ac:dyDescent="0.3">
      <c r="A10" t="str">
        <v>AI</v>
      </c>
      <c r="B10" t="str">
        <v>IWM</v>
      </c>
      <c r="C10">
        <v>-0.25</v>
      </c>
    </row>
    <row r="11" spans="1:3" x14ac:dyDescent="0.3">
      <c r="A11" t="str">
        <v>GEOPOLITICS</v>
      </c>
      <c r="B11" t="str">
        <v>GLD</v>
      </c>
      <c r="C11">
        <v>0.75</v>
      </c>
    </row>
    <row r="12" spans="1:3" x14ac:dyDescent="0.3">
      <c r="A12" t="str">
        <v>GEOPOLITICS</v>
      </c>
      <c r="B12" t="str">
        <v>USO</v>
      </c>
      <c r="C12">
        <v>0.25</v>
      </c>
    </row>
    <row r="13" spans="1:3" x14ac:dyDescent="0.3">
      <c r="A13" t="str">
        <v>2s10s</v>
      </c>
      <c r="B13" t="str">
        <v>SHY</v>
      </c>
      <c r="C13">
        <v>-3.8633879781420766</v>
      </c>
    </row>
    <row r="14" spans="1:3" x14ac:dyDescent="0.3">
      <c r="A14" t="str">
        <v>2s10s</v>
      </c>
      <c r="B14" t="str">
        <v>IEF</v>
      </c>
      <c r="C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4FC6-78FE-492E-BECF-2EB9A04778A9}">
  <sheetPr codeName="Sheet6"/>
  <dimension ref="A1:Q14"/>
  <sheetViews>
    <sheetView showGridLines="0" workbookViewId="0">
      <selection activeCell="G12" sqref="G12"/>
    </sheetView>
  </sheetViews>
  <sheetFormatPr defaultRowHeight="14.4" x14ac:dyDescent="0.3"/>
  <cols>
    <col min="1" max="1" width="15.44140625" customWidth="1"/>
    <col min="2" max="2" width="13.33203125" customWidth="1"/>
  </cols>
  <sheetData>
    <row r="1" spans="1:17" x14ac:dyDescent="0.3">
      <c r="A1" t="s">
        <v>449</v>
      </c>
      <c r="B1" t="s">
        <v>2</v>
      </c>
      <c r="C1" t="s">
        <v>448</v>
      </c>
    </row>
    <row r="2" spans="1:17" x14ac:dyDescent="0.3">
      <c r="A2" t="s">
        <v>430</v>
      </c>
      <c r="B2" t="s">
        <v>175</v>
      </c>
      <c r="C2">
        <v>1.5</v>
      </c>
      <c r="E2" t="b" cm="1">
        <f t="array" aca="1" ref="E2:E14" ca="1">composities[portfolio_name]&lt;&gt;OFFSET(composities[portfolio_name],-1,0)</f>
        <v>1</v>
      </c>
      <c r="L2" t="s">
        <v>430</v>
      </c>
      <c r="M2" t="s">
        <v>433</v>
      </c>
      <c r="P2" t="s">
        <v>421</v>
      </c>
      <c r="Q2" t="s">
        <v>439</v>
      </c>
    </row>
    <row r="3" spans="1:17" x14ac:dyDescent="0.3">
      <c r="A3" t="s">
        <v>430</v>
      </c>
      <c r="B3" t="s">
        <v>431</v>
      </c>
      <c r="C3">
        <v>-1</v>
      </c>
      <c r="E3" t="b">
        <f ca="1"/>
        <v>0</v>
      </c>
      <c r="K3" t="s">
        <v>175</v>
      </c>
      <c r="L3">
        <v>1</v>
      </c>
      <c r="M3" t="s">
        <v>434</v>
      </c>
    </row>
    <row r="4" spans="1:17" x14ac:dyDescent="0.3">
      <c r="A4" t="s">
        <v>430</v>
      </c>
      <c r="B4" t="s">
        <v>5</v>
      </c>
      <c r="C4">
        <v>1.5</v>
      </c>
      <c r="E4" t="b">
        <f ca="1"/>
        <v>0</v>
      </c>
      <c r="K4" t="s">
        <v>431</v>
      </c>
      <c r="L4">
        <v>-1</v>
      </c>
      <c r="M4" t="s">
        <v>434</v>
      </c>
      <c r="N4" t="s">
        <v>432</v>
      </c>
    </row>
    <row r="5" spans="1:17" x14ac:dyDescent="0.3">
      <c r="A5" t="s">
        <v>430</v>
      </c>
      <c r="B5" t="s">
        <v>13</v>
      </c>
      <c r="C5">
        <v>-1</v>
      </c>
      <c r="E5" t="b">
        <f ca="1"/>
        <v>0</v>
      </c>
      <c r="K5" t="s">
        <v>5</v>
      </c>
      <c r="L5">
        <v>1</v>
      </c>
      <c r="M5" t="s">
        <v>434</v>
      </c>
    </row>
    <row r="6" spans="1:17" x14ac:dyDescent="0.3">
      <c r="A6" t="s">
        <v>439</v>
      </c>
      <c r="B6" t="s">
        <v>51</v>
      </c>
      <c r="C6">
        <v>1</v>
      </c>
      <c r="E6" t="b">
        <f ca="1"/>
        <v>1</v>
      </c>
      <c r="K6" t="s">
        <v>8</v>
      </c>
      <c r="L6">
        <v>-1</v>
      </c>
      <c r="M6" t="s">
        <v>434</v>
      </c>
    </row>
    <row r="7" spans="1:17" x14ac:dyDescent="0.3">
      <c r="A7" t="s">
        <v>439</v>
      </c>
      <c r="B7" t="s">
        <v>447</v>
      </c>
      <c r="C7">
        <v>1</v>
      </c>
      <c r="E7" t="b">
        <f ca="1"/>
        <v>0</v>
      </c>
      <c r="K7" t="s">
        <v>236</v>
      </c>
      <c r="L7">
        <v>1</v>
      </c>
      <c r="M7" t="s">
        <v>435</v>
      </c>
      <c r="N7" t="s">
        <v>436</v>
      </c>
    </row>
    <row r="8" spans="1:17" x14ac:dyDescent="0.3">
      <c r="A8" t="s">
        <v>421</v>
      </c>
      <c r="B8" t="s">
        <v>403</v>
      </c>
      <c r="C8">
        <v>1</v>
      </c>
      <c r="E8" t="b">
        <f ca="1"/>
        <v>1</v>
      </c>
      <c r="H8" t="s">
        <v>403</v>
      </c>
      <c r="I8">
        <v>1</v>
      </c>
      <c r="K8" t="s">
        <v>238</v>
      </c>
      <c r="L8">
        <v>-1</v>
      </c>
      <c r="M8" t="s">
        <v>435</v>
      </c>
    </row>
    <row r="9" spans="1:17" x14ac:dyDescent="0.3">
      <c r="A9" t="s">
        <v>421</v>
      </c>
      <c r="B9" t="s">
        <v>7</v>
      </c>
      <c r="C9">
        <v>0.25</v>
      </c>
      <c r="E9" t="b">
        <f ca="1"/>
        <v>0</v>
      </c>
      <c r="H9" t="s">
        <v>7</v>
      </c>
      <c r="I9">
        <v>1</v>
      </c>
      <c r="K9" t="s">
        <v>135</v>
      </c>
      <c r="L9">
        <v>1</v>
      </c>
    </row>
    <row r="10" spans="1:17" x14ac:dyDescent="0.3">
      <c r="A10" t="s">
        <v>421</v>
      </c>
      <c r="B10" t="s">
        <v>5</v>
      </c>
      <c r="C10">
        <v>-0.25</v>
      </c>
      <c r="E10" t="b">
        <f ca="1"/>
        <v>0</v>
      </c>
      <c r="H10" t="s">
        <v>5</v>
      </c>
      <c r="I10">
        <v>-1</v>
      </c>
      <c r="K10" t="s">
        <v>49</v>
      </c>
      <c r="L10">
        <v>-1</v>
      </c>
      <c r="N10" t="s">
        <v>437</v>
      </c>
    </row>
    <row r="11" spans="1:17" x14ac:dyDescent="0.3">
      <c r="A11" t="s">
        <v>450</v>
      </c>
      <c r="B11" s="4" t="s">
        <v>57</v>
      </c>
      <c r="C11">
        <v>0.75</v>
      </c>
      <c r="E11" t="b">
        <f ca="1"/>
        <v>1</v>
      </c>
      <c r="K11" t="s">
        <v>403</v>
      </c>
      <c r="P11">
        <v>1</v>
      </c>
    </row>
    <row r="12" spans="1:17" x14ac:dyDescent="0.3">
      <c r="A12" t="s">
        <v>450</v>
      </c>
      <c r="B12" t="s">
        <v>61</v>
      </c>
      <c r="C12">
        <v>0.25</v>
      </c>
      <c r="E12" t="b">
        <f ca="1"/>
        <v>0</v>
      </c>
      <c r="K12" t="s">
        <v>438</v>
      </c>
      <c r="P12">
        <v>-1</v>
      </c>
    </row>
    <row r="13" spans="1:17" x14ac:dyDescent="0.3">
      <c r="A13" t="s">
        <v>451</v>
      </c>
      <c r="B13" t="s">
        <v>51</v>
      </c>
      <c r="C13">
        <f>-C14*F14/F13</f>
        <v>-3.8633879781420766</v>
      </c>
      <c r="E13" t="b">
        <f ca="1"/>
        <v>1</v>
      </c>
      <c r="F13">
        <v>1.83</v>
      </c>
      <c r="K13" t="s">
        <v>440</v>
      </c>
    </row>
    <row r="14" spans="1:17" x14ac:dyDescent="0.3">
      <c r="A14" t="s">
        <v>451</v>
      </c>
      <c r="B14" t="s">
        <v>131</v>
      </c>
      <c r="C14">
        <v>1</v>
      </c>
      <c r="E14" t="b">
        <f ca="1"/>
        <v>0</v>
      </c>
      <c r="F14">
        <v>7.07</v>
      </c>
      <c r="G14">
        <f>F14/F13</f>
        <v>3.8633879781420766</v>
      </c>
      <c r="K14" t="s">
        <v>441</v>
      </c>
    </row>
  </sheetData>
  <conditionalFormatting sqref="A2:C14">
    <cfRule type="expression" dxfId="1" priority="2">
      <formula>$E2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sheetPr codeName="Sheet7"/>
  <dimension ref="A1:U81"/>
  <sheetViews>
    <sheetView showGridLines="0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A76" sqref="A76"/>
    </sheetView>
  </sheetViews>
  <sheetFormatPr defaultRowHeight="14.4" x14ac:dyDescent="0.3"/>
  <cols>
    <col min="1" max="1" width="12.33203125" customWidth="1"/>
    <col min="2" max="2" width="8.44140625" customWidth="1"/>
    <col min="4" max="4" width="14.6640625" bestFit="1" customWidth="1"/>
    <col min="5" max="5" width="19.6640625" bestFit="1" customWidth="1"/>
    <col min="6" max="6" width="44.33203125" bestFit="1" customWidth="1"/>
    <col min="7" max="7" width="59.109375" bestFit="1" customWidth="1"/>
    <col min="8" max="9" width="8.44140625" customWidth="1"/>
  </cols>
  <sheetData>
    <row r="1" spans="1:21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428</v>
      </c>
      <c r="J1" s="5" t="s">
        <v>445</v>
      </c>
      <c r="K1" s="5" t="s">
        <v>487</v>
      </c>
      <c r="L1" s="5" t="s">
        <v>19</v>
      </c>
      <c r="M1" s="5" t="s">
        <v>466</v>
      </c>
      <c r="N1" s="5" t="s">
        <v>464</v>
      </c>
      <c r="O1" s="5" t="s">
        <v>469</v>
      </c>
      <c r="P1" s="5" t="s">
        <v>465</v>
      </c>
    </row>
    <row r="2" spans="1:21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>
        <v>1</v>
      </c>
      <c r="J2" s="4">
        <v>0</v>
      </c>
      <c r="K2" s="4">
        <v>0</v>
      </c>
      <c r="L2" s="4" t="str">
        <f>IF(data[[#This Row],[description_override]]="",data[[#This Row],[Description_GPT]],data[[#This Row],[description_override]])</f>
        <v>S&amp;P 500</v>
      </c>
      <c r="M2" s="4" t="s">
        <v>455</v>
      </c>
      <c r="N2" s="4" t="s">
        <v>454</v>
      </c>
      <c r="O2" s="4" cm="1">
        <f t="array" ref="O2">_xlfn.SWITCH(data[[#This Row],[diffusion_type]],"lognormal",0.0001,"normal",-0.01)*IF(data[[#This Row],[asset_class]]="Vol",-1,1)</f>
        <v>1E-4</v>
      </c>
      <c r="P2" s="4" t="str">
        <f>data[[#This Row],[factor_name]]</f>
        <v>SPY</v>
      </c>
      <c r="Q2" s="2"/>
      <c r="R2" t="b" cm="1">
        <f t="array" ref="R2:R81">MOD(_xlfn.SEQUENCE(ROWS(data[])),3)=1</f>
        <v>1</v>
      </c>
    </row>
    <row r="3" spans="1:21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>
        <v>0</v>
      </c>
      <c r="J3" s="4">
        <v>0</v>
      </c>
      <c r="K3" s="4">
        <v>0</v>
      </c>
      <c r="L3" s="4" t="str">
        <f>IF(data[[#This Row],[description_override]]="",data[[#This Row],[Description_GPT]],data[[#This Row],[description_override]])</f>
        <v>Russell 2000</v>
      </c>
      <c r="M3" s="4" t="s">
        <v>455</v>
      </c>
      <c r="N3" s="4" t="s">
        <v>454</v>
      </c>
      <c r="O3" s="4" cm="1">
        <f t="array" ref="O3">_xlfn.SWITCH(data[[#This Row],[diffusion_type]],"lognormal",0.0001,"normal",-0.01)*IF(data[[#This Row],[asset_class]]="Vol",-1,1)</f>
        <v>1E-4</v>
      </c>
      <c r="P3" s="4" t="str">
        <f>data[[#This Row],[factor_name]]</f>
        <v>IWM</v>
      </c>
      <c r="R3" t="b">
        <v>0</v>
      </c>
      <c r="U3" t="s">
        <v>471</v>
      </c>
    </row>
    <row r="4" spans="1:21" x14ac:dyDescent="0.3">
      <c r="A4" s="4" t="s">
        <v>39</v>
      </c>
      <c r="B4" s="4" t="s">
        <v>40</v>
      </c>
      <c r="C4" s="4" t="s">
        <v>361</v>
      </c>
      <c r="D4" s="4" t="s">
        <v>424</v>
      </c>
      <c r="E4" s="4" t="s">
        <v>420</v>
      </c>
      <c r="F4" s="4" t="s">
        <v>362</v>
      </c>
      <c r="G4" s="4" t="s">
        <v>363</v>
      </c>
      <c r="H4" s="4">
        <v>1</v>
      </c>
      <c r="I4" s="4">
        <v>0</v>
      </c>
      <c r="J4" s="4">
        <v>0</v>
      </c>
      <c r="K4" s="4">
        <v>0</v>
      </c>
      <c r="L4" s="4" t="str">
        <f>IF(data[[#This Row],[description_override]]="",data[[#This Row],[Description_GPT]],data[[#This Row],[description_override]])</f>
        <v>S&amp;P 400</v>
      </c>
      <c r="M4" s="4" t="s">
        <v>455</v>
      </c>
      <c r="N4" s="4" t="s">
        <v>454</v>
      </c>
      <c r="O4" s="4" cm="1">
        <f t="array" ref="O4">_xlfn.SWITCH(data[[#This Row],[diffusion_type]],"lognormal",0.0001,"normal",-0.01)*IF(data[[#This Row],[asset_class]]="Vol",-1,1)</f>
        <v>1E-4</v>
      </c>
      <c r="P4" s="4" t="str">
        <f>data[[#This Row],[factor_name]]</f>
        <v>MDY</v>
      </c>
      <c r="R4" t="b">
        <v>0</v>
      </c>
    </row>
    <row r="5" spans="1:21" x14ac:dyDescent="0.3">
      <c r="A5" s="4" t="s">
        <v>39</v>
      </c>
      <c r="B5" s="4" t="s">
        <v>40</v>
      </c>
      <c r="C5" s="4" t="s">
        <v>438</v>
      </c>
      <c r="D5" s="4"/>
      <c r="E5" s="4" t="s">
        <v>443</v>
      </c>
      <c r="F5" s="4" t="s">
        <v>362</v>
      </c>
      <c r="G5" s="4"/>
      <c r="H5" s="4">
        <v>1</v>
      </c>
      <c r="I5" s="4">
        <v>0</v>
      </c>
      <c r="J5" s="4">
        <v>0</v>
      </c>
      <c r="K5" s="4">
        <v>0</v>
      </c>
      <c r="L5" s="4" t="str">
        <f>IF(data[[#This Row],[description_override]]="",data[[#This Row],[Description_GPT]],data[[#This Row],[description_override]])</f>
        <v>S&amp;P 500 EW</v>
      </c>
      <c r="M5" s="4" t="s">
        <v>455</v>
      </c>
      <c r="N5" s="4" t="s">
        <v>454</v>
      </c>
      <c r="O5" s="4" cm="1">
        <f t="array" ref="O5">_xlfn.SWITCH(data[[#This Row],[diffusion_type]],"lognormal",0.0001,"normal",-0.01)*IF(data[[#This Row],[asset_class]]="Vol",-1,1)</f>
        <v>1E-4</v>
      </c>
      <c r="P5" s="4" t="str">
        <f>data[[#This Row],[factor_name]]</f>
        <v>RSP</v>
      </c>
      <c r="R5" t="b">
        <v>1</v>
      </c>
      <c r="U5" t="s">
        <v>470</v>
      </c>
    </row>
    <row r="6" spans="1:21" x14ac:dyDescent="0.3">
      <c r="A6" s="4" t="s">
        <v>39</v>
      </c>
      <c r="B6" s="4" t="s">
        <v>40</v>
      </c>
      <c r="C6" s="4" t="s">
        <v>7</v>
      </c>
      <c r="D6" s="4" t="s">
        <v>6</v>
      </c>
      <c r="E6" s="4" t="s">
        <v>140</v>
      </c>
      <c r="F6" s="4" t="s">
        <v>43</v>
      </c>
      <c r="G6" s="4" t="s">
        <v>28</v>
      </c>
      <c r="H6" s="4">
        <v>1</v>
      </c>
      <c r="I6" s="4">
        <v>0</v>
      </c>
      <c r="J6" s="4">
        <v>0</v>
      </c>
      <c r="K6" s="4">
        <v>0</v>
      </c>
      <c r="L6" s="4" t="str">
        <f>IF(data[[#This Row],[description_override]]="",data[[#This Row],[Description_GPT]],data[[#This Row],[description_override]])</f>
        <v>Nasdaq 100</v>
      </c>
      <c r="M6" s="4" t="s">
        <v>455</v>
      </c>
      <c r="N6" s="4" t="s">
        <v>454</v>
      </c>
      <c r="O6" s="4" cm="1">
        <f t="array" ref="O6">_xlfn.SWITCH(data[[#This Row],[diffusion_type]],"lognormal",0.0001,"normal",-0.01)*IF(data[[#This Row],[asset_class]]="Vol",-1,1)</f>
        <v>1E-4</v>
      </c>
      <c r="P6" s="4" t="str">
        <f>data[[#This Row],[factor_name]]</f>
        <v>QQQ</v>
      </c>
      <c r="R6" t="b">
        <v>0</v>
      </c>
    </row>
    <row r="7" spans="1:21" x14ac:dyDescent="0.3">
      <c r="A7" s="4" t="s">
        <v>39</v>
      </c>
      <c r="B7" s="4" t="s">
        <v>40</v>
      </c>
      <c r="C7" s="4" t="s">
        <v>44</v>
      </c>
      <c r="D7" s="4" t="s">
        <v>172</v>
      </c>
      <c r="E7" s="4" t="s">
        <v>154</v>
      </c>
      <c r="F7" s="4" t="s">
        <v>45</v>
      </c>
      <c r="G7" s="4" t="s">
        <v>102</v>
      </c>
      <c r="H7" s="4">
        <v>1</v>
      </c>
      <c r="I7" s="4">
        <v>0</v>
      </c>
      <c r="J7" s="4">
        <v>0</v>
      </c>
      <c r="K7" s="4">
        <v>0</v>
      </c>
      <c r="L7" s="4" t="str">
        <f>IF(data[[#This Row],[description_override]]="",data[[#This Row],[Description_GPT]],data[[#This Row],[description_override]])</f>
        <v>Dow Jones 30</v>
      </c>
      <c r="M7" s="4" t="s">
        <v>455</v>
      </c>
      <c r="N7" s="4" t="s">
        <v>454</v>
      </c>
      <c r="O7" s="4" cm="1">
        <f t="array" ref="O7">_xlfn.SWITCH(data[[#This Row],[diffusion_type]],"lognormal",0.0001,"normal",-0.01)*IF(data[[#This Row],[asset_class]]="Vol",-1,1)</f>
        <v>1E-4</v>
      </c>
      <c r="P7" s="4" t="str">
        <f>data[[#This Row],[factor_name]]</f>
        <v>DIA</v>
      </c>
      <c r="R7" t="b">
        <v>0</v>
      </c>
    </row>
    <row r="8" spans="1:21" x14ac:dyDescent="0.3">
      <c r="A8" s="4" t="s">
        <v>425</v>
      </c>
      <c r="B8" s="4" t="s">
        <v>40</v>
      </c>
      <c r="C8" s="4" t="s">
        <v>173</v>
      </c>
      <c r="D8" s="4"/>
      <c r="E8" s="4" t="s">
        <v>159</v>
      </c>
      <c r="F8" s="4" t="s">
        <v>370</v>
      </c>
      <c r="G8" s="4"/>
      <c r="H8" s="4">
        <v>1</v>
      </c>
      <c r="I8" s="4">
        <v>0</v>
      </c>
      <c r="J8" s="4">
        <v>0</v>
      </c>
      <c r="K8" s="4">
        <v>0</v>
      </c>
      <c r="L8" s="4" t="str">
        <f>IF(data[[#This Row],[description_override]]="",data[[#This Row],[Description_GPT]],data[[#This Row],[description_override]])</f>
        <v>Technology</v>
      </c>
      <c r="M8" s="4" t="s">
        <v>455</v>
      </c>
      <c r="N8" s="4" t="s">
        <v>454</v>
      </c>
      <c r="O8" s="4" cm="1">
        <f t="array" ref="O8">_xlfn.SWITCH(data[[#This Row],[diffusion_type]],"lognormal",0.0001,"normal",-0.01)*IF(data[[#This Row],[asset_class]]="Vol",-1,1)</f>
        <v>1E-4</v>
      </c>
      <c r="P8" s="4" t="str">
        <f>data[[#This Row],[factor_name]]</f>
        <v>XLK</v>
      </c>
      <c r="R8" t="b">
        <v>1</v>
      </c>
    </row>
    <row r="9" spans="1:21" x14ac:dyDescent="0.3">
      <c r="A9" s="4" t="s">
        <v>425</v>
      </c>
      <c r="B9" s="4" t="s">
        <v>40</v>
      </c>
      <c r="C9" s="4" t="s">
        <v>174</v>
      </c>
      <c r="D9" s="4"/>
      <c r="E9" s="4" t="s">
        <v>160</v>
      </c>
      <c r="F9" s="4" t="s">
        <v>372</v>
      </c>
      <c r="G9" s="4"/>
      <c r="H9" s="4">
        <v>1</v>
      </c>
      <c r="I9" s="4">
        <v>0</v>
      </c>
      <c r="J9" s="4">
        <v>0</v>
      </c>
      <c r="K9" s="4">
        <v>0</v>
      </c>
      <c r="L9" s="4" t="str">
        <f>IF(data[[#This Row],[description_override]]="",data[[#This Row],[Description_GPT]],data[[#This Row],[description_override]])</f>
        <v>Industrials</v>
      </c>
      <c r="M9" s="4" t="s">
        <v>455</v>
      </c>
      <c r="N9" s="4" t="s">
        <v>454</v>
      </c>
      <c r="O9" s="4" cm="1">
        <f t="array" ref="O9">_xlfn.SWITCH(data[[#This Row],[diffusion_type]],"lognormal",0.0001,"normal",-0.01)*IF(data[[#This Row],[asset_class]]="Vol",-1,1)</f>
        <v>1E-4</v>
      </c>
      <c r="P9" s="4" t="str">
        <f>data[[#This Row],[factor_name]]</f>
        <v>XLI</v>
      </c>
      <c r="R9" t="b">
        <v>0</v>
      </c>
    </row>
    <row r="10" spans="1:21" x14ac:dyDescent="0.3">
      <c r="A10" s="4" t="s">
        <v>425</v>
      </c>
      <c r="B10" s="4" t="s">
        <v>40</v>
      </c>
      <c r="C10" s="4" t="s">
        <v>175</v>
      </c>
      <c r="D10" s="4"/>
      <c r="E10" s="4" t="s">
        <v>161</v>
      </c>
      <c r="F10" s="4" t="s">
        <v>374</v>
      </c>
      <c r="G10" s="4"/>
      <c r="H10" s="4">
        <v>1</v>
      </c>
      <c r="I10" s="4">
        <v>0</v>
      </c>
      <c r="J10" s="4">
        <v>0</v>
      </c>
      <c r="K10" s="4">
        <v>0</v>
      </c>
      <c r="L10" s="4" t="str">
        <f>IF(data[[#This Row],[description_override]]="",data[[#This Row],[Description_GPT]],data[[#This Row],[description_override]])</f>
        <v>Financials</v>
      </c>
      <c r="M10" s="4" t="s">
        <v>455</v>
      </c>
      <c r="N10" s="4" t="s">
        <v>454</v>
      </c>
      <c r="O10" s="4" cm="1">
        <f t="array" ref="O10">_xlfn.SWITCH(data[[#This Row],[diffusion_type]],"lognormal",0.0001,"normal",-0.01)*IF(data[[#This Row],[asset_class]]="Vol",-1,1)</f>
        <v>1E-4</v>
      </c>
      <c r="P10" s="4" t="str">
        <f>data[[#This Row],[factor_name]]</f>
        <v>XLF</v>
      </c>
      <c r="R10" t="b">
        <v>0</v>
      </c>
    </row>
    <row r="11" spans="1:21" x14ac:dyDescent="0.3">
      <c r="A11" s="4" t="s">
        <v>425</v>
      </c>
      <c r="B11" s="4" t="s">
        <v>40</v>
      </c>
      <c r="C11" s="4" t="s">
        <v>176</v>
      </c>
      <c r="D11" s="4"/>
      <c r="E11" s="4" t="s">
        <v>162</v>
      </c>
      <c r="F11" s="4" t="s">
        <v>376</v>
      </c>
      <c r="G11" s="4"/>
      <c r="H11" s="4">
        <v>1</v>
      </c>
      <c r="I11" s="4">
        <v>0</v>
      </c>
      <c r="J11" s="4">
        <v>0</v>
      </c>
      <c r="K11" s="4">
        <v>0</v>
      </c>
      <c r="L11" s="4" t="str">
        <f>IF(data[[#This Row],[description_override]]="",data[[#This Row],[Description_GPT]],data[[#This Row],[description_override]])</f>
        <v>Regional Banks</v>
      </c>
      <c r="M11" s="4" t="s">
        <v>455</v>
      </c>
      <c r="N11" s="4" t="s">
        <v>454</v>
      </c>
      <c r="O11" s="4" cm="1">
        <f t="array" ref="O11">_xlfn.SWITCH(data[[#This Row],[diffusion_type]],"lognormal",0.0001,"normal",-0.01)*IF(data[[#This Row],[asset_class]]="Vol",-1,1)</f>
        <v>1E-4</v>
      </c>
      <c r="P11" s="4" t="str">
        <f>data[[#This Row],[factor_name]]</f>
        <v>KRE</v>
      </c>
      <c r="R11" t="b">
        <v>1</v>
      </c>
    </row>
    <row r="12" spans="1:21" x14ac:dyDescent="0.3">
      <c r="A12" s="4" t="s">
        <v>425</v>
      </c>
      <c r="B12" s="4" t="s">
        <v>40</v>
      </c>
      <c r="C12" s="4" t="s">
        <v>177</v>
      </c>
      <c r="D12" s="4"/>
      <c r="E12" s="4" t="s">
        <v>163</v>
      </c>
      <c r="F12" s="4" t="s">
        <v>378</v>
      </c>
      <c r="G12" s="4"/>
      <c r="H12" s="4">
        <v>1</v>
      </c>
      <c r="I12" s="4">
        <v>0</v>
      </c>
      <c r="J12" s="4">
        <v>0</v>
      </c>
      <c r="K12" s="4">
        <v>0</v>
      </c>
      <c r="L12" s="4" t="str">
        <f>IF(data[[#This Row],[description_override]]="",data[[#This Row],[Description_GPT]],data[[#This Row],[description_override]])</f>
        <v>Communications</v>
      </c>
      <c r="M12" s="4" t="s">
        <v>455</v>
      </c>
      <c r="N12" s="4" t="s">
        <v>454</v>
      </c>
      <c r="O12" s="4" cm="1">
        <f t="array" ref="O12">_xlfn.SWITCH(data[[#This Row],[diffusion_type]],"lognormal",0.0001,"normal",-0.01)*IF(data[[#This Row],[asset_class]]="Vol",-1,1)</f>
        <v>1E-4</v>
      </c>
      <c r="P12" s="4" t="str">
        <f>data[[#This Row],[factor_name]]</f>
        <v>XLC</v>
      </c>
      <c r="R12" t="b">
        <v>0</v>
      </c>
    </row>
    <row r="13" spans="1:21" x14ac:dyDescent="0.3">
      <c r="A13" s="4" t="s">
        <v>425</v>
      </c>
      <c r="B13" s="4" t="s">
        <v>40</v>
      </c>
      <c r="C13" s="4" t="s">
        <v>342</v>
      </c>
      <c r="D13" s="4"/>
      <c r="E13" s="4" t="s">
        <v>164</v>
      </c>
      <c r="F13" s="4" t="s">
        <v>380</v>
      </c>
      <c r="G13" s="4"/>
      <c r="H13" s="4">
        <v>1</v>
      </c>
      <c r="I13" s="4">
        <v>0</v>
      </c>
      <c r="J13" s="4">
        <v>0</v>
      </c>
      <c r="K13" s="4">
        <v>0</v>
      </c>
      <c r="L13" s="4" t="str">
        <f>IF(data[[#This Row],[description_override]]="",data[[#This Row],[Description_GPT]],data[[#This Row],[description_override]])</f>
        <v>Energy</v>
      </c>
      <c r="M13" s="4" t="s">
        <v>455</v>
      </c>
      <c r="N13" s="4" t="s">
        <v>454</v>
      </c>
      <c r="O13" s="4" cm="1">
        <f t="array" ref="O13">_xlfn.SWITCH(data[[#This Row],[diffusion_type]],"lognormal",0.0001,"normal",-0.01)*IF(data[[#This Row],[asset_class]]="Vol",-1,1)</f>
        <v>1E-4</v>
      </c>
      <c r="P13" s="4" t="str">
        <f>data[[#This Row],[factor_name]]</f>
        <v>XLE</v>
      </c>
      <c r="R13" t="b">
        <v>0</v>
      </c>
    </row>
    <row r="14" spans="1:21" x14ac:dyDescent="0.3">
      <c r="A14" s="4" t="s">
        <v>425</v>
      </c>
      <c r="B14" s="4" t="s">
        <v>40</v>
      </c>
      <c r="C14" s="4" t="s">
        <v>178</v>
      </c>
      <c r="D14" s="4"/>
      <c r="E14" s="4" t="s">
        <v>165</v>
      </c>
      <c r="F14" s="4" t="s">
        <v>382</v>
      </c>
      <c r="G14" s="4"/>
      <c r="H14" s="4">
        <v>1</v>
      </c>
      <c r="I14" s="4">
        <v>0</v>
      </c>
      <c r="J14" s="4">
        <v>0</v>
      </c>
      <c r="K14" s="4">
        <v>0</v>
      </c>
      <c r="L14" s="4" t="str">
        <f>IF(data[[#This Row],[description_override]]="",data[[#This Row],[Description_GPT]],data[[#This Row],[description_override]])</f>
        <v>Discretionary</v>
      </c>
      <c r="M14" s="4" t="s">
        <v>455</v>
      </c>
      <c r="N14" s="4" t="s">
        <v>454</v>
      </c>
      <c r="O14" s="4" cm="1">
        <f t="array" ref="O14">_xlfn.SWITCH(data[[#This Row],[diffusion_type]],"lognormal",0.0001,"normal",-0.01)*IF(data[[#This Row],[asset_class]]="Vol",-1,1)</f>
        <v>1E-4</v>
      </c>
      <c r="P14" s="4" t="str">
        <f>data[[#This Row],[factor_name]]</f>
        <v>XLY</v>
      </c>
      <c r="R14" t="b">
        <v>1</v>
      </c>
    </row>
    <row r="15" spans="1:21" x14ac:dyDescent="0.3">
      <c r="A15" s="4" t="s">
        <v>425</v>
      </c>
      <c r="B15" s="4" t="s">
        <v>40</v>
      </c>
      <c r="C15" s="4" t="s">
        <v>179</v>
      </c>
      <c r="D15" s="4"/>
      <c r="E15" s="4" t="s">
        <v>166</v>
      </c>
      <c r="F15" s="4" t="s">
        <v>384</v>
      </c>
      <c r="G15" s="4"/>
      <c r="H15" s="4">
        <v>1</v>
      </c>
      <c r="I15" s="4">
        <v>0</v>
      </c>
      <c r="J15" s="4">
        <v>0</v>
      </c>
      <c r="K15" s="4">
        <v>0</v>
      </c>
      <c r="L15" s="4" t="str">
        <f>IF(data[[#This Row],[description_override]]="",data[[#This Row],[Description_GPT]],data[[#This Row],[description_override]])</f>
        <v>Materials</v>
      </c>
      <c r="M15" s="4" t="s">
        <v>455</v>
      </c>
      <c r="N15" s="4" t="s">
        <v>454</v>
      </c>
      <c r="O15" s="4" cm="1">
        <f t="array" ref="O15">_xlfn.SWITCH(data[[#This Row],[diffusion_type]],"lognormal",0.0001,"normal",-0.01)*IF(data[[#This Row],[asset_class]]="Vol",-1,1)</f>
        <v>1E-4</v>
      </c>
      <c r="P15" s="4" t="str">
        <f>data[[#This Row],[factor_name]]</f>
        <v>XLB</v>
      </c>
      <c r="R15" t="b">
        <v>0</v>
      </c>
    </row>
    <row r="16" spans="1:21" x14ac:dyDescent="0.3">
      <c r="A16" s="4" t="s">
        <v>425</v>
      </c>
      <c r="B16" s="4" t="s">
        <v>40</v>
      </c>
      <c r="C16" s="4" t="s">
        <v>180</v>
      </c>
      <c r="D16" s="4"/>
      <c r="E16" s="4" t="s">
        <v>167</v>
      </c>
      <c r="F16" s="4" t="s">
        <v>386</v>
      </c>
      <c r="G16" s="4"/>
      <c r="H16" s="4">
        <v>1</v>
      </c>
      <c r="I16" s="4">
        <v>0</v>
      </c>
      <c r="J16" s="4">
        <v>0</v>
      </c>
      <c r="K16" s="4">
        <v>0</v>
      </c>
      <c r="L16" s="4" t="str">
        <f>IF(data[[#This Row],[description_override]]="",data[[#This Row],[Description_GPT]],data[[#This Row],[description_override]])</f>
        <v>Health Care</v>
      </c>
      <c r="M16" s="4" t="s">
        <v>455</v>
      </c>
      <c r="N16" s="4" t="s">
        <v>454</v>
      </c>
      <c r="O16" s="4" cm="1">
        <f t="array" ref="O16">_xlfn.SWITCH(data[[#This Row],[diffusion_type]],"lognormal",0.0001,"normal",-0.01)*IF(data[[#This Row],[asset_class]]="Vol",-1,1)</f>
        <v>1E-4</v>
      </c>
      <c r="P16" s="4" t="str">
        <f>data[[#This Row],[factor_name]]</f>
        <v>XLV</v>
      </c>
      <c r="R16" t="b">
        <v>0</v>
      </c>
    </row>
    <row r="17" spans="1:18" x14ac:dyDescent="0.3">
      <c r="A17" s="4" t="s">
        <v>425</v>
      </c>
      <c r="B17" s="4" t="s">
        <v>40</v>
      </c>
      <c r="C17" s="4" t="s">
        <v>181</v>
      </c>
      <c r="D17" s="4"/>
      <c r="E17" s="4" t="s">
        <v>168</v>
      </c>
      <c r="F17" s="4" t="s">
        <v>388</v>
      </c>
      <c r="G17" s="4"/>
      <c r="H17" s="4">
        <v>1</v>
      </c>
      <c r="I17" s="4">
        <v>0</v>
      </c>
      <c r="J17" s="4">
        <v>0</v>
      </c>
      <c r="K17" s="4">
        <v>0</v>
      </c>
      <c r="L17" s="4" t="str">
        <f>IF(data[[#This Row],[description_override]]="",data[[#This Row],[Description_GPT]],data[[#This Row],[description_override]])</f>
        <v>Utilities</v>
      </c>
      <c r="M17" s="4" t="s">
        <v>455</v>
      </c>
      <c r="N17" s="4" t="s">
        <v>454</v>
      </c>
      <c r="O17" s="4" cm="1">
        <f t="array" ref="O17">_xlfn.SWITCH(data[[#This Row],[diffusion_type]],"lognormal",0.0001,"normal",-0.01)*IF(data[[#This Row],[asset_class]]="Vol",-1,1)</f>
        <v>1E-4</v>
      </c>
      <c r="P17" s="4" t="str">
        <f>data[[#This Row],[factor_name]]</f>
        <v>XLU</v>
      </c>
      <c r="R17" t="b">
        <v>1</v>
      </c>
    </row>
    <row r="18" spans="1:18" x14ac:dyDescent="0.3">
      <c r="A18" s="4" t="s">
        <v>425</v>
      </c>
      <c r="B18" s="4" t="s">
        <v>40</v>
      </c>
      <c r="C18" s="4" t="s">
        <v>182</v>
      </c>
      <c r="D18" s="4"/>
      <c r="E18" s="4" t="s">
        <v>169</v>
      </c>
      <c r="F18" s="4" t="s">
        <v>390</v>
      </c>
      <c r="G18" s="4"/>
      <c r="H18" s="4">
        <v>1</v>
      </c>
      <c r="I18" s="4">
        <v>0</v>
      </c>
      <c r="J18" s="4">
        <v>0</v>
      </c>
      <c r="K18" s="4">
        <v>0</v>
      </c>
      <c r="L18" s="4" t="str">
        <f>IF(data[[#This Row],[description_override]]="",data[[#This Row],[Description_GPT]],data[[#This Row],[description_override]])</f>
        <v>Staples</v>
      </c>
      <c r="M18" s="4" t="s">
        <v>455</v>
      </c>
      <c r="N18" s="4" t="s">
        <v>454</v>
      </c>
      <c r="O18" s="4" cm="1">
        <f t="array" ref="O18">_xlfn.SWITCH(data[[#This Row],[diffusion_type]],"lognormal",0.0001,"normal",-0.01)*IF(data[[#This Row],[asset_class]]="Vol",-1,1)</f>
        <v>1E-4</v>
      </c>
      <c r="P18" s="4" t="str">
        <f>data[[#This Row],[factor_name]]</f>
        <v>XLP</v>
      </c>
      <c r="R18" t="b">
        <v>0</v>
      </c>
    </row>
    <row r="19" spans="1:18" x14ac:dyDescent="0.3">
      <c r="A19" s="4" t="s">
        <v>39</v>
      </c>
      <c r="B19" s="4" t="s">
        <v>40</v>
      </c>
      <c r="C19" s="4" t="s">
        <v>285</v>
      </c>
      <c r="D19" s="4"/>
      <c r="E19" s="4"/>
      <c r="F19" s="4" t="s">
        <v>392</v>
      </c>
      <c r="G19" s="4"/>
      <c r="H19" s="4">
        <v>1</v>
      </c>
      <c r="I19" s="4">
        <v>0</v>
      </c>
      <c r="J19" s="4">
        <v>0</v>
      </c>
      <c r="K19" s="4">
        <v>0</v>
      </c>
      <c r="L19" s="4" t="str">
        <f>IF(data[[#This Row],[description_override]]="",data[[#This Row],[Description_GPT]],data[[#This Row],[description_override]])</f>
        <v>iShares U.S. Real Estate ETF</v>
      </c>
      <c r="M19" s="4" t="s">
        <v>455</v>
      </c>
      <c r="N19" s="4" t="s">
        <v>454</v>
      </c>
      <c r="O19" s="4" cm="1">
        <f t="array" ref="O19">_xlfn.SWITCH(data[[#This Row],[diffusion_type]],"lognormal",0.0001,"normal",-0.01)*IF(data[[#This Row],[asset_class]]="Vol",-1,1)</f>
        <v>1E-4</v>
      </c>
      <c r="P19" s="4" t="str">
        <f>data[[#This Row],[factor_name]]</f>
        <v>IYR</v>
      </c>
      <c r="R19" t="b">
        <v>0</v>
      </c>
    </row>
    <row r="20" spans="1:18" x14ac:dyDescent="0.3">
      <c r="A20" s="4" t="s">
        <v>39</v>
      </c>
      <c r="B20" s="4" t="s">
        <v>40</v>
      </c>
      <c r="C20" s="4" t="s">
        <v>364</v>
      </c>
      <c r="D20" s="4"/>
      <c r="E20" s="4"/>
      <c r="F20" s="4" t="s">
        <v>365</v>
      </c>
      <c r="G20" s="4"/>
      <c r="H20" s="4">
        <v>1</v>
      </c>
      <c r="I20" s="4">
        <v>0</v>
      </c>
      <c r="J20" s="4">
        <v>0</v>
      </c>
      <c r="K20" s="4">
        <v>0</v>
      </c>
      <c r="L20" s="4" t="str">
        <f>IF(data[[#This Row],[description_override]]="",data[[#This Row],[Description_GPT]],data[[#This Row],[description_override]])</f>
        <v>Vanguard Real Estate ETF</v>
      </c>
      <c r="M20" s="4" t="s">
        <v>455</v>
      </c>
      <c r="N20" s="4" t="s">
        <v>454</v>
      </c>
      <c r="O20" s="4" cm="1">
        <f t="array" ref="O20">_xlfn.SWITCH(data[[#This Row],[diffusion_type]],"lognormal",0.0001,"normal",-0.01)*IF(data[[#This Row],[asset_class]]="Vol",-1,1)</f>
        <v>1E-4</v>
      </c>
      <c r="P20" s="4" t="str">
        <f>data[[#This Row],[factor_name]]</f>
        <v>VNQ</v>
      </c>
      <c r="R20" t="b">
        <v>1</v>
      </c>
    </row>
    <row r="21" spans="1:18" x14ac:dyDescent="0.3">
      <c r="A21" s="4" t="s">
        <v>39</v>
      </c>
      <c r="B21" s="4" t="s">
        <v>40</v>
      </c>
      <c r="C21" s="4" t="s">
        <v>403</v>
      </c>
      <c r="D21" s="4"/>
      <c r="E21" s="4" t="s">
        <v>421</v>
      </c>
      <c r="F21" s="4" t="s">
        <v>404</v>
      </c>
      <c r="G21" s="4"/>
      <c r="H21" s="4">
        <v>1</v>
      </c>
      <c r="I21" s="4">
        <v>0</v>
      </c>
      <c r="J21" s="4">
        <v>0</v>
      </c>
      <c r="K21" s="4">
        <v>0</v>
      </c>
      <c r="L21" s="4" t="str">
        <f>IF(data[[#This Row],[description_override]]="",data[[#This Row],[Description_GPT]],data[[#This Row],[description_override]])</f>
        <v>AI</v>
      </c>
      <c r="M21" s="4" t="s">
        <v>455</v>
      </c>
      <c r="N21" s="4" t="s">
        <v>454</v>
      </c>
      <c r="O21" s="4" cm="1">
        <f t="array" ref="O21">_xlfn.SWITCH(data[[#This Row],[diffusion_type]],"lognormal",0.0001,"normal",-0.01)*IF(data[[#This Row],[asset_class]]="Vol",-1,1)</f>
        <v>1E-4</v>
      </c>
      <c r="P21" s="4" t="str">
        <f>data[[#This Row],[factor_name]]</f>
        <v>AIQ</v>
      </c>
      <c r="R21" t="b">
        <v>0</v>
      </c>
    </row>
    <row r="22" spans="1:18" x14ac:dyDescent="0.3">
      <c r="A22" s="4" t="s">
        <v>39</v>
      </c>
      <c r="B22" s="4" t="s">
        <v>40</v>
      </c>
      <c r="C22" s="4" t="s">
        <v>431</v>
      </c>
      <c r="D22" s="4"/>
      <c r="E22" s="4" t="s">
        <v>442</v>
      </c>
      <c r="F22" s="4"/>
      <c r="G22" s="4"/>
      <c r="H22" s="4">
        <v>1</v>
      </c>
      <c r="I22" s="4">
        <v>0</v>
      </c>
      <c r="J22" s="4">
        <v>0</v>
      </c>
      <c r="K22" s="4">
        <v>0</v>
      </c>
      <c r="L22" s="4" t="str">
        <f>IF(data[[#This Row],[description_override]]="",data[[#This Row],[Description_GPT]],data[[#This Row],[description_override]])</f>
        <v>Clean Energy</v>
      </c>
      <c r="M22" s="4" t="s">
        <v>455</v>
      </c>
      <c r="N22" s="4" t="s">
        <v>454</v>
      </c>
      <c r="O22" s="4" cm="1">
        <f t="array" ref="O22">_xlfn.SWITCH(data[[#This Row],[diffusion_type]],"lognormal",0.0001,"normal",-0.01)*IF(data[[#This Row],[asset_class]]="Vol",-1,1)</f>
        <v>1E-4</v>
      </c>
      <c r="P22" s="4" t="str">
        <f>data[[#This Row],[factor_name]]</f>
        <v>ICLN</v>
      </c>
      <c r="R22" t="b">
        <v>0</v>
      </c>
    </row>
    <row r="23" spans="1:18" x14ac:dyDescent="0.3">
      <c r="A23" s="4" t="s">
        <v>39</v>
      </c>
      <c r="B23" s="4" t="s">
        <v>40</v>
      </c>
      <c r="C23" s="4" t="s">
        <v>367</v>
      </c>
      <c r="D23" s="4"/>
      <c r="E23" s="4" t="s">
        <v>423</v>
      </c>
      <c r="F23" s="4" t="s">
        <v>368</v>
      </c>
      <c r="G23" s="4"/>
      <c r="H23" s="4">
        <v>1</v>
      </c>
      <c r="I23" s="4">
        <v>0</v>
      </c>
      <c r="J23" s="4">
        <v>0</v>
      </c>
      <c r="K23" s="4">
        <v>0</v>
      </c>
      <c r="L23" s="4" t="str">
        <f>IF(data[[#This Row],[description_override]]="",data[[#This Row],[Description_GPT]],data[[#This Row],[description_override]])</f>
        <v>Preferred</v>
      </c>
      <c r="M23" s="4" t="s">
        <v>455</v>
      </c>
      <c r="N23" s="4" t="s">
        <v>454</v>
      </c>
      <c r="O23" s="4" cm="1">
        <f t="array" ref="O23">_xlfn.SWITCH(data[[#This Row],[diffusion_type]],"lognormal",0.0001,"normal",-0.01)*IF(data[[#This Row],[asset_class]]="Vol",-1,1)</f>
        <v>1E-4</v>
      </c>
      <c r="P23" s="4" t="str">
        <f>data[[#This Row],[factor_name]]</f>
        <v>PFF</v>
      </c>
      <c r="R23" t="b">
        <v>1</v>
      </c>
    </row>
    <row r="24" spans="1:18" x14ac:dyDescent="0.3">
      <c r="A24" s="4" t="s">
        <v>39</v>
      </c>
      <c r="B24" s="4" t="s">
        <v>68</v>
      </c>
      <c r="C24" s="4" t="s">
        <v>13</v>
      </c>
      <c r="D24" s="4" t="s">
        <v>8</v>
      </c>
      <c r="E24" s="4" t="s">
        <v>150</v>
      </c>
      <c r="F24" s="4" t="s">
        <v>149</v>
      </c>
      <c r="G24" s="4" t="s">
        <v>30</v>
      </c>
      <c r="H24" s="4">
        <v>1</v>
      </c>
      <c r="I24" s="4">
        <v>0</v>
      </c>
      <c r="J24" s="4">
        <v>0</v>
      </c>
      <c r="K24" s="4">
        <v>0</v>
      </c>
      <c r="L24" s="4" t="str">
        <f>IF(data[[#This Row],[description_override]]="",data[[#This Row],[Description_GPT]],data[[#This Row],[description_override]])</f>
        <v>Eurostoxx 50</v>
      </c>
      <c r="M24" s="4" t="s">
        <v>455</v>
      </c>
      <c r="N24" s="4" t="s">
        <v>454</v>
      </c>
      <c r="O24" s="4" cm="1">
        <f t="array" ref="O24">_xlfn.SWITCH(data[[#This Row],[diffusion_type]],"lognormal",0.0001,"normal",-0.01)*IF(data[[#This Row],[asset_class]]="Vol",-1,1)</f>
        <v>1E-4</v>
      </c>
      <c r="P24" s="4" t="str">
        <f>data[[#This Row],[factor_name]]</f>
        <v>FEZ</v>
      </c>
      <c r="R24" t="b">
        <v>0</v>
      </c>
    </row>
    <row r="25" spans="1:18" x14ac:dyDescent="0.3">
      <c r="A25" s="4" t="s">
        <v>39</v>
      </c>
      <c r="B25" s="4" t="s">
        <v>68</v>
      </c>
      <c r="C25" s="4" t="s">
        <v>156</v>
      </c>
      <c r="D25" s="4" t="s">
        <v>156</v>
      </c>
      <c r="E25" s="4" t="s">
        <v>155</v>
      </c>
      <c r="F25" s="4"/>
      <c r="G25" s="4"/>
      <c r="H25" s="4">
        <v>0</v>
      </c>
      <c r="I25" s="4">
        <v>0</v>
      </c>
      <c r="J25" s="4">
        <v>0</v>
      </c>
      <c r="K25" s="4">
        <v>0</v>
      </c>
      <c r="L25" s="4" t="str">
        <f>IF(data[[#This Row],[description_override]]="",data[[#This Row],[Description_GPT]],data[[#This Row],[description_override]])</f>
        <v>Eurostoxx Banks</v>
      </c>
      <c r="M25" s="4" t="s">
        <v>455</v>
      </c>
      <c r="N25" s="4" t="s">
        <v>454</v>
      </c>
      <c r="O25" s="4" cm="1">
        <f t="array" ref="O25">_xlfn.SWITCH(data[[#This Row],[diffusion_type]],"lognormal",0.0001,"normal",-0.01)*IF(data[[#This Row],[asset_class]]="Vol",-1,1)</f>
        <v>1E-4</v>
      </c>
      <c r="P25" s="4" t="str">
        <f>data[[#This Row],[factor_name]]</f>
        <v>SX7E</v>
      </c>
      <c r="R25" t="b">
        <v>0</v>
      </c>
    </row>
    <row r="26" spans="1:18" x14ac:dyDescent="0.3">
      <c r="A26" s="4" t="s">
        <v>39</v>
      </c>
      <c r="B26" s="4" t="s">
        <v>220</v>
      </c>
      <c r="C26" s="4" t="s">
        <v>86</v>
      </c>
      <c r="D26" s="4"/>
      <c r="E26" s="4"/>
      <c r="F26" s="4" t="s">
        <v>87</v>
      </c>
      <c r="G26" s="4" t="s">
        <v>119</v>
      </c>
      <c r="H26" s="4">
        <v>1</v>
      </c>
      <c r="I26" s="4">
        <v>0</v>
      </c>
      <c r="J26" s="4">
        <v>0</v>
      </c>
      <c r="K26" s="4">
        <v>0</v>
      </c>
      <c r="L26" s="4" t="str">
        <f>IF(data[[#This Row],[description_override]]="",data[[#This Row],[Description_GPT]],data[[#This Row],[description_override]])</f>
        <v>iShares FTSE United Kingdom ETF</v>
      </c>
      <c r="M26" s="4" t="s">
        <v>455</v>
      </c>
      <c r="N26" s="4" t="s">
        <v>454</v>
      </c>
      <c r="O26" s="4" cm="1">
        <f t="array" ref="O26">_xlfn.SWITCH(data[[#This Row],[diffusion_type]],"lognormal",0.0001,"normal",-0.01)*IF(data[[#This Row],[asset_class]]="Vol",-1,1)</f>
        <v>1E-4</v>
      </c>
      <c r="P26" s="4" t="str">
        <f>data[[#This Row],[factor_name]]</f>
        <v>EWU</v>
      </c>
      <c r="R26" t="b">
        <v>1</v>
      </c>
    </row>
    <row r="27" spans="1:18" x14ac:dyDescent="0.3">
      <c r="A27" s="4" t="s">
        <v>39</v>
      </c>
      <c r="B27" s="4" t="s">
        <v>68</v>
      </c>
      <c r="C27" s="4" t="s">
        <v>84</v>
      </c>
      <c r="D27" s="4" t="s">
        <v>84</v>
      </c>
      <c r="E27" s="4" t="s">
        <v>157</v>
      </c>
      <c r="F27" s="4" t="s">
        <v>85</v>
      </c>
      <c r="G27" s="4" t="s">
        <v>118</v>
      </c>
      <c r="H27" s="4">
        <v>1</v>
      </c>
      <c r="I27" s="4">
        <v>0</v>
      </c>
      <c r="J27" s="4">
        <v>0</v>
      </c>
      <c r="K27" s="4">
        <v>0</v>
      </c>
      <c r="L27" s="4" t="str">
        <f>IF(data[[#This Row],[description_override]]="",data[[#This Row],[Description_GPT]],data[[#This Row],[description_override]])</f>
        <v>DAX (Germany)</v>
      </c>
      <c r="M27" s="4" t="s">
        <v>455</v>
      </c>
      <c r="N27" s="4" t="s">
        <v>454</v>
      </c>
      <c r="O27" s="4" cm="1">
        <f t="array" ref="O27">_xlfn.SWITCH(data[[#This Row],[diffusion_type]],"lognormal",0.0001,"normal",-0.01)*IF(data[[#This Row],[asset_class]]="Vol",-1,1)</f>
        <v>1E-4</v>
      </c>
      <c r="P27" s="4" t="str">
        <f>data[[#This Row],[factor_name]]</f>
        <v>DAX</v>
      </c>
      <c r="R27" t="b">
        <v>0</v>
      </c>
    </row>
    <row r="28" spans="1:18" x14ac:dyDescent="0.3">
      <c r="A28" s="4" t="s">
        <v>39</v>
      </c>
      <c r="B28" s="4" t="s">
        <v>88</v>
      </c>
      <c r="C28" s="4" t="s">
        <v>89</v>
      </c>
      <c r="D28" s="4"/>
      <c r="E28" s="4"/>
      <c r="F28" s="4" t="s">
        <v>90</v>
      </c>
      <c r="G28" s="4" t="s">
        <v>120</v>
      </c>
      <c r="H28" s="4">
        <v>1</v>
      </c>
      <c r="I28" s="4">
        <v>0</v>
      </c>
      <c r="J28" s="4">
        <v>0</v>
      </c>
      <c r="K28" s="4">
        <v>0</v>
      </c>
      <c r="L28" s="4" t="str">
        <f>IF(data[[#This Row],[description_override]]="",data[[#This Row],[Description_GPT]],data[[#This Row],[description_override]])</f>
        <v>iShares MSCI Canada ETF</v>
      </c>
      <c r="M28" s="4" t="s">
        <v>455</v>
      </c>
      <c r="N28" s="4" t="s">
        <v>454</v>
      </c>
      <c r="O28" s="4" cm="1">
        <f t="array" ref="O28">_xlfn.SWITCH(data[[#This Row],[diffusion_type]],"lognormal",0.0001,"normal",-0.01)*IF(data[[#This Row],[asset_class]]="Vol",-1,1)</f>
        <v>1E-4</v>
      </c>
      <c r="P28" s="4" t="str">
        <f>data[[#This Row],[factor_name]]</f>
        <v>EWC</v>
      </c>
      <c r="R28" t="b">
        <v>0</v>
      </c>
    </row>
    <row r="29" spans="1:18" x14ac:dyDescent="0.3">
      <c r="A29" s="4" t="s">
        <v>39</v>
      </c>
      <c r="B29" s="4" t="s">
        <v>68</v>
      </c>
      <c r="C29" s="4" t="s">
        <v>327</v>
      </c>
      <c r="D29" s="4" t="s">
        <v>328</v>
      </c>
      <c r="E29" s="4" t="s">
        <v>332</v>
      </c>
      <c r="F29" s="4"/>
      <c r="G29" s="4"/>
      <c r="H29" s="4">
        <v>0</v>
      </c>
      <c r="I29" s="4">
        <v>0</v>
      </c>
      <c r="J29" s="4">
        <v>0</v>
      </c>
      <c r="K29" s="4">
        <v>0</v>
      </c>
      <c r="L29" s="4" t="str">
        <f>IF(data[[#This Row],[description_override]]="",data[[#This Row],[Description_GPT]],data[[#This Row],[description_override]])</f>
        <v>FTSE MIB (Italy)</v>
      </c>
      <c r="M29" s="4" t="s">
        <v>455</v>
      </c>
      <c r="N29" s="4" t="s">
        <v>454</v>
      </c>
      <c r="O29" s="4" cm="1">
        <f t="array" ref="O29">_xlfn.SWITCH(data[[#This Row],[diffusion_type]],"lognormal",0.0001,"normal",-0.01)*IF(data[[#This Row],[asset_class]]="Vol",-1,1)</f>
        <v>1E-4</v>
      </c>
      <c r="P29" s="4" t="str">
        <f>data[[#This Row],[factor_name]]</f>
        <v>FTSEMIB.MI</v>
      </c>
      <c r="R29" t="b">
        <v>1</v>
      </c>
    </row>
    <row r="30" spans="1:18" x14ac:dyDescent="0.3">
      <c r="A30" s="4" t="s">
        <v>39</v>
      </c>
      <c r="B30" s="4" t="s">
        <v>68</v>
      </c>
      <c r="C30" s="4" t="s">
        <v>95</v>
      </c>
      <c r="D30" s="4" t="s">
        <v>95</v>
      </c>
      <c r="E30" s="4" t="s">
        <v>158</v>
      </c>
      <c r="F30" s="4" t="s">
        <v>96</v>
      </c>
      <c r="G30" s="4" t="s">
        <v>123</v>
      </c>
      <c r="H30" s="4">
        <v>0</v>
      </c>
      <c r="I30" s="4">
        <v>0</v>
      </c>
      <c r="J30" s="4">
        <v>0</v>
      </c>
      <c r="K30" s="4">
        <v>0</v>
      </c>
      <c r="L30" s="4" t="str">
        <f>IF(data[[#This Row],[description_override]]="",data[[#This Row],[Description_GPT]],data[[#This Row],[description_override]])</f>
        <v>CAC 40 (France)</v>
      </c>
      <c r="M30" s="4" t="s">
        <v>455</v>
      </c>
      <c r="N30" s="4" t="s">
        <v>454</v>
      </c>
      <c r="O30" s="4" cm="1">
        <f t="array" ref="O30">_xlfn.SWITCH(data[[#This Row],[diffusion_type]],"lognormal",0.0001,"normal",-0.01)*IF(data[[#This Row],[asset_class]]="Vol",-1,1)</f>
        <v>1E-4</v>
      </c>
      <c r="P30" s="4" t="str">
        <f>data[[#This Row],[factor_name]]</f>
        <v>CAC</v>
      </c>
      <c r="R30" t="b">
        <v>0</v>
      </c>
    </row>
    <row r="31" spans="1:18" x14ac:dyDescent="0.3">
      <c r="A31" s="4" t="s">
        <v>39</v>
      </c>
      <c r="B31" s="4" t="s">
        <v>68</v>
      </c>
      <c r="C31" s="4" t="s">
        <v>93</v>
      </c>
      <c r="D31" s="4"/>
      <c r="E31" s="4"/>
      <c r="F31" s="4" t="s">
        <v>94</v>
      </c>
      <c r="G31" s="4" t="s">
        <v>122</v>
      </c>
      <c r="H31" s="4">
        <v>1</v>
      </c>
      <c r="I31" s="4">
        <v>0</v>
      </c>
      <c r="J31" s="4">
        <v>0</v>
      </c>
      <c r="K31" s="4">
        <v>0</v>
      </c>
      <c r="L31" s="4" t="str">
        <f>IF(data[[#This Row],[description_override]]="",data[[#This Row],[Description_GPT]],data[[#This Row],[description_override]])</f>
        <v>iShares MSCI Italy ETF</v>
      </c>
      <c r="M31" s="4" t="s">
        <v>455</v>
      </c>
      <c r="N31" s="4" t="s">
        <v>454</v>
      </c>
      <c r="O31" s="4" cm="1">
        <f t="array" ref="O31">_xlfn.SWITCH(data[[#This Row],[diffusion_type]],"lognormal",0.0001,"normal",-0.01)*IF(data[[#This Row],[asset_class]]="Vol",-1,1)</f>
        <v>1E-4</v>
      </c>
      <c r="P31" s="4" t="str">
        <f>data[[#This Row],[factor_name]]</f>
        <v>EWI</v>
      </c>
      <c r="R31" t="b">
        <v>0</v>
      </c>
    </row>
    <row r="32" spans="1:18" x14ac:dyDescent="0.3">
      <c r="A32" s="4" t="s">
        <v>39</v>
      </c>
      <c r="B32" s="4" t="s">
        <v>68</v>
      </c>
      <c r="C32" s="4" t="s">
        <v>330</v>
      </c>
      <c r="D32" s="4" t="s">
        <v>329</v>
      </c>
      <c r="E32" s="4" t="s">
        <v>331</v>
      </c>
      <c r="F32" s="4" t="s">
        <v>92</v>
      </c>
      <c r="G32" s="4" t="s">
        <v>121</v>
      </c>
      <c r="H32" s="4">
        <v>0</v>
      </c>
      <c r="I32" s="4">
        <v>0</v>
      </c>
      <c r="J32" s="4">
        <v>0</v>
      </c>
      <c r="K32" s="4">
        <v>0</v>
      </c>
      <c r="L32" s="4" t="str">
        <f>IF(data[[#This Row],[description_override]]="",data[[#This Row],[Description_GPT]],data[[#This Row],[description_override]])</f>
        <v>IBEX 35 (Spain)</v>
      </c>
      <c r="M32" s="4" t="s">
        <v>455</v>
      </c>
      <c r="N32" s="4" t="s">
        <v>454</v>
      </c>
      <c r="O32" s="4" cm="1">
        <f t="array" ref="O32">_xlfn.SWITCH(data[[#This Row],[diffusion_type]],"lognormal",0.0001,"normal",-0.01)*IF(data[[#This Row],[asset_class]]="Vol",-1,1)</f>
        <v>1E-4</v>
      </c>
      <c r="P32" s="4" t="str">
        <f>data[[#This Row],[factor_name]]</f>
        <v>^IBEX</v>
      </c>
      <c r="R32" t="b">
        <v>1</v>
      </c>
    </row>
    <row r="33" spans="1:18" x14ac:dyDescent="0.3">
      <c r="A33" s="4" t="s">
        <v>39</v>
      </c>
      <c r="B33" s="4" t="s">
        <v>68</v>
      </c>
      <c r="C33" s="4" t="s">
        <v>91</v>
      </c>
      <c r="D33" s="4"/>
      <c r="E33" s="4"/>
      <c r="F33" s="4" t="s">
        <v>92</v>
      </c>
      <c r="G33" s="4" t="s">
        <v>121</v>
      </c>
      <c r="H33" s="4">
        <v>0</v>
      </c>
      <c r="I33" s="4">
        <v>0</v>
      </c>
      <c r="J33" s="4">
        <v>0</v>
      </c>
      <c r="K33" s="4">
        <v>0</v>
      </c>
      <c r="L33" s="4" t="str">
        <f>IF(data[[#This Row],[description_override]]="",data[[#This Row],[Description_GPT]],data[[#This Row],[description_override]])</f>
        <v>iShares MSCI Spain ETF</v>
      </c>
      <c r="M33" s="4" t="s">
        <v>455</v>
      </c>
      <c r="N33" s="4" t="s">
        <v>454</v>
      </c>
      <c r="O33" s="4" cm="1">
        <f t="array" ref="O33">_xlfn.SWITCH(data[[#This Row],[diffusion_type]],"lognormal",0.0001,"normal",-0.01)*IF(data[[#This Row],[asset_class]]="Vol",-1,1)</f>
        <v>1E-4</v>
      </c>
      <c r="P33" s="4" t="str">
        <f>data[[#This Row],[factor_name]]</f>
        <v>EWP</v>
      </c>
      <c r="R33" t="b">
        <v>0</v>
      </c>
    </row>
    <row r="34" spans="1:18" x14ac:dyDescent="0.3">
      <c r="A34" s="4" t="s">
        <v>39</v>
      </c>
      <c r="B34" s="4" t="s">
        <v>71</v>
      </c>
      <c r="C34" s="4" t="s">
        <v>324</v>
      </c>
      <c r="D34" s="4" t="s">
        <v>77</v>
      </c>
      <c r="E34" s="4" t="s">
        <v>141</v>
      </c>
      <c r="F34" s="4" t="s">
        <v>78</v>
      </c>
      <c r="G34" s="4" t="s">
        <v>115</v>
      </c>
      <c r="H34" s="4">
        <v>1</v>
      </c>
      <c r="I34" s="4">
        <v>0</v>
      </c>
      <c r="J34" s="4">
        <v>0</v>
      </c>
      <c r="K34" s="4">
        <v>0</v>
      </c>
      <c r="L34" s="4" t="str">
        <f>IF(data[[#This Row],[description_override]]="",data[[#This Row],[Description_GPT]],data[[#This Row],[description_override]])</f>
        <v>Nikkei 225</v>
      </c>
      <c r="M34" s="4" t="s">
        <v>455</v>
      </c>
      <c r="N34" s="4" t="s">
        <v>454</v>
      </c>
      <c r="O34" s="4" cm="1">
        <f t="array" ref="O34">_xlfn.SWITCH(data[[#This Row],[diffusion_type]],"lognormal",0.0001,"normal",-0.01)*IF(data[[#This Row],[asset_class]]="Vol",-1,1)</f>
        <v>1E-4</v>
      </c>
      <c r="P34" s="4" t="str">
        <f>data[[#This Row],[factor_name]]</f>
        <v>^N225</v>
      </c>
      <c r="R34" t="b">
        <v>0</v>
      </c>
    </row>
    <row r="35" spans="1:18" x14ac:dyDescent="0.3">
      <c r="A35" s="4" t="s">
        <v>39</v>
      </c>
      <c r="B35" s="4" t="s">
        <v>71</v>
      </c>
      <c r="C35" s="4" t="s">
        <v>142</v>
      </c>
      <c r="D35" s="4" t="s">
        <v>142</v>
      </c>
      <c r="E35" s="4" t="s">
        <v>145</v>
      </c>
      <c r="F35" s="4" t="s">
        <v>143</v>
      </c>
      <c r="G35" s="4" t="s">
        <v>144</v>
      </c>
      <c r="H35" s="4">
        <v>1</v>
      </c>
      <c r="I35" s="4">
        <v>0</v>
      </c>
      <c r="J35" s="4">
        <v>0</v>
      </c>
      <c r="K35" s="4">
        <v>0</v>
      </c>
      <c r="L35" s="4" t="str">
        <f>IF(data[[#This Row],[description_override]]="",data[[#This Row],[Description_GPT]],data[[#This Row],[description_override]])</f>
        <v>TOPIX</v>
      </c>
      <c r="M35" s="4" t="s">
        <v>455</v>
      </c>
      <c r="N35" s="4" t="s">
        <v>454</v>
      </c>
      <c r="O35" s="4" cm="1">
        <f t="array" ref="O35">_xlfn.SWITCH(data[[#This Row],[diffusion_type]],"lognormal",0.0001,"normal",-0.01)*IF(data[[#This Row],[asset_class]]="Vol",-1,1)</f>
        <v>1E-4</v>
      </c>
      <c r="P35" s="4" t="str">
        <f>data[[#This Row],[factor_name]]</f>
        <v>TPX</v>
      </c>
      <c r="R35" t="b">
        <v>1</v>
      </c>
    </row>
    <row r="36" spans="1:18" x14ac:dyDescent="0.3">
      <c r="A36" s="4" t="s">
        <v>39</v>
      </c>
      <c r="B36" s="4" t="s">
        <v>79</v>
      </c>
      <c r="C36" s="4" t="s">
        <v>80</v>
      </c>
      <c r="D36" s="4" t="s">
        <v>80</v>
      </c>
      <c r="E36" s="4"/>
      <c r="F36" s="4" t="s">
        <v>81</v>
      </c>
      <c r="G36" s="4" t="s">
        <v>116</v>
      </c>
      <c r="H36" s="4">
        <v>1</v>
      </c>
      <c r="I36" s="4">
        <v>0</v>
      </c>
      <c r="J36" s="4">
        <v>0</v>
      </c>
      <c r="K36" s="4">
        <v>0</v>
      </c>
      <c r="L36" s="4" t="str">
        <f>IF(data[[#This Row],[description_override]]="",data[[#This Row],[Description_GPT]],data[[#This Row],[description_override]])</f>
        <v>iShares China Large-Cap ETF</v>
      </c>
      <c r="M36" s="4" t="s">
        <v>455</v>
      </c>
      <c r="N36" s="4" t="s">
        <v>454</v>
      </c>
      <c r="O36" s="4" cm="1">
        <f t="array" ref="O36">_xlfn.SWITCH(data[[#This Row],[diffusion_type]],"lognormal",0.0001,"normal",-0.01)*IF(data[[#This Row],[asset_class]]="Vol",-1,1)</f>
        <v>1E-4</v>
      </c>
      <c r="P36" s="4" t="str">
        <f>data[[#This Row],[factor_name]]</f>
        <v>FXI</v>
      </c>
      <c r="R36" t="b">
        <v>0</v>
      </c>
    </row>
    <row r="37" spans="1:18" x14ac:dyDescent="0.3">
      <c r="A37" s="4" t="s">
        <v>39</v>
      </c>
      <c r="B37" s="4" t="s">
        <v>79</v>
      </c>
      <c r="C37" s="4" t="s">
        <v>82</v>
      </c>
      <c r="D37" s="4" t="s">
        <v>82</v>
      </c>
      <c r="E37" s="4"/>
      <c r="F37" s="4" t="s">
        <v>83</v>
      </c>
      <c r="G37" s="4" t="s">
        <v>117</v>
      </c>
      <c r="H37" s="4">
        <v>1</v>
      </c>
      <c r="I37" s="4">
        <v>0</v>
      </c>
      <c r="J37" s="4">
        <v>0</v>
      </c>
      <c r="K37" s="4">
        <v>0</v>
      </c>
      <c r="L37" s="4" t="str">
        <f>IF(data[[#This Row],[description_override]]="",data[[#This Row],[Description_GPT]],data[[#This Row],[description_override]])</f>
        <v>Xtrackers Harvest CSI 300 China A-Shares ETF</v>
      </c>
      <c r="M37" s="4" t="s">
        <v>455</v>
      </c>
      <c r="N37" s="4" t="s">
        <v>454</v>
      </c>
      <c r="O37" s="4" cm="1">
        <f t="array" ref="O37">_xlfn.SWITCH(data[[#This Row],[diffusion_type]],"lognormal",0.0001,"normal",-0.01)*IF(data[[#This Row],[asset_class]]="Vol",-1,1)</f>
        <v>1E-4</v>
      </c>
      <c r="P37" s="4" t="str">
        <f>data[[#This Row],[factor_name]]</f>
        <v>ASHR</v>
      </c>
      <c r="R37" t="b">
        <v>0</v>
      </c>
    </row>
    <row r="38" spans="1:18" x14ac:dyDescent="0.3">
      <c r="A38" s="4" t="s">
        <v>39</v>
      </c>
      <c r="B38" s="4" t="s">
        <v>79</v>
      </c>
      <c r="C38" s="4" t="s">
        <v>400</v>
      </c>
      <c r="D38" s="4" t="s">
        <v>400</v>
      </c>
      <c r="E38" s="4"/>
      <c r="F38" s="4" t="s">
        <v>401</v>
      </c>
      <c r="G38" s="4"/>
      <c r="H38" s="4">
        <v>1</v>
      </c>
      <c r="I38" s="4">
        <v>0</v>
      </c>
      <c r="J38" s="4">
        <v>0</v>
      </c>
      <c r="K38" s="4">
        <v>0</v>
      </c>
      <c r="L38" s="4" t="str">
        <f>IF(data[[#This Row],[description_override]]="",data[[#This Row],[Description_GPT]],data[[#This Row],[description_override]])</f>
        <v>KraneShares CSI China Internet ETF</v>
      </c>
      <c r="M38" s="4" t="s">
        <v>455</v>
      </c>
      <c r="N38" s="4" t="s">
        <v>454</v>
      </c>
      <c r="O38" s="4" cm="1">
        <f t="array" ref="O38">_xlfn.SWITCH(data[[#This Row],[diffusion_type]],"lognormal",0.0001,"normal",-0.01)*IF(data[[#This Row],[asset_class]]="Vol",-1,1)</f>
        <v>1E-4</v>
      </c>
      <c r="P38" s="4" t="str">
        <f>data[[#This Row],[factor_name]]</f>
        <v>KWEB</v>
      </c>
      <c r="R38" t="b">
        <v>1</v>
      </c>
    </row>
    <row r="39" spans="1:18" x14ac:dyDescent="0.3">
      <c r="A39" s="4" t="s">
        <v>39</v>
      </c>
      <c r="B39" s="4" t="s">
        <v>74</v>
      </c>
      <c r="C39" s="4" t="s">
        <v>199</v>
      </c>
      <c r="D39" s="4"/>
      <c r="E39" s="4"/>
      <c r="F39" s="4"/>
      <c r="G39" s="4"/>
      <c r="H39" s="4">
        <v>1</v>
      </c>
      <c r="I39" s="4">
        <v>0</v>
      </c>
      <c r="J39" s="4">
        <v>0</v>
      </c>
      <c r="K39" s="4">
        <v>0</v>
      </c>
      <c r="L39" s="4">
        <f>IF(data[[#This Row],[description_override]]="",data[[#This Row],[Description_GPT]],data[[#This Row],[description_override]])</f>
        <v>0</v>
      </c>
      <c r="M39" s="4" t="s">
        <v>455</v>
      </c>
      <c r="N39" s="4" t="s">
        <v>454</v>
      </c>
      <c r="O39" s="4" cm="1">
        <f t="array" ref="O39">_xlfn.SWITCH(data[[#This Row],[diffusion_type]],"lognormal",0.0001,"normal",-0.01)*IF(data[[#This Row],[asset_class]]="Vol",-1,1)</f>
        <v>1E-4</v>
      </c>
      <c r="P39" s="4" t="str">
        <f>data[[#This Row],[factor_name]]</f>
        <v>EEM</v>
      </c>
      <c r="R39" t="b">
        <v>0</v>
      </c>
    </row>
    <row r="40" spans="1:18" x14ac:dyDescent="0.3">
      <c r="A40" s="4" t="s">
        <v>46</v>
      </c>
      <c r="B40" s="4" t="s">
        <v>40</v>
      </c>
      <c r="C40" s="4" t="s">
        <v>10</v>
      </c>
      <c r="D40" s="4" t="s">
        <v>426</v>
      </c>
      <c r="E40" s="4"/>
      <c r="F40" s="4" t="s">
        <v>47</v>
      </c>
      <c r="G40" s="4" t="s">
        <v>103</v>
      </c>
      <c r="H40" s="4">
        <v>1</v>
      </c>
      <c r="I40" s="4">
        <v>0</v>
      </c>
      <c r="J40" s="4">
        <v>0</v>
      </c>
      <c r="K40" s="4">
        <v>0</v>
      </c>
      <c r="L40" s="4" t="str">
        <f>IF(data[[#This Row],[description_override]]="",data[[#This Row],[Description_GPT]],data[[#This Row],[description_override]])</f>
        <v>iShares iBoxx $ Investment Grade Corporate Bond ETF</v>
      </c>
      <c r="M40" s="4" t="s">
        <v>455</v>
      </c>
      <c r="N40" s="4" t="s">
        <v>454</v>
      </c>
      <c r="O40" s="4" cm="1">
        <f t="array" ref="O40">_xlfn.SWITCH(data[[#This Row],[diffusion_type]],"lognormal",0.0001,"normal",-0.01)*IF(data[[#This Row],[asset_class]]="Vol",-1,1)</f>
        <v>1E-4</v>
      </c>
      <c r="P40" s="4" t="str">
        <f>data[[#This Row],[factor_name]]</f>
        <v>LQD</v>
      </c>
      <c r="R40" t="b">
        <v>0</v>
      </c>
    </row>
    <row r="41" spans="1:18" x14ac:dyDescent="0.3">
      <c r="A41" s="4" t="s">
        <v>46</v>
      </c>
      <c r="B41" s="4" t="s">
        <v>40</v>
      </c>
      <c r="C41" s="4" t="s">
        <v>447</v>
      </c>
      <c r="D41" s="4"/>
      <c r="E41" s="4"/>
      <c r="F41" s="4"/>
      <c r="G41" s="4"/>
      <c r="H41" s="4">
        <v>1</v>
      </c>
      <c r="I41" s="4">
        <v>0</v>
      </c>
      <c r="J41" s="4">
        <v>0</v>
      </c>
      <c r="K41" s="4">
        <v>0</v>
      </c>
      <c r="L41" s="4">
        <f>IF(data[[#This Row],[description_override]]="",data[[#This Row],[Description_GPT]],data[[#This Row],[description_override]])</f>
        <v>0</v>
      </c>
      <c r="M41" s="4" t="s">
        <v>455</v>
      </c>
      <c r="N41" s="4" t="s">
        <v>454</v>
      </c>
      <c r="O41" s="4" cm="1">
        <f t="array" ref="O41">_xlfn.SWITCH(data[[#This Row],[diffusion_type]],"lognormal",0.0001,"normal",-0.01)*IF(data[[#This Row],[asset_class]]="Vol",-1,1)</f>
        <v>1E-4</v>
      </c>
      <c r="P41" s="4" t="str">
        <f>data[[#This Row],[factor_name]]</f>
        <v>BSV</v>
      </c>
      <c r="R41" t="b">
        <v>1</v>
      </c>
    </row>
    <row r="42" spans="1:18" x14ac:dyDescent="0.3">
      <c r="A42" s="4" t="s">
        <v>46</v>
      </c>
      <c r="B42" s="4" t="s">
        <v>40</v>
      </c>
      <c r="C42" s="4" t="s">
        <v>12</v>
      </c>
      <c r="D42" s="4" t="s">
        <v>427</v>
      </c>
      <c r="E42" s="4"/>
      <c r="F42" s="4" t="s">
        <v>48</v>
      </c>
      <c r="G42" s="4" t="s">
        <v>104</v>
      </c>
      <c r="H42" s="4">
        <v>1</v>
      </c>
      <c r="I42" s="4">
        <v>0</v>
      </c>
      <c r="J42" s="4">
        <v>0</v>
      </c>
      <c r="K42" s="4">
        <v>0</v>
      </c>
      <c r="L42" s="4" t="str">
        <f>IF(data[[#This Row],[description_override]]="",data[[#This Row],[Description_GPT]],data[[#This Row],[description_override]])</f>
        <v>iShares iBoxx $ High Yield Corporate Bond ETF</v>
      </c>
      <c r="M42" s="4" t="s">
        <v>455</v>
      </c>
      <c r="N42" s="4" t="s">
        <v>454</v>
      </c>
      <c r="O42" s="4" cm="1">
        <f t="array" ref="O42">_xlfn.SWITCH(data[[#This Row],[diffusion_type]],"lognormal",0.0001,"normal",-0.01)*IF(data[[#This Row],[asset_class]]="Vol",-1,1)</f>
        <v>1E-4</v>
      </c>
      <c r="P42" s="4" t="str">
        <f>data[[#This Row],[factor_name]]</f>
        <v>HYG</v>
      </c>
      <c r="R42" t="b">
        <v>0</v>
      </c>
    </row>
    <row r="43" spans="1:18" x14ac:dyDescent="0.3">
      <c r="A43" s="4" t="s">
        <v>46</v>
      </c>
      <c r="B43" s="4" t="s">
        <v>40</v>
      </c>
      <c r="C43" s="4" t="s">
        <v>347</v>
      </c>
      <c r="D43" s="4" t="s">
        <v>9</v>
      </c>
      <c r="E43" s="4"/>
      <c r="F43" s="4"/>
      <c r="G43" s="4"/>
      <c r="H43" s="4">
        <v>0</v>
      </c>
      <c r="I43" s="4">
        <v>0</v>
      </c>
      <c r="J43" s="4">
        <v>0</v>
      </c>
      <c r="K43" s="4">
        <v>0</v>
      </c>
      <c r="L43" s="4">
        <f>IF(data[[#This Row],[description_override]]="",data[[#This Row],[Description_GPT]],data[[#This Row],[description_override]])</f>
        <v>0</v>
      </c>
      <c r="M43" s="4" t="s">
        <v>455</v>
      </c>
      <c r="N43" s="4" t="s">
        <v>454</v>
      </c>
      <c r="O43" s="4" cm="1">
        <f t="array" ref="O43">_xlfn.SWITCH(data[[#This Row],[diffusion_type]],"lognormal",0.0001,"normal",-0.01)*IF(data[[#This Row],[asset_class]]="Vol",-1,1)</f>
        <v>1E-4</v>
      </c>
      <c r="P43" s="4" t="str">
        <f>data[[#This Row],[factor_name]]</f>
        <v>LQDH</v>
      </c>
      <c r="R43" t="b">
        <v>0</v>
      </c>
    </row>
    <row r="44" spans="1:18" x14ac:dyDescent="0.3">
      <c r="A44" s="4" t="s">
        <v>46</v>
      </c>
      <c r="B44" s="4" t="s">
        <v>40</v>
      </c>
      <c r="C44" s="4" t="s">
        <v>348</v>
      </c>
      <c r="D44" s="4" t="s">
        <v>11</v>
      </c>
      <c r="E44" s="4"/>
      <c r="F44" s="4"/>
      <c r="G44" s="4"/>
      <c r="H44" s="4">
        <v>1</v>
      </c>
      <c r="I44" s="4">
        <v>0</v>
      </c>
      <c r="J44" s="4">
        <v>0</v>
      </c>
      <c r="K44" s="4">
        <v>0</v>
      </c>
      <c r="L44" s="4">
        <f>IF(data[[#This Row],[description_override]]="",data[[#This Row],[Description_GPT]],data[[#This Row],[description_override]])</f>
        <v>0</v>
      </c>
      <c r="M44" s="4" t="s">
        <v>455</v>
      </c>
      <c r="N44" s="4" t="s">
        <v>454</v>
      </c>
      <c r="O44" s="4" cm="1">
        <f t="array" ref="O44">_xlfn.SWITCH(data[[#This Row],[diffusion_type]],"lognormal",0.0001,"normal",-0.01)*IF(data[[#This Row],[asset_class]]="Vol",-1,1)</f>
        <v>1E-4</v>
      </c>
      <c r="P44" s="4" t="str">
        <f>data[[#This Row],[factor_name]]</f>
        <v>HYGH</v>
      </c>
      <c r="R44" t="b">
        <v>1</v>
      </c>
    </row>
    <row r="45" spans="1:18" x14ac:dyDescent="0.3">
      <c r="A45" s="4" t="s">
        <v>46</v>
      </c>
      <c r="B45" s="4" t="s">
        <v>40</v>
      </c>
      <c r="C45" s="4" t="s">
        <v>218</v>
      </c>
      <c r="D45" s="4"/>
      <c r="E45" s="4"/>
      <c r="F45" s="4"/>
      <c r="G45" s="4"/>
      <c r="H45" s="4">
        <v>1</v>
      </c>
      <c r="I45" s="4">
        <v>0</v>
      </c>
      <c r="J45" s="4">
        <v>0</v>
      </c>
      <c r="K45" s="4">
        <v>0</v>
      </c>
      <c r="L45" s="4">
        <f>IF(data[[#This Row],[description_override]]="",data[[#This Row],[Description_GPT]],data[[#This Row],[description_override]])</f>
        <v>0</v>
      </c>
      <c r="M45" s="4" t="s">
        <v>455</v>
      </c>
      <c r="N45" s="4" t="s">
        <v>454</v>
      </c>
      <c r="O45" s="4" cm="1">
        <f t="array" ref="O45">_xlfn.SWITCH(data[[#This Row],[diffusion_type]],"lognormal",0.0001,"normal",-0.01)*IF(data[[#This Row],[asset_class]]="Vol",-1,1)</f>
        <v>1E-4</v>
      </c>
      <c r="P45" s="4" t="str">
        <f>data[[#This Row],[factor_name]]</f>
        <v>AGG</v>
      </c>
      <c r="R45" t="b">
        <v>0</v>
      </c>
    </row>
    <row r="46" spans="1:18" x14ac:dyDescent="0.3">
      <c r="A46" s="4" t="s">
        <v>128</v>
      </c>
      <c r="B46" s="4" t="s">
        <v>40</v>
      </c>
      <c r="C46" s="4" t="s">
        <v>458</v>
      </c>
      <c r="D46" s="4"/>
      <c r="E46" s="4"/>
      <c r="F46" s="4"/>
      <c r="G46" s="4" t="s">
        <v>468</v>
      </c>
      <c r="H46" s="4">
        <v>1</v>
      </c>
      <c r="I46" s="4">
        <v>0</v>
      </c>
      <c r="J46" s="4">
        <v>0</v>
      </c>
      <c r="K46" s="4">
        <v>0</v>
      </c>
      <c r="L46" s="4">
        <f>IF(data[[#This Row],[description_override]]="",data[[#This Row],[Description_GPT]],data[[#This Row],[description_override]])</f>
        <v>0</v>
      </c>
      <c r="M46" s="4" t="s">
        <v>455</v>
      </c>
      <c r="N46" s="4" t="s">
        <v>467</v>
      </c>
      <c r="O46" s="4" cm="1">
        <f t="array" ref="O46">_xlfn.SWITCH(data[[#This Row],[diffusion_type]],"lognormal",0.0001,"normal",-0.01)*IF(data[[#This Row],[asset_class]]="Vol",-1,1)</f>
        <v>-0.01</v>
      </c>
      <c r="P46" s="4" t="str">
        <f>data[[#This Row],[factor_name]]</f>
        <v>^TNX</v>
      </c>
      <c r="R46" t="b">
        <v>0</v>
      </c>
    </row>
    <row r="47" spans="1:18" x14ac:dyDescent="0.3">
      <c r="A47" s="4" t="s">
        <v>128</v>
      </c>
      <c r="B47" s="4" t="s">
        <v>40</v>
      </c>
      <c r="C47" s="4" t="s">
        <v>51</v>
      </c>
      <c r="D47" s="4" t="s">
        <v>236</v>
      </c>
      <c r="E47" s="4"/>
      <c r="F47" s="4" t="s">
        <v>52</v>
      </c>
      <c r="G47" s="4" t="s">
        <v>129</v>
      </c>
      <c r="H47" s="4">
        <v>1</v>
      </c>
      <c r="I47" s="4">
        <v>0</v>
      </c>
      <c r="J47" s="4">
        <v>0</v>
      </c>
      <c r="K47" s="4">
        <v>0</v>
      </c>
      <c r="L47" s="4" t="str">
        <f>IF(data[[#This Row],[description_override]]="",data[[#This Row],[Description_GPT]],data[[#This Row],[description_override]])</f>
        <v>iShares 1-3 Year Treasury Bond ETF</v>
      </c>
      <c r="M47" s="4" t="s">
        <v>455</v>
      </c>
      <c r="N47" s="4" t="s">
        <v>454</v>
      </c>
      <c r="O47" s="4" cm="1">
        <f t="array" ref="O47">_xlfn.SWITCH(data[[#This Row],[diffusion_type]],"lognormal",0.0001,"normal",-0.01)*IF(data[[#This Row],[asset_class]]="Vol",-1,1)</f>
        <v>1E-4</v>
      </c>
      <c r="P47" s="4" t="str">
        <f>data[[#This Row],[factor_name]]</f>
        <v>SHY</v>
      </c>
      <c r="R47" t="b">
        <v>1</v>
      </c>
    </row>
    <row r="48" spans="1:18" x14ac:dyDescent="0.3">
      <c r="A48" s="4" t="s">
        <v>128</v>
      </c>
      <c r="B48" s="4" t="s">
        <v>40</v>
      </c>
      <c r="C48" s="4" t="s">
        <v>126</v>
      </c>
      <c r="D48" s="4" t="s">
        <v>237</v>
      </c>
      <c r="E48" s="4"/>
      <c r="F48" s="4" t="s">
        <v>127</v>
      </c>
      <c r="G48" s="4" t="s">
        <v>130</v>
      </c>
      <c r="H48" s="4">
        <v>1</v>
      </c>
      <c r="I48" s="4">
        <v>0</v>
      </c>
      <c r="J48" s="4">
        <v>0</v>
      </c>
      <c r="K48" s="4">
        <v>0</v>
      </c>
      <c r="L48" s="4" t="str">
        <f>IF(data[[#This Row],[description_override]]="",data[[#This Row],[Description_GPT]],data[[#This Row],[description_override]])</f>
        <v>iShares 3-7 Year Treasury Bond ETF</v>
      </c>
      <c r="M48" s="4" t="s">
        <v>455</v>
      </c>
      <c r="N48" s="4" t="s">
        <v>454</v>
      </c>
      <c r="O48" s="4" cm="1">
        <f t="array" ref="O48">_xlfn.SWITCH(data[[#This Row],[diffusion_type]],"lognormal",0.0001,"normal",-0.01)*IF(data[[#This Row],[asset_class]]="Vol",-1,1)</f>
        <v>1E-4</v>
      </c>
      <c r="P48" s="4" t="str">
        <f>data[[#This Row],[factor_name]]</f>
        <v>IEI</v>
      </c>
      <c r="R48" t="b">
        <v>0</v>
      </c>
    </row>
    <row r="49" spans="1:18" x14ac:dyDescent="0.3">
      <c r="A49" s="4" t="s">
        <v>128</v>
      </c>
      <c r="B49" s="4" t="s">
        <v>40</v>
      </c>
      <c r="C49" s="4" t="s">
        <v>131</v>
      </c>
      <c r="D49" s="4" t="s">
        <v>238</v>
      </c>
      <c r="E49" s="4"/>
      <c r="F49" s="4" t="s">
        <v>132</v>
      </c>
      <c r="G49" s="4" t="s">
        <v>133</v>
      </c>
      <c r="H49" s="4">
        <v>1</v>
      </c>
      <c r="I49" s="4">
        <v>1</v>
      </c>
      <c r="J49" s="4">
        <v>0</v>
      </c>
      <c r="K49" s="4">
        <v>0</v>
      </c>
      <c r="L49" s="4" t="str">
        <f>IF(data[[#This Row],[description_override]]="",data[[#This Row],[Description_GPT]],data[[#This Row],[description_override]])</f>
        <v>iShares 7-10 Year Treasury Bond ETF</v>
      </c>
      <c r="M49" s="4" t="s">
        <v>455</v>
      </c>
      <c r="N49" s="4" t="s">
        <v>454</v>
      </c>
      <c r="O49" s="4" cm="1">
        <f t="array" ref="O49">_xlfn.SWITCH(data[[#This Row],[diffusion_type]],"lognormal",0.0001,"normal",-0.01)*IF(data[[#This Row],[asset_class]]="Vol",-1,1)</f>
        <v>1E-4</v>
      </c>
      <c r="P49" s="4" t="str">
        <f>data[[#This Row],[factor_name]]</f>
        <v>IEF</v>
      </c>
      <c r="R49" t="b">
        <v>0</v>
      </c>
    </row>
    <row r="50" spans="1:18" x14ac:dyDescent="0.3">
      <c r="A50" s="4" t="s">
        <v>128</v>
      </c>
      <c r="B50" s="4" t="s">
        <v>40</v>
      </c>
      <c r="C50" s="4" t="s">
        <v>49</v>
      </c>
      <c r="D50" s="4" t="s">
        <v>240</v>
      </c>
      <c r="E50" s="4"/>
      <c r="F50" s="4" t="s">
        <v>50</v>
      </c>
      <c r="G50" s="4" t="s">
        <v>134</v>
      </c>
      <c r="H50" s="4">
        <v>1</v>
      </c>
      <c r="I50" s="4">
        <v>0</v>
      </c>
      <c r="J50" s="4">
        <v>0</v>
      </c>
      <c r="K50" s="4">
        <v>0</v>
      </c>
      <c r="L50" s="4" t="str">
        <f>IF(data[[#This Row],[description_override]]="",data[[#This Row],[Description_GPT]],data[[#This Row],[description_override]])</f>
        <v>iShares 20+ Year Treasury Bond ETF</v>
      </c>
      <c r="M50" s="4" t="s">
        <v>455</v>
      </c>
      <c r="N50" s="4" t="s">
        <v>454</v>
      </c>
      <c r="O50" s="4" cm="1">
        <f t="array" ref="O50">_xlfn.SWITCH(data[[#This Row],[diffusion_type]],"lognormal",0.0001,"normal",-0.01)*IF(data[[#This Row],[asset_class]]="Vol",-1,1)</f>
        <v>1E-4</v>
      </c>
      <c r="P50" s="4" t="str">
        <f>data[[#This Row],[factor_name]]</f>
        <v>TLT</v>
      </c>
      <c r="R50" t="b">
        <v>1</v>
      </c>
    </row>
    <row r="51" spans="1:18" x14ac:dyDescent="0.3">
      <c r="A51" s="4" t="s">
        <v>128</v>
      </c>
      <c r="B51" s="4" t="s">
        <v>40</v>
      </c>
      <c r="C51" s="4" t="s">
        <v>135</v>
      </c>
      <c r="D51" s="4"/>
      <c r="E51" s="4"/>
      <c r="F51" s="4" t="s">
        <v>136</v>
      </c>
      <c r="G51" s="4" t="s">
        <v>137</v>
      </c>
      <c r="H51" s="4">
        <v>1</v>
      </c>
      <c r="I51" s="4">
        <v>0</v>
      </c>
      <c r="J51" s="4">
        <v>0</v>
      </c>
      <c r="K51" s="4">
        <v>0</v>
      </c>
      <c r="L51" s="4" t="str">
        <f>IF(data[[#This Row],[description_override]]="",data[[#This Row],[Description_GPT]],data[[#This Row],[description_override]])</f>
        <v>iShares TIPS Bond ETF</v>
      </c>
      <c r="M51" s="4" t="s">
        <v>455</v>
      </c>
      <c r="N51" s="4" t="s">
        <v>454</v>
      </c>
      <c r="O51" s="4" cm="1">
        <f t="array" ref="O51">_xlfn.SWITCH(data[[#This Row],[diffusion_type]],"lognormal",0.0001,"normal",-0.01)*IF(data[[#This Row],[asset_class]]="Vol",-1,1)</f>
        <v>1E-4</v>
      </c>
      <c r="P51" s="4" t="str">
        <f>data[[#This Row],[factor_name]]</f>
        <v>TIP</v>
      </c>
      <c r="R51" t="b">
        <v>0</v>
      </c>
    </row>
    <row r="52" spans="1:18" x14ac:dyDescent="0.3">
      <c r="A52" s="4" t="s">
        <v>128</v>
      </c>
      <c r="B52" s="4" t="s">
        <v>40</v>
      </c>
      <c r="C52" s="4" t="s">
        <v>344</v>
      </c>
      <c r="D52" s="4"/>
      <c r="E52" s="4"/>
      <c r="F52" s="4"/>
      <c r="G52" s="4"/>
      <c r="H52" s="4">
        <v>1</v>
      </c>
      <c r="I52" s="4">
        <v>0</v>
      </c>
      <c r="J52" s="4">
        <v>0</v>
      </c>
      <c r="K52" s="4">
        <v>0</v>
      </c>
      <c r="L52" s="4"/>
      <c r="M52" s="4" t="s">
        <v>455</v>
      </c>
      <c r="N52" s="4" t="s">
        <v>454</v>
      </c>
      <c r="O52" s="4" cm="1">
        <f t="array" ref="O52">_xlfn.SWITCH(data[[#This Row],[diffusion_type]],"lognormal",0.0001,"normal",-0.01)*IF(data[[#This Row],[asset_class]]="Vol",-1,1)</f>
        <v>1E-4</v>
      </c>
      <c r="P52" s="4" t="str">
        <f>data[[#This Row],[factor_name]]</f>
        <v>VTIP</v>
      </c>
      <c r="R52" t="b">
        <v>0</v>
      </c>
    </row>
    <row r="53" spans="1:18" x14ac:dyDescent="0.3">
      <c r="A53" s="4" t="s">
        <v>128</v>
      </c>
      <c r="B53" s="4" t="s">
        <v>40</v>
      </c>
      <c r="C53" s="4" t="s">
        <v>53</v>
      </c>
      <c r="D53" s="4"/>
      <c r="E53" s="4"/>
      <c r="F53" s="4" t="s">
        <v>54</v>
      </c>
      <c r="G53" s="4" t="s">
        <v>105</v>
      </c>
      <c r="H53" s="4">
        <v>0</v>
      </c>
      <c r="I53" s="4">
        <v>0</v>
      </c>
      <c r="J53" s="4">
        <v>0</v>
      </c>
      <c r="K53" s="4">
        <v>0</v>
      </c>
      <c r="L53" s="4" t="str">
        <f>IF(data[[#This Row],[description_override]]="",data[[#This Row],[Description_GPT]],data[[#This Row],[description_override]])</f>
        <v>iShares MBS ETF</v>
      </c>
      <c r="M53" s="4" t="s">
        <v>455</v>
      </c>
      <c r="N53" s="4" t="s">
        <v>454</v>
      </c>
      <c r="O53" s="4" cm="1">
        <f t="array" ref="O53">_xlfn.SWITCH(data[[#This Row],[diffusion_type]],"lognormal",0.0001,"normal",-0.01)*IF(data[[#This Row],[asset_class]]="Vol",-1,1)</f>
        <v>1E-4</v>
      </c>
      <c r="P53" s="4" t="str">
        <f>data[[#This Row],[factor_name]]</f>
        <v>MBB</v>
      </c>
      <c r="R53" t="b">
        <v>1</v>
      </c>
    </row>
    <row r="54" spans="1:18" x14ac:dyDescent="0.3">
      <c r="A54" s="4" t="s">
        <v>128</v>
      </c>
      <c r="B54" s="4" t="s">
        <v>40</v>
      </c>
      <c r="C54" s="4" t="s">
        <v>14</v>
      </c>
      <c r="D54" s="4"/>
      <c r="E54" s="4"/>
      <c r="F54" t="s">
        <v>152</v>
      </c>
      <c r="G54" s="4" t="s">
        <v>153</v>
      </c>
      <c r="H54" s="4">
        <v>0</v>
      </c>
      <c r="I54" s="4">
        <v>0</v>
      </c>
      <c r="J54" s="4">
        <v>0</v>
      </c>
      <c r="K54" s="4">
        <v>0</v>
      </c>
      <c r="L54" s="4" t="str">
        <f>IF(data[[#This Row],[description_override]]="",data[[#This Row],[Description_GPT]],data[[#This Row],[description_override]])</f>
        <v>Simplify Mortgage Backed Securities ETF</v>
      </c>
      <c r="M54" s="4" t="s">
        <v>455</v>
      </c>
      <c r="N54" s="4" t="s">
        <v>454</v>
      </c>
      <c r="O54" s="4" cm="1">
        <f t="array" ref="O54">_xlfn.SWITCH(data[[#This Row],[diffusion_type]],"lognormal",0.0001,"normal",-0.01)*IF(data[[#This Row],[asset_class]]="Vol",-1,1)</f>
        <v>1E-4</v>
      </c>
      <c r="P54" s="4" t="str">
        <f>data[[#This Row],[factor_name]]</f>
        <v>MBTA</v>
      </c>
      <c r="R54" t="b">
        <v>0</v>
      </c>
    </row>
    <row r="55" spans="1:18" x14ac:dyDescent="0.3">
      <c r="A55" s="4" t="s">
        <v>128</v>
      </c>
      <c r="B55" s="4" t="s">
        <v>40</v>
      </c>
      <c r="C55" s="4" t="s">
        <v>15</v>
      </c>
      <c r="D55" s="4"/>
      <c r="E55" s="4"/>
      <c r="F55" s="4" t="s">
        <v>55</v>
      </c>
      <c r="G55" s="4" t="s">
        <v>106</v>
      </c>
      <c r="H55" s="4">
        <v>1</v>
      </c>
      <c r="I55" s="4">
        <v>0</v>
      </c>
      <c r="J55" s="4">
        <v>0</v>
      </c>
      <c r="K55" s="4">
        <v>0</v>
      </c>
      <c r="L55" s="4" t="str">
        <f>IF(data[[#This Row],[description_override]]="",data[[#This Row],[Description_GPT]],data[[#This Row],[description_override]])</f>
        <v>AGNC Investment Corp.</v>
      </c>
      <c r="M55" s="4" t="s">
        <v>455</v>
      </c>
      <c r="N55" s="4" t="s">
        <v>454</v>
      </c>
      <c r="O55" s="4" cm="1">
        <f t="array" ref="O55">_xlfn.SWITCH(data[[#This Row],[diffusion_type]],"lognormal",0.0001,"normal",-0.01)*IF(data[[#This Row],[asset_class]]="Vol",-1,1)</f>
        <v>1E-4</v>
      </c>
      <c r="P55" s="4" t="str">
        <f>data[[#This Row],[factor_name]]</f>
        <v>AGNC</v>
      </c>
      <c r="R55" t="b">
        <v>0</v>
      </c>
    </row>
    <row r="56" spans="1:18" x14ac:dyDescent="0.3">
      <c r="A56" s="4" t="s">
        <v>128</v>
      </c>
      <c r="B56" s="4" t="s">
        <v>40</v>
      </c>
      <c r="C56" s="4" t="s">
        <v>346</v>
      </c>
      <c r="D56" s="4"/>
      <c r="E56" s="4"/>
      <c r="F56" s="4"/>
      <c r="G56" s="4"/>
      <c r="H56" s="4">
        <v>1</v>
      </c>
      <c r="I56" s="4">
        <v>0</v>
      </c>
      <c r="J56" s="4">
        <v>0</v>
      </c>
      <c r="K56" s="4">
        <v>0</v>
      </c>
      <c r="L56" s="4">
        <f>IF(data[[#This Row],[description_override]]="",data[[#This Row],[Description_GPT]],data[[#This Row],[description_override]])</f>
        <v>0</v>
      </c>
      <c r="M56" s="4" t="s">
        <v>455</v>
      </c>
      <c r="N56" s="4" t="s">
        <v>454</v>
      </c>
      <c r="O56" s="4" cm="1">
        <f t="array" ref="O56">_xlfn.SWITCH(data[[#This Row],[diffusion_type]],"lognormal",0.0001,"normal",-0.01)*IF(data[[#This Row],[asset_class]]="Vol",-1,1)</f>
        <v>1E-4</v>
      </c>
      <c r="P56" s="4" t="str">
        <f>data[[#This Row],[factor_name]]</f>
        <v>VMBS</v>
      </c>
      <c r="R56" t="b">
        <v>1</v>
      </c>
    </row>
    <row r="57" spans="1:18" x14ac:dyDescent="0.3">
      <c r="A57" s="4" t="s">
        <v>128</v>
      </c>
      <c r="B57" s="4" t="s">
        <v>40</v>
      </c>
      <c r="C57" s="4" t="s">
        <v>345</v>
      </c>
      <c r="D57" s="4"/>
      <c r="E57" s="4"/>
      <c r="F57" s="4"/>
      <c r="G57" s="4"/>
      <c r="H57" s="4">
        <v>1</v>
      </c>
      <c r="I57" s="4">
        <v>0</v>
      </c>
      <c r="J57" s="4">
        <v>0</v>
      </c>
      <c r="K57" s="4">
        <v>0</v>
      </c>
      <c r="L57" s="4">
        <f>IF(data[[#This Row],[description_override]]="",data[[#This Row],[Description_GPT]],data[[#This Row],[description_override]])</f>
        <v>0</v>
      </c>
      <c r="M57" s="4" t="s">
        <v>455</v>
      </c>
      <c r="N57" s="4" t="s">
        <v>454</v>
      </c>
      <c r="O57" s="4" cm="1">
        <f t="array" ref="O57">_xlfn.SWITCH(data[[#This Row],[diffusion_type]],"lognormal",0.0001,"normal",-0.01)*IF(data[[#This Row],[asset_class]]="Vol",-1,1)</f>
        <v>1E-4</v>
      </c>
      <c r="P57" s="4" t="str">
        <f>data[[#This Row],[factor_name]]</f>
        <v>CMBS</v>
      </c>
      <c r="R57" t="b">
        <v>0</v>
      </c>
    </row>
    <row r="58" spans="1:18" x14ac:dyDescent="0.3">
      <c r="A58" s="4" t="s">
        <v>128</v>
      </c>
      <c r="B58" s="4" t="s">
        <v>74</v>
      </c>
      <c r="C58" s="4" t="s">
        <v>97</v>
      </c>
      <c r="D58" s="4"/>
      <c r="E58" s="4"/>
      <c r="F58" s="4" t="s">
        <v>98</v>
      </c>
      <c r="G58" s="4" t="s">
        <v>124</v>
      </c>
      <c r="H58" s="4">
        <v>1</v>
      </c>
      <c r="I58" s="4">
        <v>0</v>
      </c>
      <c r="J58" s="4">
        <v>0</v>
      </c>
      <c r="K58" s="4">
        <v>0</v>
      </c>
      <c r="L58" s="4" t="str">
        <f>IF(data[[#This Row],[description_override]]="",data[[#This Row],[Description_GPT]],data[[#This Row],[description_override]])</f>
        <v>iShares J.P. Morgan USD Emerging Markets Bond ETF</v>
      </c>
      <c r="M58" s="4" t="s">
        <v>455</v>
      </c>
      <c r="N58" s="4" t="s">
        <v>454</v>
      </c>
      <c r="O58" s="4" cm="1">
        <f t="array" ref="O58">_xlfn.SWITCH(data[[#This Row],[diffusion_type]],"lognormal",0.0001,"normal",-0.01)*IF(data[[#This Row],[asset_class]]="Vol",-1,1)</f>
        <v>1E-4</v>
      </c>
      <c r="P58" s="4" t="str">
        <f>data[[#This Row],[factor_name]]</f>
        <v>EMB</v>
      </c>
      <c r="R58" t="b">
        <v>0</v>
      </c>
    </row>
    <row r="59" spans="1:18" x14ac:dyDescent="0.3">
      <c r="A59" s="4" t="s">
        <v>128</v>
      </c>
      <c r="B59" s="4" t="s">
        <v>74</v>
      </c>
      <c r="C59" s="4" t="s">
        <v>349</v>
      </c>
      <c r="D59" s="4"/>
      <c r="E59" s="4"/>
      <c r="F59" s="4"/>
      <c r="G59" s="4"/>
      <c r="H59" s="4">
        <v>0</v>
      </c>
      <c r="I59" s="4">
        <v>0</v>
      </c>
      <c r="J59" s="4">
        <v>0</v>
      </c>
      <c r="K59" s="4">
        <v>0</v>
      </c>
      <c r="L59" s="4">
        <f>IF(data[[#This Row],[description_override]]="",data[[#This Row],[Description_GPT]],data[[#This Row],[description_override]])</f>
        <v>0</v>
      </c>
      <c r="M59" s="4" t="s">
        <v>455</v>
      </c>
      <c r="N59" s="4" t="s">
        <v>454</v>
      </c>
      <c r="O59" s="4" cm="1">
        <f t="array" ref="O59">_xlfn.SWITCH(data[[#This Row],[diffusion_type]],"lognormal",0.0001,"normal",-0.01)*IF(data[[#This Row],[asset_class]]="Vol",-1,1)</f>
        <v>1E-4</v>
      </c>
      <c r="P59" s="4" t="str">
        <f>data[[#This Row],[factor_name]]</f>
        <v>EMHY</v>
      </c>
      <c r="R59" t="b">
        <v>1</v>
      </c>
    </row>
    <row r="60" spans="1:18" x14ac:dyDescent="0.3">
      <c r="A60" s="4" t="s">
        <v>128</v>
      </c>
      <c r="B60" t="s">
        <v>74</v>
      </c>
      <c r="C60" t="s">
        <v>75</v>
      </c>
      <c r="F60" t="s">
        <v>76</v>
      </c>
      <c r="G60" t="s">
        <v>114</v>
      </c>
      <c r="H60" s="4">
        <v>0</v>
      </c>
      <c r="I60" s="4">
        <v>0</v>
      </c>
      <c r="J60" s="4">
        <v>0</v>
      </c>
      <c r="K60" s="4">
        <v>0</v>
      </c>
      <c r="L60" s="4" t="str">
        <f>IF(data[[#This Row],[description_override]]="",data[[#This Row],[Description_GPT]],data[[#This Row],[description_override]])</f>
        <v>WisdomTree Emerging Markets Local Debt Fund</v>
      </c>
      <c r="M60" s="4" t="s">
        <v>455</v>
      </c>
      <c r="N60" s="4" t="s">
        <v>454</v>
      </c>
      <c r="O60" s="4" cm="1">
        <f t="array" ref="O60">_xlfn.SWITCH(data[[#This Row],[diffusion_type]],"lognormal",0.0001,"normal",-0.01)*IF(data[[#This Row],[asset_class]]="Vol",-1,1)</f>
        <v>1E-4</v>
      </c>
      <c r="P60" s="4" t="str">
        <f>data[[#This Row],[factor_name]]</f>
        <v>CEW</v>
      </c>
      <c r="R60" t="b">
        <v>0</v>
      </c>
    </row>
    <row r="61" spans="1:18" x14ac:dyDescent="0.3">
      <c r="A61" s="4" t="s">
        <v>128</v>
      </c>
      <c r="B61" s="4" t="s">
        <v>74</v>
      </c>
      <c r="C61" s="4" t="s">
        <v>99</v>
      </c>
      <c r="D61" s="4"/>
      <c r="E61" s="4"/>
      <c r="F61" s="4" t="s">
        <v>100</v>
      </c>
      <c r="G61" s="4" t="s">
        <v>125</v>
      </c>
      <c r="H61" s="4">
        <v>0</v>
      </c>
      <c r="I61" s="4">
        <v>0</v>
      </c>
      <c r="J61" s="4">
        <v>0</v>
      </c>
      <c r="K61" s="4">
        <v>0</v>
      </c>
      <c r="L61" s="4" t="str">
        <f>IF(data[[#This Row],[description_override]]="",data[[#This Row],[Description_GPT]],data[[#This Row],[description_override]])</f>
        <v>iShares International Government Bonds ETF</v>
      </c>
      <c r="M61" s="4" t="s">
        <v>455</v>
      </c>
      <c r="N61" s="4" t="s">
        <v>454</v>
      </c>
      <c r="O61" s="4" cm="1">
        <f t="array" ref="O61">_xlfn.SWITCH(data[[#This Row],[diffusion_type]],"lognormal",0.0001,"normal",-0.01)*IF(data[[#This Row],[asset_class]]="Vol",-1,1)</f>
        <v>1E-4</v>
      </c>
      <c r="P61" s="4" t="str">
        <f>data[[#This Row],[factor_name]]</f>
        <v>IGOV</v>
      </c>
      <c r="R61" t="b">
        <v>0</v>
      </c>
    </row>
    <row r="62" spans="1:18" x14ac:dyDescent="0.3">
      <c r="A62" s="4" t="s">
        <v>56</v>
      </c>
      <c r="B62" s="4" t="s">
        <v>40</v>
      </c>
      <c r="C62" s="4" t="s">
        <v>57</v>
      </c>
      <c r="D62" s="4"/>
      <c r="E62" s="4"/>
      <c r="F62" s="4" t="s">
        <v>58</v>
      </c>
      <c r="G62" s="4" t="s">
        <v>107</v>
      </c>
      <c r="H62" s="4">
        <v>1</v>
      </c>
      <c r="I62" s="4">
        <v>0</v>
      </c>
      <c r="J62" s="4">
        <v>0</v>
      </c>
      <c r="K62" s="4">
        <v>0</v>
      </c>
      <c r="L62" s="4" t="str">
        <f>IF(data[[#This Row],[description_override]]="",data[[#This Row],[Description_GPT]],data[[#This Row],[description_override]])</f>
        <v>SPDR Gold Shares</v>
      </c>
      <c r="M62" s="4" t="s">
        <v>455</v>
      </c>
      <c r="N62" s="4" t="s">
        <v>454</v>
      </c>
      <c r="O62" s="4" cm="1">
        <f t="array" ref="O62">_xlfn.SWITCH(data[[#This Row],[diffusion_type]],"lognormal",0.0001,"normal",-0.01)*IF(data[[#This Row],[asset_class]]="Vol",-1,1)</f>
        <v>1E-4</v>
      </c>
      <c r="P62" s="4" t="str">
        <f>data[[#This Row],[factor_name]]</f>
        <v>GLD</v>
      </c>
      <c r="R62" t="b">
        <v>1</v>
      </c>
    </row>
    <row r="63" spans="1:18" x14ac:dyDescent="0.3">
      <c r="A63" s="4" t="s">
        <v>56</v>
      </c>
      <c r="B63" s="4" t="s">
        <v>40</v>
      </c>
      <c r="C63" s="4" t="s">
        <v>59</v>
      </c>
      <c r="D63" s="4"/>
      <c r="E63" s="4"/>
      <c r="F63" s="4" t="s">
        <v>60</v>
      </c>
      <c r="G63" s="4" t="s">
        <v>108</v>
      </c>
      <c r="H63" s="4">
        <v>1</v>
      </c>
      <c r="I63" s="4">
        <v>0</v>
      </c>
      <c r="J63" s="4">
        <v>0</v>
      </c>
      <c r="K63" s="4">
        <v>0</v>
      </c>
      <c r="L63" s="4" t="str">
        <f>IF(data[[#This Row],[description_override]]="",data[[#This Row],[Description_GPT]],data[[#This Row],[description_override]])</f>
        <v>iShares Silver Trust</v>
      </c>
      <c r="M63" s="4" t="s">
        <v>455</v>
      </c>
      <c r="N63" s="4" t="s">
        <v>454</v>
      </c>
      <c r="O63" s="4" cm="1">
        <f t="array" ref="O63">_xlfn.SWITCH(data[[#This Row],[diffusion_type]],"lognormal",0.0001,"normal",-0.01)*IF(data[[#This Row],[asset_class]]="Vol",-1,1)</f>
        <v>1E-4</v>
      </c>
      <c r="P63" s="4" t="str">
        <f>data[[#This Row],[factor_name]]</f>
        <v>SLV</v>
      </c>
      <c r="R63" t="b">
        <v>0</v>
      </c>
    </row>
    <row r="64" spans="1:18" x14ac:dyDescent="0.3">
      <c r="A64" s="4" t="s">
        <v>56</v>
      </c>
      <c r="B64" s="4" t="s">
        <v>40</v>
      </c>
      <c r="C64" s="4" t="s">
        <v>61</v>
      </c>
      <c r="D64" s="4"/>
      <c r="E64" s="4"/>
      <c r="F64" s="4" t="s">
        <v>62</v>
      </c>
      <c r="G64" s="4" t="s">
        <v>109</v>
      </c>
      <c r="H64" s="4">
        <v>1</v>
      </c>
      <c r="I64" s="4">
        <v>0</v>
      </c>
      <c r="J64" s="4">
        <v>0</v>
      </c>
      <c r="K64" s="4">
        <v>0</v>
      </c>
      <c r="L64" s="4" t="str">
        <f>IF(data[[#This Row],[description_override]]="",data[[#This Row],[Description_GPT]],data[[#This Row],[description_override]])</f>
        <v>United States Oil Fund</v>
      </c>
      <c r="M64" s="4" t="s">
        <v>455</v>
      </c>
      <c r="N64" s="4" t="s">
        <v>454</v>
      </c>
      <c r="O64" s="4" cm="1">
        <f t="array" ref="O64">_xlfn.SWITCH(data[[#This Row],[diffusion_type]],"lognormal",0.0001,"normal",-0.01)*IF(data[[#This Row],[asset_class]]="Vol",-1,1)</f>
        <v>1E-4</v>
      </c>
      <c r="P64" s="4" t="str">
        <f>data[[#This Row],[factor_name]]</f>
        <v>USO</v>
      </c>
      <c r="R64" t="b">
        <v>0</v>
      </c>
    </row>
    <row r="65" spans="1:18" x14ac:dyDescent="0.3">
      <c r="A65" s="4" t="s">
        <v>56</v>
      </c>
      <c r="B65" s="4" t="s">
        <v>40</v>
      </c>
      <c r="C65" s="4" t="s">
        <v>63</v>
      </c>
      <c r="D65" s="4"/>
      <c r="E65" s="4"/>
      <c r="F65" s="4" t="s">
        <v>64</v>
      </c>
      <c r="G65" s="4" t="s">
        <v>110</v>
      </c>
      <c r="H65" s="4">
        <v>0</v>
      </c>
      <c r="I65" s="4">
        <v>0</v>
      </c>
      <c r="J65" s="4">
        <v>0</v>
      </c>
      <c r="K65" s="4">
        <v>0</v>
      </c>
      <c r="L65" s="4" t="str">
        <f>IF(data[[#This Row],[description_override]]="",data[[#This Row],[Description_GPT]],data[[#This Row],[description_override]])</f>
        <v>Invesco DB Commodity Index Tracking Fund</v>
      </c>
      <c r="M65" s="4" t="s">
        <v>455</v>
      </c>
      <c r="N65" s="4" t="s">
        <v>454</v>
      </c>
      <c r="O65" s="4" cm="1">
        <f t="array" ref="O65">_xlfn.SWITCH(data[[#This Row],[diffusion_type]],"lognormal",0.0001,"normal",-0.01)*IF(data[[#This Row],[asset_class]]="Vol",-1,1)</f>
        <v>1E-4</v>
      </c>
      <c r="P65" s="4" t="str">
        <f>data[[#This Row],[factor_name]]</f>
        <v>DBC</v>
      </c>
      <c r="R65" t="b">
        <v>1</v>
      </c>
    </row>
    <row r="66" spans="1:18" x14ac:dyDescent="0.3">
      <c r="A66" s="4" t="s">
        <v>65</v>
      </c>
      <c r="B66" s="4" t="s">
        <v>40</v>
      </c>
      <c r="C66" s="4" t="s">
        <v>66</v>
      </c>
      <c r="D66" s="4"/>
      <c r="E66" s="4"/>
      <c r="F66" s="4" t="s">
        <v>67</v>
      </c>
      <c r="G66" s="4" t="s">
        <v>111</v>
      </c>
      <c r="H66" s="4">
        <v>1</v>
      </c>
      <c r="I66" s="4">
        <v>0</v>
      </c>
      <c r="J66" s="4">
        <v>0</v>
      </c>
      <c r="K66" s="4">
        <v>0</v>
      </c>
      <c r="L66" s="4" t="str">
        <f>IF(data[[#This Row],[description_override]]="",data[[#This Row],[Description_GPT]],data[[#This Row],[description_override]])</f>
        <v>Invesco DB US Dollar Index Bullish Fund</v>
      </c>
      <c r="M66" s="4" t="s">
        <v>455</v>
      </c>
      <c r="N66" s="4" t="s">
        <v>454</v>
      </c>
      <c r="O66" s="4" cm="1">
        <f t="array" ref="O66">_xlfn.SWITCH(data[[#This Row],[diffusion_type]],"lognormal",0.0001,"normal",-0.01)*IF(data[[#This Row],[asset_class]]="Vol",-1,1)</f>
        <v>1E-4</v>
      </c>
      <c r="P66" s="4" t="str">
        <f>data[[#This Row],[factor_name]]</f>
        <v>UUP</v>
      </c>
      <c r="R66" t="b">
        <v>0</v>
      </c>
    </row>
    <row r="67" spans="1:18" x14ac:dyDescent="0.3">
      <c r="A67" s="4" t="s">
        <v>65</v>
      </c>
      <c r="B67" s="4" t="s">
        <v>68</v>
      </c>
      <c r="C67" s="4" t="s">
        <v>69</v>
      </c>
      <c r="D67" s="4"/>
      <c r="E67" s="4"/>
      <c r="F67" s="4" t="s">
        <v>70</v>
      </c>
      <c r="G67" s="4" t="s">
        <v>112</v>
      </c>
      <c r="H67" s="4">
        <v>1</v>
      </c>
      <c r="I67" s="4">
        <v>0</v>
      </c>
      <c r="J67" s="4">
        <v>0</v>
      </c>
      <c r="K67" s="4">
        <v>0</v>
      </c>
      <c r="L67" s="4" t="str">
        <f>IF(data[[#This Row],[description_override]]="",data[[#This Row],[Description_GPT]],data[[#This Row],[description_override]])</f>
        <v>Invesco CurrencyShares Euro Trust</v>
      </c>
      <c r="M67" s="4" t="s">
        <v>455</v>
      </c>
      <c r="N67" s="4" t="s">
        <v>454</v>
      </c>
      <c r="O67" s="4" cm="1">
        <f t="array" ref="O67">_xlfn.SWITCH(data[[#This Row],[diffusion_type]],"lognormal",0.0001,"normal",-0.01)*IF(data[[#This Row],[asset_class]]="Vol",-1,1)</f>
        <v>1E-4</v>
      </c>
      <c r="P67" s="4" t="str">
        <f>data[[#This Row],[factor_name]]</f>
        <v>FXE</v>
      </c>
      <c r="R67" t="b">
        <v>0</v>
      </c>
    </row>
    <row r="68" spans="1:18" x14ac:dyDescent="0.3">
      <c r="A68" t="s">
        <v>65</v>
      </c>
      <c r="B68" t="s">
        <v>71</v>
      </c>
      <c r="C68" t="s">
        <v>72</v>
      </c>
      <c r="F68" t="s">
        <v>73</v>
      </c>
      <c r="G68" t="s">
        <v>113</v>
      </c>
      <c r="H68" s="4">
        <v>1</v>
      </c>
      <c r="I68" s="4">
        <v>0</v>
      </c>
      <c r="J68" s="4">
        <v>0</v>
      </c>
      <c r="K68" s="4">
        <v>0</v>
      </c>
      <c r="L68" s="4" t="str">
        <f>IF(data[[#This Row],[description_override]]="",data[[#This Row],[Description_GPT]],data[[#This Row],[description_override]])</f>
        <v>Invesco CurrencyShares Japanese Yen Trust</v>
      </c>
      <c r="M68" s="4" t="s">
        <v>455</v>
      </c>
      <c r="N68" s="4" t="s">
        <v>454</v>
      </c>
      <c r="O68" s="4" cm="1">
        <f t="array" ref="O68">_xlfn.SWITCH(data[[#This Row],[diffusion_type]],"lognormal",0.0001,"normal",-0.01)*IF(data[[#This Row],[asset_class]]="Vol",-1,1)</f>
        <v>1E-4</v>
      </c>
      <c r="P68" s="4" t="str">
        <f>data[[#This Row],[factor_name]]</f>
        <v>FXY</v>
      </c>
      <c r="R68" t="b">
        <v>1</v>
      </c>
    </row>
    <row r="69" spans="1:18" x14ac:dyDescent="0.3">
      <c r="A69" s="4" t="s">
        <v>476</v>
      </c>
      <c r="B69" s="4" t="s">
        <v>40</v>
      </c>
      <c r="C69" s="4" t="s">
        <v>472</v>
      </c>
      <c r="D69" s="4"/>
      <c r="E69" s="4"/>
      <c r="F69" s="4" t="s">
        <v>473</v>
      </c>
      <c r="G69" s="4"/>
      <c r="H69" s="4">
        <v>1</v>
      </c>
      <c r="I69" s="4">
        <v>0</v>
      </c>
      <c r="J69" s="4">
        <v>0</v>
      </c>
      <c r="K69" s="4">
        <v>0</v>
      </c>
      <c r="L69" s="4" t="str">
        <f>IF(data[[#This Row],[description_override]]="",data[[#This Row],[Description_GPT]],data[[#This Row],[description_override]])</f>
        <v>CBOE Volatility Index</v>
      </c>
      <c r="M69" s="4" t="s">
        <v>455</v>
      </c>
      <c r="N69" s="4" t="s">
        <v>454</v>
      </c>
      <c r="O69" s="4" cm="1">
        <f t="array" ref="O69">_xlfn.SWITCH(data[[#This Row],[diffusion_type]],"lognormal",0.0001,"normal",-0.01)*IF(data[[#This Row],[asset_class]]="Vol",-1,1)</f>
        <v>-1E-4</v>
      </c>
      <c r="P69" s="4" t="str">
        <f>data[[#This Row],[factor_name]]</f>
        <v>^VIX</v>
      </c>
      <c r="R69" t="b">
        <v>0</v>
      </c>
    </row>
    <row r="70" spans="1:18" x14ac:dyDescent="0.3">
      <c r="A70" s="4" t="s">
        <v>476</v>
      </c>
      <c r="B70" s="4" t="s">
        <v>40</v>
      </c>
      <c r="C70" s="4" t="s">
        <v>484</v>
      </c>
      <c r="D70" s="4"/>
      <c r="E70" s="4"/>
      <c r="F70" s="4" t="s">
        <v>474</v>
      </c>
      <c r="G70" s="4"/>
      <c r="H70" s="4">
        <v>0</v>
      </c>
      <c r="I70" s="4">
        <v>0</v>
      </c>
      <c r="J70" s="4">
        <v>0</v>
      </c>
      <c r="K70" s="4">
        <v>0</v>
      </c>
      <c r="L70" s="4" t="str">
        <f>IF(data[[#This Row],[description_override]]="",data[[#This Row],[Description_GPT]],data[[#This Row],[description_override]])</f>
        <v>CBOE VIX VOLATILITY INDEX</v>
      </c>
      <c r="M70" s="4" t="s">
        <v>455</v>
      </c>
      <c r="N70" s="4" t="s">
        <v>454</v>
      </c>
      <c r="O70" s="4" cm="1">
        <f t="array" ref="O70">_xlfn.SWITCH(data[[#This Row],[diffusion_type]],"lognormal",0.0001,"normal",-0.01)*IF(data[[#This Row],[asset_class]]="Vol",-1,1)</f>
        <v>-1E-4</v>
      </c>
      <c r="P70" s="4" t="str">
        <f>data[[#This Row],[factor_name]]</f>
        <v>^VVIX</v>
      </c>
      <c r="R70" t="b">
        <v>0</v>
      </c>
    </row>
    <row r="71" spans="1:18" x14ac:dyDescent="0.3">
      <c r="A71" s="4" t="s">
        <v>476</v>
      </c>
      <c r="B71" s="4" t="s">
        <v>40</v>
      </c>
      <c r="C71" s="4" t="s">
        <v>475</v>
      </c>
      <c r="D71" s="4"/>
      <c r="E71" s="4"/>
      <c r="F71" s="4" t="s">
        <v>477</v>
      </c>
      <c r="G71" s="4"/>
      <c r="H71" s="4">
        <v>1</v>
      </c>
      <c r="I71" s="4">
        <v>0</v>
      </c>
      <c r="J71" s="4">
        <v>0</v>
      </c>
      <c r="K71" s="4">
        <v>0</v>
      </c>
      <c r="L71" s="4" t="str">
        <f>IF(data[[#This Row],[description_override]]="",data[[#This Row],[Description_GPT]],data[[#This Row],[description_override]])</f>
        <v>ICE BofAML MOVE Index</v>
      </c>
      <c r="M71" s="4" t="s">
        <v>455</v>
      </c>
      <c r="N71" s="4" t="s">
        <v>454</v>
      </c>
      <c r="O71" s="4" cm="1">
        <f t="array" ref="O71">_xlfn.SWITCH(data[[#This Row],[diffusion_type]],"lognormal",0.0001,"normal",-0.01)*IF(data[[#This Row],[asset_class]]="Vol",-1,1)</f>
        <v>-1E-4</v>
      </c>
      <c r="P71" s="4" t="str">
        <f>data[[#This Row],[factor_name]]</f>
        <v>^MOVE</v>
      </c>
      <c r="R71" t="b">
        <v>1</v>
      </c>
    </row>
    <row r="72" spans="1:18" x14ac:dyDescent="0.3">
      <c r="A72" s="4" t="s">
        <v>476</v>
      </c>
      <c r="B72" s="4" t="s">
        <v>40</v>
      </c>
      <c r="C72" s="4" t="s">
        <v>478</v>
      </c>
      <c r="D72" s="4"/>
      <c r="E72" s="4"/>
      <c r="F72" s="4" t="s">
        <v>479</v>
      </c>
      <c r="G72" s="4"/>
      <c r="H72" s="4">
        <v>0</v>
      </c>
      <c r="I72" s="4">
        <v>0</v>
      </c>
      <c r="J72" s="4">
        <v>0</v>
      </c>
      <c r="K72" s="4">
        <v>0</v>
      </c>
      <c r="L72" s="4" t="str">
        <f>IF(data[[#This Row],[description_override]]="",data[[#This Row],[Description_GPT]],data[[#This Row],[description_override]])</f>
        <v>CBOE Crude Oil Volatility Index</v>
      </c>
      <c r="M72" s="4" t="s">
        <v>455</v>
      </c>
      <c r="N72" s="4" t="s">
        <v>454</v>
      </c>
      <c r="O72" s="4" cm="1">
        <f t="array" ref="O72">_xlfn.SWITCH(data[[#This Row],[diffusion_type]],"lognormal",0.0001,"normal",-0.01)*IF(data[[#This Row],[asset_class]]="Vol",-1,1)</f>
        <v>-1E-4</v>
      </c>
      <c r="P72" s="4" t="str">
        <f>data[[#This Row],[factor_name]]</f>
        <v>^OVX</v>
      </c>
      <c r="R72" t="b">
        <v>0</v>
      </c>
    </row>
    <row r="73" spans="1:18" x14ac:dyDescent="0.3">
      <c r="A73" s="4" t="s">
        <v>476</v>
      </c>
      <c r="B73" s="4" t="s">
        <v>40</v>
      </c>
      <c r="C73" s="4" t="s">
        <v>480</v>
      </c>
      <c r="D73" s="4"/>
      <c r="E73" s="4"/>
      <c r="F73" s="4" t="s">
        <v>481</v>
      </c>
      <c r="G73" s="4"/>
      <c r="H73" s="4">
        <v>0</v>
      </c>
      <c r="I73" s="4">
        <v>0</v>
      </c>
      <c r="J73" s="4">
        <v>0</v>
      </c>
      <c r="K73" s="4">
        <v>0</v>
      </c>
      <c r="L73" s="4" t="str">
        <f>IF(data[[#This Row],[description_override]]="",data[[#This Row],[Description_GPT]],data[[#This Row],[description_override]])</f>
        <v>CBOE Euro currency Volatility I</v>
      </c>
      <c r="M73" s="4" t="s">
        <v>455</v>
      </c>
      <c r="N73" s="4" t="s">
        <v>454</v>
      </c>
      <c r="O73" s="4" cm="1">
        <f t="array" ref="O73">_xlfn.SWITCH(data[[#This Row],[diffusion_type]],"lognormal",0.0001,"normal",-0.01)*IF(data[[#This Row],[asset_class]]="Vol",-1,1)</f>
        <v>-1E-4</v>
      </c>
      <c r="P73" s="4" t="str">
        <f>data[[#This Row],[factor_name]]</f>
        <v>^EVZ</v>
      </c>
      <c r="R73" t="b">
        <v>0</v>
      </c>
    </row>
    <row r="74" spans="1:18" x14ac:dyDescent="0.3">
      <c r="A74" s="4" t="s">
        <v>476</v>
      </c>
      <c r="B74" s="4" t="s">
        <v>40</v>
      </c>
      <c r="C74" s="4" t="s">
        <v>482</v>
      </c>
      <c r="D74" s="4"/>
      <c r="E74" s="4"/>
      <c r="F74" s="4" t="s">
        <v>483</v>
      </c>
      <c r="G74" s="4"/>
      <c r="H74" s="4">
        <v>0</v>
      </c>
      <c r="I74" s="4">
        <v>0</v>
      </c>
      <c r="J74" s="4">
        <v>0</v>
      </c>
      <c r="K74" s="4">
        <v>0</v>
      </c>
      <c r="L74" s="4" t="str">
        <f>IF(data[[#This Row],[description_override]]="",data[[#This Row],[Description_GPT]],data[[#This Row],[description_override]])</f>
        <v>CBOE Gold Volatility Index</v>
      </c>
      <c r="M74" s="4" t="s">
        <v>455</v>
      </c>
      <c r="N74" s="4" t="s">
        <v>454</v>
      </c>
      <c r="O74" s="4" cm="1">
        <f t="array" ref="O74">_xlfn.SWITCH(data[[#This Row],[diffusion_type]],"lognormal",0.0001,"normal",-0.01)*IF(data[[#This Row],[asset_class]]="Vol",-1,1)</f>
        <v>-1E-4</v>
      </c>
      <c r="P74" s="4" t="str">
        <f>data[[#This Row],[factor_name]]</f>
        <v>^GVZ</v>
      </c>
      <c r="R74" t="b">
        <v>1</v>
      </c>
    </row>
    <row r="75" spans="1:18" x14ac:dyDescent="0.3">
      <c r="A75" s="4" t="s">
        <v>476</v>
      </c>
      <c r="B75" s="4" t="s">
        <v>40</v>
      </c>
      <c r="C75" s="4" t="s">
        <v>485</v>
      </c>
      <c r="D75" s="4"/>
      <c r="E75" s="4"/>
      <c r="F75" s="4" t="s">
        <v>486</v>
      </c>
      <c r="G75" s="4"/>
      <c r="H75" s="4">
        <v>0</v>
      </c>
      <c r="I75" s="4">
        <v>0</v>
      </c>
      <c r="J75" s="4">
        <v>0</v>
      </c>
      <c r="K75" s="4">
        <v>0</v>
      </c>
      <c r="L75" s="4" t="str">
        <f>IF(data[[#This Row],[description_override]]="",data[[#This Row],[Description_GPT]],data[[#This Row],[description_override]])</f>
        <v>Cboe Implied Correlation Index</v>
      </c>
      <c r="M75" s="4" t="s">
        <v>455</v>
      </c>
      <c r="N75" s="4" t="s">
        <v>454</v>
      </c>
      <c r="O75" s="4" cm="1">
        <f t="array" ref="O75">_xlfn.SWITCH(data[[#This Row],[diffusion_type]],"lognormal",0.0001,"normal",-0.01)*IF(data[[#This Row],[asset_class]]="Vol",-1,1)</f>
        <v>-1E-4</v>
      </c>
      <c r="P75" s="4" t="str">
        <f>data[[#This Row],[factor_name]]</f>
        <v>^COR3M</v>
      </c>
      <c r="R75" t="b">
        <v>0</v>
      </c>
    </row>
    <row r="76" spans="1:18" x14ac:dyDescent="0.3">
      <c r="A76" s="4" t="s">
        <v>446</v>
      </c>
      <c r="B76" s="4" t="s">
        <v>40</v>
      </c>
      <c r="C76" s="4" t="s">
        <v>429</v>
      </c>
      <c r="D76" s="4"/>
      <c r="E76" s="4"/>
      <c r="F76" s="4"/>
      <c r="G76" s="4"/>
      <c r="H76" s="4">
        <v>1</v>
      </c>
      <c r="I76" s="4">
        <v>1</v>
      </c>
      <c r="J76" s="4">
        <v>0</v>
      </c>
      <c r="K76" s="4" t="s">
        <v>488</v>
      </c>
      <c r="L76" s="4">
        <f>IF(data[[#This Row],[description_override]]="",data[[#This Row],[Description_GPT]],data[[#This Row],[description_override]])</f>
        <v>0</v>
      </c>
      <c r="M76" s="4" t="s">
        <v>455</v>
      </c>
      <c r="N76" s="4" t="s">
        <v>454</v>
      </c>
      <c r="O76" s="4" cm="1">
        <f t="array" ref="O76">_xlfn.SWITCH(data[[#This Row],[diffusion_type]],"lognormal",0.0001,"normal",-0.01)*IF(data[[#This Row],[asset_class]]="Vol",-1,1)</f>
        <v>1E-4</v>
      </c>
      <c r="P76" s="4" t="str">
        <f>data[[#This Row],[factor_name]]</f>
        <v>MWTIX</v>
      </c>
      <c r="R76" t="b">
        <v>0</v>
      </c>
    </row>
    <row r="77" spans="1:18" x14ac:dyDescent="0.3">
      <c r="A77" s="4" t="s">
        <v>444</v>
      </c>
      <c r="B77" s="4" t="s">
        <v>40</v>
      </c>
      <c r="C77" s="4" t="s">
        <v>430</v>
      </c>
      <c r="D77" s="4"/>
      <c r="E77" s="4"/>
      <c r="F77" s="4"/>
      <c r="G77" s="4"/>
      <c r="H77" s="4">
        <v>1</v>
      </c>
      <c r="I77" s="4">
        <v>1</v>
      </c>
      <c r="J77" s="4">
        <v>1</v>
      </c>
      <c r="K77" s="4">
        <v>0</v>
      </c>
      <c r="L77" s="4">
        <f>IF(data[[#This Row],[description_override]]="",data[[#This Row],[Description_GPT]],data[[#This Row],[description_override]])</f>
        <v>0</v>
      </c>
      <c r="M77" s="4" t="s">
        <v>445</v>
      </c>
      <c r="N77" s="4" t="s">
        <v>454</v>
      </c>
      <c r="O77" s="4" cm="1">
        <f t="array" ref="O77">_xlfn.SWITCH(data[[#This Row],[diffusion_type]],"lognormal",0.0001,"normal",-0.01)*IF(data[[#This Row],[asset_class]]="Vol",-1,1)</f>
        <v>1E-4</v>
      </c>
      <c r="P77" s="4" t="str">
        <f>data[[#This Row],[factor_name]]</f>
        <v>TRUMP</v>
      </c>
      <c r="Q77" s="2"/>
      <c r="R77" t="b">
        <v>1</v>
      </c>
    </row>
    <row r="78" spans="1:18" x14ac:dyDescent="0.3">
      <c r="A78" s="4" t="s">
        <v>444</v>
      </c>
      <c r="B78" s="4" t="s">
        <v>40</v>
      </c>
      <c r="C78" s="4" t="s">
        <v>439</v>
      </c>
      <c r="D78" s="4"/>
      <c r="E78" s="4"/>
      <c r="F78" s="4"/>
      <c r="G78" s="4"/>
      <c r="H78" s="4">
        <v>1</v>
      </c>
      <c r="I78" s="4">
        <v>1</v>
      </c>
      <c r="J78" s="4">
        <v>1</v>
      </c>
      <c r="K78" s="4">
        <v>0</v>
      </c>
      <c r="L78" s="4">
        <f>IF(data[[#This Row],[description_override]]="",data[[#This Row],[Description_GPT]],data[[#This Row],[description_override]])</f>
        <v>0</v>
      </c>
      <c r="M78" s="4" t="s">
        <v>445</v>
      </c>
      <c r="N78" s="4" t="s">
        <v>454</v>
      </c>
      <c r="O78" s="4" cm="1">
        <f t="array" ref="O78">_xlfn.SWITCH(data[[#This Row],[diffusion_type]],"lognormal",0.0001,"normal",-0.01)*IF(data[[#This Row],[asset_class]]="Vol",-1,1)</f>
        <v>1E-4</v>
      </c>
      <c r="P78" s="4" t="str">
        <f>data[[#This Row],[factor_name]]</f>
        <v>FED</v>
      </c>
      <c r="R78" t="b">
        <v>0</v>
      </c>
    </row>
    <row r="79" spans="1:18" x14ac:dyDescent="0.3">
      <c r="A79" s="4" t="s">
        <v>444</v>
      </c>
      <c r="B79" s="4" t="s">
        <v>40</v>
      </c>
      <c r="C79" s="4" t="s">
        <v>421</v>
      </c>
      <c r="D79" s="4"/>
      <c r="E79" s="4"/>
      <c r="F79" s="4"/>
      <c r="G79" s="4"/>
      <c r="H79" s="4">
        <v>1</v>
      </c>
      <c r="I79" s="4">
        <v>1</v>
      </c>
      <c r="J79" s="4">
        <v>1</v>
      </c>
      <c r="K79" s="4">
        <v>0</v>
      </c>
      <c r="L79" s="4">
        <f>IF(data[[#This Row],[description_override]]="",data[[#This Row],[Description_GPT]],data[[#This Row],[description_override]])</f>
        <v>0</v>
      </c>
      <c r="M79" s="4" t="s">
        <v>445</v>
      </c>
      <c r="N79" s="4" t="s">
        <v>454</v>
      </c>
      <c r="O79" s="4" cm="1">
        <f t="array" ref="O79">_xlfn.SWITCH(data[[#This Row],[diffusion_type]],"lognormal",0.0001,"normal",-0.01)*IF(data[[#This Row],[asset_class]]="Vol",-1,1)</f>
        <v>1E-4</v>
      </c>
      <c r="P79" s="4" t="str">
        <f>data[[#This Row],[factor_name]]</f>
        <v>AI</v>
      </c>
      <c r="R79" t="b">
        <v>0</v>
      </c>
    </row>
    <row r="80" spans="1:18" x14ac:dyDescent="0.3">
      <c r="A80" s="4" t="s">
        <v>444</v>
      </c>
      <c r="B80" s="4" t="s">
        <v>40</v>
      </c>
      <c r="C80" s="4" t="s">
        <v>450</v>
      </c>
      <c r="D80" s="4"/>
      <c r="E80" s="4"/>
      <c r="F80" s="4"/>
      <c r="G80" s="4"/>
      <c r="H80" s="4">
        <v>1</v>
      </c>
      <c r="I80" s="4">
        <v>1</v>
      </c>
      <c r="J80" s="4">
        <v>1</v>
      </c>
      <c r="K80" s="4">
        <v>0</v>
      </c>
      <c r="L80" s="4">
        <f>IF(data[[#This Row],[description_override]]="",data[[#This Row],[Description_GPT]],data[[#This Row],[description_override]])</f>
        <v>0</v>
      </c>
      <c r="M80" s="4" t="s">
        <v>445</v>
      </c>
      <c r="N80" s="4" t="s">
        <v>454</v>
      </c>
      <c r="O80" s="4" cm="1">
        <f t="array" ref="O80">_xlfn.SWITCH(data[[#This Row],[diffusion_type]],"lognormal",0.0001,"normal",-0.01)*IF(data[[#This Row],[asset_class]]="Vol",-1,1)</f>
        <v>1E-4</v>
      </c>
      <c r="P80" s="4" t="str">
        <f>data[[#This Row],[factor_name]]</f>
        <v>GEOPOLITICS</v>
      </c>
      <c r="R80" t="b">
        <v>1</v>
      </c>
    </row>
    <row r="81" spans="1:18" x14ac:dyDescent="0.3">
      <c r="A81" s="4" t="s">
        <v>444</v>
      </c>
      <c r="B81" s="4" t="s">
        <v>40</v>
      </c>
      <c r="C81" s="4" t="s">
        <v>451</v>
      </c>
      <c r="D81" s="4"/>
      <c r="E81" s="4"/>
      <c r="F81" s="4"/>
      <c r="G81" s="4"/>
      <c r="H81" s="4">
        <v>1</v>
      </c>
      <c r="I81" s="4">
        <v>1</v>
      </c>
      <c r="J81" s="4">
        <v>1</v>
      </c>
      <c r="K81" s="4">
        <v>0</v>
      </c>
      <c r="L81" s="4">
        <f>IF(data[[#This Row],[description_override]]="",data[[#This Row],[Description_GPT]],data[[#This Row],[description_override]])</f>
        <v>0</v>
      </c>
      <c r="M81" s="4" t="s">
        <v>445</v>
      </c>
      <c r="N81" s="4" t="s">
        <v>454</v>
      </c>
      <c r="O81" s="4" cm="1">
        <f t="array" ref="O81">_xlfn.SWITCH(data[[#This Row],[diffusion_type]],"lognormal",0.0001,"normal",-0.01)*IF(data[[#This Row],[asset_class]]="Vol",-1,1)</f>
        <v>1E-4</v>
      </c>
      <c r="P81" s="4" t="str">
        <f>data[[#This Row],[factor_name]]</f>
        <v>2s10s</v>
      </c>
      <c r="R81" t="b">
        <v>0</v>
      </c>
    </row>
  </sheetData>
  <phoneticPr fontId="2" type="noConversion"/>
  <conditionalFormatting sqref="A2:P81">
    <cfRule type="expression" dxfId="0" priority="7">
      <formula>$R2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1690-4C72-4E94-925C-89FAF286C7F8}">
  <dimension ref="A1:H6"/>
  <sheetViews>
    <sheetView showGridLines="0" workbookViewId="0"/>
  </sheetViews>
  <sheetFormatPr defaultRowHeight="14.4" x14ac:dyDescent="0.3"/>
  <sheetData>
    <row r="1" spans="1:8" x14ac:dyDescent="0.3">
      <c r="A1" t="s">
        <v>2</v>
      </c>
      <c r="B1" t="s">
        <v>322</v>
      </c>
      <c r="C1" t="s">
        <v>316</v>
      </c>
      <c r="D1" t="s">
        <v>466</v>
      </c>
      <c r="E1" t="s">
        <v>465</v>
      </c>
      <c r="F1" t="s">
        <v>464</v>
      </c>
      <c r="G1" t="s">
        <v>463</v>
      </c>
      <c r="H1" t="s">
        <v>462</v>
      </c>
    </row>
    <row r="2" spans="1:8" x14ac:dyDescent="0.3">
      <c r="A2" t="s">
        <v>0</v>
      </c>
      <c r="B2" t="s">
        <v>39</v>
      </c>
      <c r="C2" t="s">
        <v>40</v>
      </c>
      <c r="D2" t="s">
        <v>455</v>
      </c>
      <c r="E2" t="s">
        <v>4</v>
      </c>
      <c r="F2" t="s">
        <v>454</v>
      </c>
      <c r="G2" t="s">
        <v>457</v>
      </c>
      <c r="H2">
        <v>0</v>
      </c>
    </row>
    <row r="3" spans="1:8" x14ac:dyDescent="0.3">
      <c r="A3" t="s">
        <v>461</v>
      </c>
      <c r="B3" t="s">
        <v>39</v>
      </c>
      <c r="C3" t="s">
        <v>40</v>
      </c>
      <c r="D3" t="s">
        <v>455</v>
      </c>
      <c r="E3" t="s">
        <v>5</v>
      </c>
      <c r="F3" t="s">
        <v>454</v>
      </c>
      <c r="G3" t="s">
        <v>457</v>
      </c>
      <c r="H3" t="s">
        <v>460</v>
      </c>
    </row>
    <row r="4" spans="1:8" x14ac:dyDescent="0.3">
      <c r="A4" t="s">
        <v>95</v>
      </c>
      <c r="B4" t="s">
        <v>39</v>
      </c>
      <c r="C4" t="s">
        <v>68</v>
      </c>
      <c r="D4" t="s">
        <v>455</v>
      </c>
      <c r="E4" t="s">
        <v>459</v>
      </c>
      <c r="F4" t="s">
        <v>454</v>
      </c>
      <c r="G4" t="s">
        <v>457</v>
      </c>
      <c r="H4">
        <v>0</v>
      </c>
    </row>
    <row r="5" spans="1:8" x14ac:dyDescent="0.3">
      <c r="A5" t="s">
        <v>238</v>
      </c>
      <c r="B5" t="s">
        <v>128</v>
      </c>
      <c r="C5" t="s">
        <v>40</v>
      </c>
      <c r="D5" t="s">
        <v>455</v>
      </c>
      <c r="E5" t="s">
        <v>458</v>
      </c>
      <c r="F5" t="s">
        <v>467</v>
      </c>
      <c r="G5" t="s">
        <v>457</v>
      </c>
      <c r="H5">
        <v>0</v>
      </c>
    </row>
    <row r="6" spans="1:8" x14ac:dyDescent="0.3">
      <c r="A6" t="s">
        <v>456</v>
      </c>
      <c r="B6" t="s">
        <v>128</v>
      </c>
      <c r="C6" t="s">
        <v>40</v>
      </c>
      <c r="D6" t="s">
        <v>455</v>
      </c>
      <c r="E6" t="s">
        <v>131</v>
      </c>
      <c r="F6" t="s">
        <v>454</v>
      </c>
      <c r="G6" t="s">
        <v>453</v>
      </c>
      <c r="H6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4DEF-E706-4B9C-B282-71F34F86B3DF}">
  <dimension ref="A1:J64"/>
  <sheetViews>
    <sheetView showGridLines="0" workbookViewId="0">
      <selection activeCell="A2" sqref="A2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64">_xlfn._xlws.FILTER(data[factor_name],data[Active])</f>
        <v>SPY</v>
      </c>
      <c r="B2" t="str" cm="1">
        <f t="array" ref="B2:J64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TPX</v>
      </c>
      <c r="B30" t="str">
        <v>Equities</v>
      </c>
      <c r="C30" t="str">
        <v>JPY</v>
      </c>
      <c r="D30">
        <v>0</v>
      </c>
      <c r="E30">
        <v>0</v>
      </c>
      <c r="F30" t="str">
        <v>TOPIX</v>
      </c>
      <c r="G30" t="str">
        <v>yfinance</v>
      </c>
      <c r="H30" t="str">
        <v>TPX</v>
      </c>
      <c r="I30" t="str">
        <v>lognormal</v>
      </c>
      <c r="J30">
        <v>1E-4</v>
      </c>
    </row>
    <row r="31" spans="1:10" x14ac:dyDescent="0.3">
      <c r="A31" t="str">
        <v>FXI</v>
      </c>
      <c r="B31" t="str">
        <v>Equities</v>
      </c>
      <c r="C31" t="str">
        <v>CNH</v>
      </c>
      <c r="D31">
        <v>0</v>
      </c>
      <c r="E31">
        <v>0</v>
      </c>
      <c r="F31" t="str">
        <v>iShares China Large-Cap ETF</v>
      </c>
      <c r="G31" t="str">
        <v>yfinance</v>
      </c>
      <c r="H31" t="str">
        <v>FXI</v>
      </c>
      <c r="I31" t="str">
        <v>lognormal</v>
      </c>
      <c r="J31">
        <v>1E-4</v>
      </c>
    </row>
    <row r="32" spans="1:10" x14ac:dyDescent="0.3">
      <c r="A32" t="str">
        <v>ASHR</v>
      </c>
      <c r="B32" t="str">
        <v>Equities</v>
      </c>
      <c r="C32" t="str">
        <v>CNH</v>
      </c>
      <c r="D32">
        <v>0</v>
      </c>
      <c r="E32">
        <v>0</v>
      </c>
      <c r="F32" t="str">
        <v>Xtrackers Harvest CSI 300 China A-Shares ETF</v>
      </c>
      <c r="G32" t="str">
        <v>yfinance</v>
      </c>
      <c r="H32" t="str">
        <v>ASHR</v>
      </c>
      <c r="I32" t="str">
        <v>lognormal</v>
      </c>
      <c r="J32">
        <v>1E-4</v>
      </c>
    </row>
    <row r="33" spans="1:10" x14ac:dyDescent="0.3">
      <c r="A33" t="str">
        <v>KWEB</v>
      </c>
      <c r="B33" t="str">
        <v>Equities</v>
      </c>
      <c r="C33" t="str">
        <v>CNH</v>
      </c>
      <c r="D33">
        <v>0</v>
      </c>
      <c r="E33">
        <v>0</v>
      </c>
      <c r="F33" t="str">
        <v>KraneShares CSI China Internet ETF</v>
      </c>
      <c r="G33" t="str">
        <v>yfinance</v>
      </c>
      <c r="H33" t="str">
        <v>KWEB</v>
      </c>
      <c r="I33" t="str">
        <v>lognormal</v>
      </c>
      <c r="J33">
        <v>1E-4</v>
      </c>
    </row>
    <row r="34" spans="1:10" x14ac:dyDescent="0.3">
      <c r="A34" t="str">
        <v>EEM</v>
      </c>
      <c r="B34" t="str">
        <v>Equities</v>
      </c>
      <c r="C34" t="str">
        <v>EM</v>
      </c>
      <c r="D34">
        <v>0</v>
      </c>
      <c r="E34">
        <v>0</v>
      </c>
      <c r="F34">
        <v>0</v>
      </c>
      <c r="G34" t="str">
        <v>yfinance</v>
      </c>
      <c r="H34" t="str">
        <v>EEM</v>
      </c>
      <c r="I34" t="str">
        <v>lognormal</v>
      </c>
      <c r="J34">
        <v>1E-4</v>
      </c>
    </row>
    <row r="35" spans="1:10" x14ac:dyDescent="0.3">
      <c r="A35" t="str">
        <v>LQD</v>
      </c>
      <c r="B35" t="str">
        <v>Credit</v>
      </c>
      <c r="C35" t="str">
        <v>USD</v>
      </c>
      <c r="D35">
        <v>0</v>
      </c>
      <c r="E35">
        <v>0</v>
      </c>
      <c r="F35" t="str">
        <v>iShares iBoxx $ Investment Grade Corporate Bond ETF</v>
      </c>
      <c r="G35" t="str">
        <v>yfinance</v>
      </c>
      <c r="H35" t="str">
        <v>LQD</v>
      </c>
      <c r="I35" t="str">
        <v>lognormal</v>
      </c>
      <c r="J35">
        <v>1E-4</v>
      </c>
    </row>
    <row r="36" spans="1:10" x14ac:dyDescent="0.3">
      <c r="A36" t="str">
        <v>BSV</v>
      </c>
      <c r="B36" t="str">
        <v>Credit</v>
      </c>
      <c r="C36" t="str">
        <v>USD</v>
      </c>
      <c r="D36">
        <v>0</v>
      </c>
      <c r="E36">
        <v>0</v>
      </c>
      <c r="F36">
        <v>0</v>
      </c>
      <c r="G36" t="str">
        <v>yfinance</v>
      </c>
      <c r="H36" t="str">
        <v>BSV</v>
      </c>
      <c r="I36" t="str">
        <v>lognormal</v>
      </c>
      <c r="J36">
        <v>1E-4</v>
      </c>
    </row>
    <row r="37" spans="1:10" x14ac:dyDescent="0.3">
      <c r="A37" t="str">
        <v>HYG</v>
      </c>
      <c r="B37" t="str">
        <v>Credit</v>
      </c>
      <c r="C37" t="str">
        <v>USD</v>
      </c>
      <c r="D37">
        <v>0</v>
      </c>
      <c r="E37">
        <v>0</v>
      </c>
      <c r="F37" t="str">
        <v>iShares iBoxx $ High Yield Corporate Bond ETF</v>
      </c>
      <c r="G37" t="str">
        <v>yfinance</v>
      </c>
      <c r="H37" t="str">
        <v>HYG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FXE</v>
      </c>
      <c r="B55" t="str">
        <v>Currencies</v>
      </c>
      <c r="C55" t="str">
        <v>EUR</v>
      </c>
      <c r="D55">
        <v>0</v>
      </c>
      <c r="E55">
        <v>0</v>
      </c>
      <c r="F55" t="str">
        <v>Invesco CurrencyShares Euro Trust</v>
      </c>
      <c r="G55" t="str">
        <v>yfinance</v>
      </c>
      <c r="H55" t="str">
        <v>FXE</v>
      </c>
      <c r="I55" t="str">
        <v>lognormal</v>
      </c>
      <c r="J55">
        <v>1E-4</v>
      </c>
    </row>
    <row r="56" spans="1:10" x14ac:dyDescent="0.3">
      <c r="A56" t="str">
        <v>FXY</v>
      </c>
      <c r="B56" t="str">
        <v>Currencies</v>
      </c>
      <c r="C56" t="str">
        <v>JPY</v>
      </c>
      <c r="D56">
        <v>0</v>
      </c>
      <c r="E56">
        <v>0</v>
      </c>
      <c r="F56" t="str">
        <v>Invesco CurrencyShares Japanese Yen Trust</v>
      </c>
      <c r="G56" t="str">
        <v>yfinance</v>
      </c>
      <c r="H56" t="str">
        <v>FXY</v>
      </c>
      <c r="I56" t="str">
        <v>lognormal</v>
      </c>
      <c r="J56">
        <v>1E-4</v>
      </c>
    </row>
    <row r="57" spans="1:10" x14ac:dyDescent="0.3">
      <c r="A57" t="str">
        <v>^VIX</v>
      </c>
      <c r="B57" t="str">
        <v>Vol</v>
      </c>
      <c r="C57" t="str">
        <v>USD</v>
      </c>
      <c r="D57">
        <v>0</v>
      </c>
      <c r="E57">
        <v>0</v>
      </c>
      <c r="F57" t="str">
        <v>CBOE Volatility Index</v>
      </c>
      <c r="G57" t="str">
        <v>yfinance</v>
      </c>
      <c r="H57" t="str">
        <v>^VIX</v>
      </c>
      <c r="I57" t="str">
        <v>lognormal</v>
      </c>
      <c r="J57">
        <v>-1E-4</v>
      </c>
    </row>
    <row r="58" spans="1:10" x14ac:dyDescent="0.3">
      <c r="A58" t="str">
        <v>^MOVE</v>
      </c>
      <c r="B58" t="str">
        <v>Vol</v>
      </c>
      <c r="C58" t="str">
        <v>USD</v>
      </c>
      <c r="D58">
        <v>0</v>
      </c>
      <c r="E58">
        <v>0</v>
      </c>
      <c r="F58" t="str">
        <v>ICE BofAML MOVE Index</v>
      </c>
      <c r="G58" t="str">
        <v>yfinance</v>
      </c>
      <c r="H58" t="str">
        <v>^MOVE</v>
      </c>
      <c r="I58" t="str">
        <v>lognormal</v>
      </c>
      <c r="J58">
        <v>-1E-4</v>
      </c>
    </row>
    <row r="59" spans="1:10" x14ac:dyDescent="0.3">
      <c r="A59" t="str">
        <v>MWTIX</v>
      </c>
      <c r="B59" t="str">
        <v>Portfolio</v>
      </c>
      <c r="C59" t="str">
        <v>USD</v>
      </c>
      <c r="D59">
        <v>1</v>
      </c>
      <c r="E59">
        <v>0</v>
      </c>
      <c r="F59">
        <v>0</v>
      </c>
      <c r="G59" t="str">
        <v>yfinance</v>
      </c>
      <c r="H59" t="str">
        <v>MWTIX</v>
      </c>
      <c r="I59" t="str">
        <v>lognormal</v>
      </c>
      <c r="J59">
        <v>1E-4</v>
      </c>
    </row>
    <row r="60" spans="1:10" x14ac:dyDescent="0.3">
      <c r="A60" t="str">
        <v>TRUMP</v>
      </c>
      <c r="B60" t="str">
        <v>Theme</v>
      </c>
      <c r="C60" t="str">
        <v>USD</v>
      </c>
      <c r="D60">
        <v>1</v>
      </c>
      <c r="E60">
        <v>1</v>
      </c>
      <c r="F60">
        <v>0</v>
      </c>
      <c r="G60" t="str">
        <v>composite</v>
      </c>
      <c r="H60" t="str">
        <v>TRUMP</v>
      </c>
      <c r="I60" t="str">
        <v>lognormal</v>
      </c>
      <c r="J60">
        <v>1E-4</v>
      </c>
    </row>
    <row r="61" spans="1:10" x14ac:dyDescent="0.3">
      <c r="A61" t="str">
        <v>FED</v>
      </c>
      <c r="B61" t="str">
        <v>Theme</v>
      </c>
      <c r="C61" t="str">
        <v>USD</v>
      </c>
      <c r="D61">
        <v>1</v>
      </c>
      <c r="E61">
        <v>1</v>
      </c>
      <c r="F61">
        <v>0</v>
      </c>
      <c r="G61" t="str">
        <v>composite</v>
      </c>
      <c r="H61" t="str">
        <v>FED</v>
      </c>
      <c r="I61" t="str">
        <v>lognormal</v>
      </c>
      <c r="J61">
        <v>1E-4</v>
      </c>
    </row>
    <row r="62" spans="1:10" x14ac:dyDescent="0.3">
      <c r="A62" t="str">
        <v>AI</v>
      </c>
      <c r="B62" t="str">
        <v>Theme</v>
      </c>
      <c r="C62" t="str">
        <v>USD</v>
      </c>
      <c r="D62">
        <v>1</v>
      </c>
      <c r="E62">
        <v>1</v>
      </c>
      <c r="F62">
        <v>0</v>
      </c>
      <c r="G62" t="str">
        <v>composite</v>
      </c>
      <c r="H62" t="str">
        <v>AI</v>
      </c>
      <c r="I62" t="str">
        <v>lognormal</v>
      </c>
      <c r="J62">
        <v>1E-4</v>
      </c>
    </row>
    <row r="63" spans="1:10" x14ac:dyDescent="0.3">
      <c r="A63" t="str">
        <v>GEOPOLITICS</v>
      </c>
      <c r="B63" t="str">
        <v>Theme</v>
      </c>
      <c r="C63" t="str">
        <v>USD</v>
      </c>
      <c r="D63">
        <v>1</v>
      </c>
      <c r="E63">
        <v>1</v>
      </c>
      <c r="F63">
        <v>0</v>
      </c>
      <c r="G63" t="str">
        <v>composite</v>
      </c>
      <c r="H63" t="str">
        <v>GEOPOLITICS</v>
      </c>
      <c r="I63" t="str">
        <v>lognormal</v>
      </c>
      <c r="J63">
        <v>1E-4</v>
      </c>
    </row>
    <row r="64" spans="1:10" x14ac:dyDescent="0.3">
      <c r="A64" t="str">
        <v>2s10s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2s10s</v>
      </c>
      <c r="I64" t="str">
        <v>lognormal</v>
      </c>
      <c r="J64">
        <v>1E-4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D7F-9323-4F6D-98BF-C1B39119DCDE}">
  <sheetPr codeName="Sheet8"/>
  <dimension ref="A1:J63"/>
  <sheetViews>
    <sheetView showGridLines="0" tabSelected="1" workbookViewId="0"/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63">_xlfn._xlws.FILTER(data[factor_name],data[Active]*(data[client]=0))</f>
        <v>SPY</v>
      </c>
      <c r="B2" t="str" cm="1">
        <f t="array" ref="B2:J63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TPX</v>
      </c>
      <c r="B30" t="str">
        <v>Equities</v>
      </c>
      <c r="C30" t="str">
        <v>JPY</v>
      </c>
      <c r="D30">
        <v>0</v>
      </c>
      <c r="E30">
        <v>0</v>
      </c>
      <c r="F30" t="str">
        <v>TOPIX</v>
      </c>
      <c r="G30" t="str">
        <v>yfinance</v>
      </c>
      <c r="H30" t="str">
        <v>TPX</v>
      </c>
      <c r="I30" t="str">
        <v>lognormal</v>
      </c>
      <c r="J30">
        <v>1E-4</v>
      </c>
    </row>
    <row r="31" spans="1:10" x14ac:dyDescent="0.3">
      <c r="A31" t="str">
        <v>FXI</v>
      </c>
      <c r="B31" t="str">
        <v>Equities</v>
      </c>
      <c r="C31" t="str">
        <v>CNH</v>
      </c>
      <c r="D31">
        <v>0</v>
      </c>
      <c r="E31">
        <v>0</v>
      </c>
      <c r="F31" t="str">
        <v>iShares China Large-Cap ETF</v>
      </c>
      <c r="G31" t="str">
        <v>yfinance</v>
      </c>
      <c r="H31" t="str">
        <v>FXI</v>
      </c>
      <c r="I31" t="str">
        <v>lognormal</v>
      </c>
      <c r="J31">
        <v>1E-4</v>
      </c>
    </row>
    <row r="32" spans="1:10" x14ac:dyDescent="0.3">
      <c r="A32" t="str">
        <v>ASHR</v>
      </c>
      <c r="B32" t="str">
        <v>Equities</v>
      </c>
      <c r="C32" t="str">
        <v>CNH</v>
      </c>
      <c r="D32">
        <v>0</v>
      </c>
      <c r="E32">
        <v>0</v>
      </c>
      <c r="F32" t="str">
        <v>Xtrackers Harvest CSI 300 China A-Shares ETF</v>
      </c>
      <c r="G32" t="str">
        <v>yfinance</v>
      </c>
      <c r="H32" t="str">
        <v>ASHR</v>
      </c>
      <c r="I32" t="str">
        <v>lognormal</v>
      </c>
      <c r="J32">
        <v>1E-4</v>
      </c>
    </row>
    <row r="33" spans="1:10" x14ac:dyDescent="0.3">
      <c r="A33" t="str">
        <v>KWEB</v>
      </c>
      <c r="B33" t="str">
        <v>Equities</v>
      </c>
      <c r="C33" t="str">
        <v>CNH</v>
      </c>
      <c r="D33">
        <v>0</v>
      </c>
      <c r="E33">
        <v>0</v>
      </c>
      <c r="F33" t="str">
        <v>KraneShares CSI China Internet ETF</v>
      </c>
      <c r="G33" t="str">
        <v>yfinance</v>
      </c>
      <c r="H33" t="str">
        <v>KWEB</v>
      </c>
      <c r="I33" t="str">
        <v>lognormal</v>
      </c>
      <c r="J33">
        <v>1E-4</v>
      </c>
    </row>
    <row r="34" spans="1:10" x14ac:dyDescent="0.3">
      <c r="A34" t="str">
        <v>EEM</v>
      </c>
      <c r="B34" t="str">
        <v>Equities</v>
      </c>
      <c r="C34" t="str">
        <v>EM</v>
      </c>
      <c r="D34">
        <v>0</v>
      </c>
      <c r="E34">
        <v>0</v>
      </c>
      <c r="F34">
        <v>0</v>
      </c>
      <c r="G34" t="str">
        <v>yfinance</v>
      </c>
      <c r="H34" t="str">
        <v>EEM</v>
      </c>
      <c r="I34" t="str">
        <v>lognormal</v>
      </c>
      <c r="J34">
        <v>1E-4</v>
      </c>
    </row>
    <row r="35" spans="1:10" x14ac:dyDescent="0.3">
      <c r="A35" t="str">
        <v>LQD</v>
      </c>
      <c r="B35" t="str">
        <v>Credit</v>
      </c>
      <c r="C35" t="str">
        <v>USD</v>
      </c>
      <c r="D35">
        <v>0</v>
      </c>
      <c r="E35">
        <v>0</v>
      </c>
      <c r="F35" t="str">
        <v>iShares iBoxx $ Investment Grade Corporate Bond ETF</v>
      </c>
      <c r="G35" t="str">
        <v>yfinance</v>
      </c>
      <c r="H35" t="str">
        <v>LQD</v>
      </c>
      <c r="I35" t="str">
        <v>lognormal</v>
      </c>
      <c r="J35">
        <v>1E-4</v>
      </c>
    </row>
    <row r="36" spans="1:10" x14ac:dyDescent="0.3">
      <c r="A36" t="str">
        <v>BSV</v>
      </c>
      <c r="B36" t="str">
        <v>Credit</v>
      </c>
      <c r="C36" t="str">
        <v>USD</v>
      </c>
      <c r="D36">
        <v>0</v>
      </c>
      <c r="E36">
        <v>0</v>
      </c>
      <c r="F36">
        <v>0</v>
      </c>
      <c r="G36" t="str">
        <v>yfinance</v>
      </c>
      <c r="H36" t="str">
        <v>BSV</v>
      </c>
      <c r="I36" t="str">
        <v>lognormal</v>
      </c>
      <c r="J36">
        <v>1E-4</v>
      </c>
    </row>
    <row r="37" spans="1:10" x14ac:dyDescent="0.3">
      <c r="A37" t="str">
        <v>HYG</v>
      </c>
      <c r="B37" t="str">
        <v>Credit</v>
      </c>
      <c r="C37" t="str">
        <v>USD</v>
      </c>
      <c r="D37">
        <v>0</v>
      </c>
      <c r="E37">
        <v>0</v>
      </c>
      <c r="F37" t="str">
        <v>iShares iBoxx $ High Yield Corporate Bond ETF</v>
      </c>
      <c r="G37" t="str">
        <v>yfinance</v>
      </c>
      <c r="H37" t="str">
        <v>HYG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FXE</v>
      </c>
      <c r="B55" t="str">
        <v>Currencies</v>
      </c>
      <c r="C55" t="str">
        <v>EUR</v>
      </c>
      <c r="D55">
        <v>0</v>
      </c>
      <c r="E55">
        <v>0</v>
      </c>
      <c r="F55" t="str">
        <v>Invesco CurrencyShares Euro Trust</v>
      </c>
      <c r="G55" t="str">
        <v>yfinance</v>
      </c>
      <c r="H55" t="str">
        <v>FXE</v>
      </c>
      <c r="I55" t="str">
        <v>lognormal</v>
      </c>
      <c r="J55">
        <v>1E-4</v>
      </c>
    </row>
    <row r="56" spans="1:10" x14ac:dyDescent="0.3">
      <c r="A56" t="str">
        <v>FXY</v>
      </c>
      <c r="B56" t="str">
        <v>Currencies</v>
      </c>
      <c r="C56" t="str">
        <v>JPY</v>
      </c>
      <c r="D56">
        <v>0</v>
      </c>
      <c r="E56">
        <v>0</v>
      </c>
      <c r="F56" t="str">
        <v>Invesco CurrencyShares Japanese Yen Trust</v>
      </c>
      <c r="G56" t="str">
        <v>yfinance</v>
      </c>
      <c r="H56" t="str">
        <v>FXY</v>
      </c>
      <c r="I56" t="str">
        <v>lognormal</v>
      </c>
      <c r="J56">
        <v>1E-4</v>
      </c>
    </row>
    <row r="57" spans="1:10" x14ac:dyDescent="0.3">
      <c r="A57" t="str">
        <v>^VIX</v>
      </c>
      <c r="B57" t="str">
        <v>Vol</v>
      </c>
      <c r="C57" t="str">
        <v>USD</v>
      </c>
      <c r="D57">
        <v>0</v>
      </c>
      <c r="E57">
        <v>0</v>
      </c>
      <c r="F57" t="str">
        <v>CBOE Volatility Index</v>
      </c>
      <c r="G57" t="str">
        <v>yfinance</v>
      </c>
      <c r="H57" t="str">
        <v>^VIX</v>
      </c>
      <c r="I57" t="str">
        <v>lognormal</v>
      </c>
      <c r="J57">
        <v>-1E-4</v>
      </c>
    </row>
    <row r="58" spans="1:10" x14ac:dyDescent="0.3">
      <c r="A58" t="str">
        <v>^MOVE</v>
      </c>
      <c r="B58" t="str">
        <v>Vol</v>
      </c>
      <c r="C58" t="str">
        <v>USD</v>
      </c>
      <c r="D58">
        <v>0</v>
      </c>
      <c r="E58">
        <v>0</v>
      </c>
      <c r="F58" t="str">
        <v>ICE BofAML MOVE Index</v>
      </c>
      <c r="G58" t="str">
        <v>yfinance</v>
      </c>
      <c r="H58" t="str">
        <v>^MOVE</v>
      </c>
      <c r="I58" t="str">
        <v>lognormal</v>
      </c>
      <c r="J58">
        <v>-1E-4</v>
      </c>
    </row>
    <row r="59" spans="1:10" x14ac:dyDescent="0.3">
      <c r="A59" t="str">
        <v>TRUMP</v>
      </c>
      <c r="B59" t="str">
        <v>Theme</v>
      </c>
      <c r="C59" t="str">
        <v>USD</v>
      </c>
      <c r="D59">
        <v>1</v>
      </c>
      <c r="E59">
        <v>1</v>
      </c>
      <c r="F59">
        <v>0</v>
      </c>
      <c r="G59" t="str">
        <v>composite</v>
      </c>
      <c r="H59" t="str">
        <v>TRUMP</v>
      </c>
      <c r="I59" t="str">
        <v>lognormal</v>
      </c>
      <c r="J59">
        <v>1E-4</v>
      </c>
    </row>
    <row r="60" spans="1:10" x14ac:dyDescent="0.3">
      <c r="A60" t="str">
        <v>FED</v>
      </c>
      <c r="B60" t="str">
        <v>Theme</v>
      </c>
      <c r="C60" t="str">
        <v>USD</v>
      </c>
      <c r="D60">
        <v>1</v>
      </c>
      <c r="E60">
        <v>1</v>
      </c>
      <c r="F60">
        <v>0</v>
      </c>
      <c r="G60" t="str">
        <v>composite</v>
      </c>
      <c r="H60" t="str">
        <v>FED</v>
      </c>
      <c r="I60" t="str">
        <v>lognormal</v>
      </c>
      <c r="J60">
        <v>1E-4</v>
      </c>
    </row>
    <row r="61" spans="1:10" x14ac:dyDescent="0.3">
      <c r="A61" t="str">
        <v>AI</v>
      </c>
      <c r="B61" t="str">
        <v>Theme</v>
      </c>
      <c r="C61" t="str">
        <v>USD</v>
      </c>
      <c r="D61">
        <v>1</v>
      </c>
      <c r="E61">
        <v>1</v>
      </c>
      <c r="F61">
        <v>0</v>
      </c>
      <c r="G61" t="str">
        <v>composite</v>
      </c>
      <c r="H61" t="str">
        <v>AI</v>
      </c>
      <c r="I61" t="str">
        <v>lognormal</v>
      </c>
      <c r="J61">
        <v>1E-4</v>
      </c>
    </row>
    <row r="62" spans="1:10" x14ac:dyDescent="0.3">
      <c r="A62" t="str">
        <v>GEOPOLITICS</v>
      </c>
      <c r="B62" t="str">
        <v>Theme</v>
      </c>
      <c r="C62" t="str">
        <v>USD</v>
      </c>
      <c r="D62">
        <v>1</v>
      </c>
      <c r="E62">
        <v>1</v>
      </c>
      <c r="F62">
        <v>0</v>
      </c>
      <c r="G62" t="str">
        <v>composite</v>
      </c>
      <c r="H62" t="str">
        <v>GEOPOLITICS</v>
      </c>
      <c r="I62" t="str">
        <v>lognormal</v>
      </c>
      <c r="J62">
        <v>1E-4</v>
      </c>
    </row>
    <row r="63" spans="1:10" x14ac:dyDescent="0.3">
      <c r="A63" t="str">
        <v>2s10s</v>
      </c>
      <c r="B63" t="str">
        <v>Theme</v>
      </c>
      <c r="C63" t="str">
        <v>USD</v>
      </c>
      <c r="D63">
        <v>1</v>
      </c>
      <c r="E63">
        <v>1</v>
      </c>
      <c r="F63">
        <v>0</v>
      </c>
      <c r="G63" t="str">
        <v>composite</v>
      </c>
      <c r="H63" t="str">
        <v>2s10s</v>
      </c>
      <c r="I63" t="str">
        <v>lognormal</v>
      </c>
      <c r="J63">
        <v>1E-4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1E7A-08A5-4042-86E1-7986ED98437B}">
  <dimension ref="A1:J6"/>
  <sheetViews>
    <sheetView showGridLines="0" workbookViewId="0">
      <selection activeCell="I10" sqref="I10"/>
    </sheetView>
  </sheetViews>
  <sheetFormatPr defaultRowHeight="14.4" x14ac:dyDescent="0.3"/>
  <sheetData>
    <row r="1" spans="1:10" x14ac:dyDescent="0.3">
      <c r="A1" t="str">
        <f>read!A1</f>
        <v>factor_name</v>
      </c>
      <c r="B1" t="str">
        <f>read!B1</f>
        <v>asset_class</v>
      </c>
      <c r="C1" t="str">
        <f>read!C1</f>
        <v>region</v>
      </c>
      <c r="D1" t="str">
        <f>read!D1</f>
        <v>hyper_factor</v>
      </c>
      <c r="E1" t="str">
        <f>read!E1</f>
        <v>composite</v>
      </c>
      <c r="F1" t="str">
        <f>read!F1</f>
        <v>description</v>
      </c>
      <c r="G1" t="str">
        <f>read!G1</f>
        <v>source</v>
      </c>
      <c r="H1" t="str">
        <f>read!H1</f>
        <v>ticker</v>
      </c>
      <c r="I1" t="str">
        <f>read!I1</f>
        <v>diffusion_type</v>
      </c>
      <c r="J1" t="str">
        <f>read!J1</f>
        <v>multiplier</v>
      </c>
    </row>
    <row r="2" spans="1:10" x14ac:dyDescent="0.3">
      <c r="A2" t="str" cm="1">
        <f t="array" ref="A2:A6">_xlfn.CHOOSEROWS(_xlfn.ANCHORARRAY(read!A2),_xlfn.SEQUENCE(5))</f>
        <v>SPY</v>
      </c>
      <c r="B2" t="str" cm="1">
        <f t="array" ref="B2:J6">_xlfn.CHOOSEROWS(_xlfn.ANCHORARRAY(read!B2),_xlfn.SEQUENCE(5))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sheetPr codeName="Sheet9"/>
  <dimension ref="A1:E59"/>
  <sheetViews>
    <sheetView showGridLines="0" workbookViewId="0">
      <selection activeCell="B3" sqref="B3"/>
    </sheetView>
  </sheetViews>
  <sheetFormatPr defaultRowHeight="14.4" x14ac:dyDescent="0.3"/>
  <cols>
    <col min="5" max="5" width="44.33203125" bestFit="1" customWidth="1"/>
  </cols>
  <sheetData>
    <row r="1" spans="1:5" x14ac:dyDescent="0.3">
      <c r="A1" t="s">
        <v>2</v>
      </c>
      <c r="B1" t="s">
        <v>322</v>
      </c>
      <c r="C1" t="s">
        <v>316</v>
      </c>
      <c r="D1" t="s">
        <v>428</v>
      </c>
      <c r="E1" t="s">
        <v>19</v>
      </c>
    </row>
    <row r="2" spans="1:5" x14ac:dyDescent="0.3">
      <c r="A2" t="str" cm="1">
        <f t="array" ref="A2:A59">_xlfn._xlws.FILTER(data[factor_name],data[Active]*NOT(data[composite]))</f>
        <v>SPY</v>
      </c>
      <c r="B2" t="str" cm="1">
        <f t="array" ref="B2:E59">INDEX(data[],_xlfn.XMATCH(_xlfn.ANCHORARRAY(A2),data[factor_name]),_xlfn.XMATCH(B1:E1,data[#Headers]))</f>
        <v>Equities</v>
      </c>
      <c r="C2" t="str">
        <v>USD</v>
      </c>
      <c r="D2">
        <v>1</v>
      </c>
      <c r="E2" t="str">
        <v>S&amp;P 500</v>
      </c>
    </row>
    <row r="3" spans="1:5" x14ac:dyDescent="0.3">
      <c r="A3" t="str">
        <v>IWM</v>
      </c>
      <c r="B3" t="str">
        <v>Equities</v>
      </c>
      <c r="C3" t="str">
        <v>USD</v>
      </c>
      <c r="D3">
        <v>0</v>
      </c>
      <c r="E3" t="str">
        <v>Russell 2000</v>
      </c>
    </row>
    <row r="4" spans="1:5" x14ac:dyDescent="0.3">
      <c r="A4" t="str">
        <v>MDY</v>
      </c>
      <c r="B4" t="str">
        <v>Equities</v>
      </c>
      <c r="C4" t="str">
        <v>USD</v>
      </c>
      <c r="D4">
        <v>0</v>
      </c>
      <c r="E4" t="str">
        <v>S&amp;P 400</v>
      </c>
    </row>
    <row r="5" spans="1:5" x14ac:dyDescent="0.3">
      <c r="A5" t="str">
        <v>RSP</v>
      </c>
      <c r="B5" t="str">
        <v>Equities</v>
      </c>
      <c r="C5" t="str">
        <v>USD</v>
      </c>
      <c r="D5">
        <v>0</v>
      </c>
      <c r="E5" t="str">
        <v>S&amp;P 500 EW</v>
      </c>
    </row>
    <row r="6" spans="1:5" x14ac:dyDescent="0.3">
      <c r="A6" t="str">
        <v>QQQ</v>
      </c>
      <c r="B6" t="str">
        <v>Equities</v>
      </c>
      <c r="C6" t="str">
        <v>USD</v>
      </c>
      <c r="D6">
        <v>0</v>
      </c>
      <c r="E6" t="str">
        <v>Nasdaq 100</v>
      </c>
    </row>
    <row r="7" spans="1:5" x14ac:dyDescent="0.3">
      <c r="A7" t="str">
        <v>DIA</v>
      </c>
      <c r="B7" t="str">
        <v>Equities</v>
      </c>
      <c r="C7" t="str">
        <v>USD</v>
      </c>
      <c r="D7">
        <v>0</v>
      </c>
      <c r="E7" t="str">
        <v>Dow Jones 30</v>
      </c>
    </row>
    <row r="8" spans="1:5" x14ac:dyDescent="0.3">
      <c r="A8" t="str">
        <v>XLK</v>
      </c>
      <c r="B8" t="str">
        <v>Sector</v>
      </c>
      <c r="C8" t="str">
        <v>USD</v>
      </c>
      <c r="D8">
        <v>0</v>
      </c>
      <c r="E8" t="str">
        <v>Technology</v>
      </c>
    </row>
    <row r="9" spans="1:5" x14ac:dyDescent="0.3">
      <c r="A9" t="str">
        <v>XLI</v>
      </c>
      <c r="B9" t="str">
        <v>Sector</v>
      </c>
      <c r="C9" t="str">
        <v>USD</v>
      </c>
      <c r="D9">
        <v>0</v>
      </c>
      <c r="E9" t="str">
        <v>Industrials</v>
      </c>
    </row>
    <row r="10" spans="1:5" x14ac:dyDescent="0.3">
      <c r="A10" t="str">
        <v>XLF</v>
      </c>
      <c r="B10" t="str">
        <v>Sector</v>
      </c>
      <c r="C10" t="str">
        <v>USD</v>
      </c>
      <c r="D10">
        <v>0</v>
      </c>
      <c r="E10" t="str">
        <v>Financials</v>
      </c>
    </row>
    <row r="11" spans="1:5" x14ac:dyDescent="0.3">
      <c r="A11" t="str">
        <v>KRE</v>
      </c>
      <c r="B11" t="str">
        <v>Sector</v>
      </c>
      <c r="C11" t="str">
        <v>USD</v>
      </c>
      <c r="D11">
        <v>0</v>
      </c>
      <c r="E11" t="str">
        <v>Regional Banks</v>
      </c>
    </row>
    <row r="12" spans="1:5" x14ac:dyDescent="0.3">
      <c r="A12" t="str">
        <v>XLC</v>
      </c>
      <c r="B12" t="str">
        <v>Sector</v>
      </c>
      <c r="C12" t="str">
        <v>USD</v>
      </c>
      <c r="D12">
        <v>0</v>
      </c>
      <c r="E12" t="str">
        <v>Communications</v>
      </c>
    </row>
    <row r="13" spans="1:5" x14ac:dyDescent="0.3">
      <c r="A13" t="str">
        <v>XLE</v>
      </c>
      <c r="B13" t="str">
        <v>Sector</v>
      </c>
      <c r="C13" t="str">
        <v>USD</v>
      </c>
      <c r="D13">
        <v>0</v>
      </c>
      <c r="E13" t="str">
        <v>Energy</v>
      </c>
    </row>
    <row r="14" spans="1:5" x14ac:dyDescent="0.3">
      <c r="A14" t="str">
        <v>XLY</v>
      </c>
      <c r="B14" t="str">
        <v>Sector</v>
      </c>
      <c r="C14" t="str">
        <v>USD</v>
      </c>
      <c r="D14">
        <v>0</v>
      </c>
      <c r="E14" t="str">
        <v>Discretionary</v>
      </c>
    </row>
    <row r="15" spans="1:5" x14ac:dyDescent="0.3">
      <c r="A15" t="str">
        <v>XLB</v>
      </c>
      <c r="B15" t="str">
        <v>Sector</v>
      </c>
      <c r="C15" t="str">
        <v>USD</v>
      </c>
      <c r="D15">
        <v>0</v>
      </c>
      <c r="E15" t="str">
        <v>Materials</v>
      </c>
    </row>
    <row r="16" spans="1:5" x14ac:dyDescent="0.3">
      <c r="A16" t="str">
        <v>XLV</v>
      </c>
      <c r="B16" t="str">
        <v>Sector</v>
      </c>
      <c r="C16" t="str">
        <v>USD</v>
      </c>
      <c r="D16">
        <v>0</v>
      </c>
      <c r="E16" t="str">
        <v>Health Care</v>
      </c>
    </row>
    <row r="17" spans="1:5" x14ac:dyDescent="0.3">
      <c r="A17" t="str">
        <v>XLU</v>
      </c>
      <c r="B17" t="str">
        <v>Sector</v>
      </c>
      <c r="C17" t="str">
        <v>USD</v>
      </c>
      <c r="D17">
        <v>0</v>
      </c>
      <c r="E17" t="str">
        <v>Utilities</v>
      </c>
    </row>
    <row r="18" spans="1:5" x14ac:dyDescent="0.3">
      <c r="A18" t="str">
        <v>XLP</v>
      </c>
      <c r="B18" t="str">
        <v>Sector</v>
      </c>
      <c r="C18" t="str">
        <v>USD</v>
      </c>
      <c r="D18">
        <v>0</v>
      </c>
      <c r="E18" t="str">
        <v>Staples</v>
      </c>
    </row>
    <row r="19" spans="1:5" x14ac:dyDescent="0.3">
      <c r="A19" t="str">
        <v>IYR</v>
      </c>
      <c r="B19" t="str">
        <v>Equities</v>
      </c>
      <c r="C19" t="str">
        <v>USD</v>
      </c>
      <c r="D19">
        <v>0</v>
      </c>
      <c r="E19" t="str">
        <v>iShares U.S. Real Estate ETF</v>
      </c>
    </row>
    <row r="20" spans="1:5" x14ac:dyDescent="0.3">
      <c r="A20" t="str">
        <v>VNQ</v>
      </c>
      <c r="B20" t="str">
        <v>Equities</v>
      </c>
      <c r="C20" t="str">
        <v>USD</v>
      </c>
      <c r="D20">
        <v>0</v>
      </c>
      <c r="E20" t="str">
        <v>Vanguard Real Estate ETF</v>
      </c>
    </row>
    <row r="21" spans="1:5" x14ac:dyDescent="0.3">
      <c r="A21" t="str">
        <v>AIQ</v>
      </c>
      <c r="B21" t="str">
        <v>Equities</v>
      </c>
      <c r="C21" t="str">
        <v>USD</v>
      </c>
      <c r="D21">
        <v>0</v>
      </c>
      <c r="E21" t="str">
        <v>AI</v>
      </c>
    </row>
    <row r="22" spans="1:5" x14ac:dyDescent="0.3">
      <c r="A22" t="str">
        <v>ICLN</v>
      </c>
      <c r="B22" t="str">
        <v>Equities</v>
      </c>
      <c r="C22" t="str">
        <v>USD</v>
      </c>
      <c r="D22">
        <v>0</v>
      </c>
      <c r="E22" t="str">
        <v>Clean Energy</v>
      </c>
    </row>
    <row r="23" spans="1:5" x14ac:dyDescent="0.3">
      <c r="A23" t="str">
        <v>PFF</v>
      </c>
      <c r="B23" t="str">
        <v>Equities</v>
      </c>
      <c r="C23" t="str">
        <v>USD</v>
      </c>
      <c r="D23">
        <v>0</v>
      </c>
      <c r="E23" t="str">
        <v>Preferred</v>
      </c>
    </row>
    <row r="24" spans="1:5" x14ac:dyDescent="0.3">
      <c r="A24" t="str">
        <v>FEZ</v>
      </c>
      <c r="B24" t="str">
        <v>Equities</v>
      </c>
      <c r="C24" t="str">
        <v>EUR</v>
      </c>
      <c r="D24">
        <v>0</v>
      </c>
      <c r="E24" t="str">
        <v>Eurostoxx 50</v>
      </c>
    </row>
    <row r="25" spans="1:5" x14ac:dyDescent="0.3">
      <c r="A25" t="str">
        <v>EWU</v>
      </c>
      <c r="B25" t="str">
        <v>Equities</v>
      </c>
      <c r="C25" t="str">
        <v>GBP</v>
      </c>
      <c r="D25">
        <v>0</v>
      </c>
      <c r="E25" t="str">
        <v>iShares FTSE United Kingdom ETF</v>
      </c>
    </row>
    <row r="26" spans="1:5" x14ac:dyDescent="0.3">
      <c r="A26" t="str">
        <v>DAX</v>
      </c>
      <c r="B26" t="str">
        <v>Equities</v>
      </c>
      <c r="C26" t="str">
        <v>EUR</v>
      </c>
      <c r="D26">
        <v>0</v>
      </c>
      <c r="E26" t="str">
        <v>DAX (Germany)</v>
      </c>
    </row>
    <row r="27" spans="1:5" x14ac:dyDescent="0.3">
      <c r="A27" t="str">
        <v>EWC</v>
      </c>
      <c r="B27" t="str">
        <v>Equities</v>
      </c>
      <c r="C27" t="str">
        <v>CAD</v>
      </c>
      <c r="D27">
        <v>0</v>
      </c>
      <c r="E27" t="str">
        <v>iShares MSCI Canada ETF</v>
      </c>
    </row>
    <row r="28" spans="1:5" x14ac:dyDescent="0.3">
      <c r="A28" t="str">
        <v>EWI</v>
      </c>
      <c r="B28" t="str">
        <v>Equities</v>
      </c>
      <c r="C28" t="str">
        <v>EUR</v>
      </c>
      <c r="D28">
        <v>0</v>
      </c>
      <c r="E28" t="str">
        <v>iShares MSCI Italy ETF</v>
      </c>
    </row>
    <row r="29" spans="1:5" x14ac:dyDescent="0.3">
      <c r="A29" t="str">
        <v>^N225</v>
      </c>
      <c r="B29" t="str">
        <v>Equities</v>
      </c>
      <c r="C29" t="str">
        <v>JPY</v>
      </c>
      <c r="D29">
        <v>0</v>
      </c>
      <c r="E29" t="str">
        <v>Nikkei 225</v>
      </c>
    </row>
    <row r="30" spans="1:5" x14ac:dyDescent="0.3">
      <c r="A30" t="str">
        <v>TPX</v>
      </c>
      <c r="B30" t="str">
        <v>Equities</v>
      </c>
      <c r="C30" t="str">
        <v>JPY</v>
      </c>
      <c r="D30">
        <v>0</v>
      </c>
      <c r="E30" t="str">
        <v>TOPIX</v>
      </c>
    </row>
    <row r="31" spans="1:5" x14ac:dyDescent="0.3">
      <c r="A31" t="str">
        <v>FXI</v>
      </c>
      <c r="B31" t="str">
        <v>Equities</v>
      </c>
      <c r="C31" t="str">
        <v>CNH</v>
      </c>
      <c r="D31">
        <v>0</v>
      </c>
      <c r="E31" t="str">
        <v>iShares China Large-Cap ETF</v>
      </c>
    </row>
    <row r="32" spans="1:5" x14ac:dyDescent="0.3">
      <c r="A32" t="str">
        <v>ASHR</v>
      </c>
      <c r="B32" t="str">
        <v>Equities</v>
      </c>
      <c r="C32" t="str">
        <v>CNH</v>
      </c>
      <c r="D32">
        <v>0</v>
      </c>
      <c r="E32" t="str">
        <v>Xtrackers Harvest CSI 300 China A-Shares ETF</v>
      </c>
    </row>
    <row r="33" spans="1:5" x14ac:dyDescent="0.3">
      <c r="A33" t="str">
        <v>KWEB</v>
      </c>
      <c r="B33" t="str">
        <v>Equities</v>
      </c>
      <c r="C33" t="str">
        <v>CNH</v>
      </c>
      <c r="D33">
        <v>0</v>
      </c>
      <c r="E33" t="str">
        <v>KraneShares CSI China Internet ETF</v>
      </c>
    </row>
    <row r="34" spans="1:5" x14ac:dyDescent="0.3">
      <c r="A34" t="str">
        <v>EEM</v>
      </c>
      <c r="B34" t="str">
        <v>Equities</v>
      </c>
      <c r="C34" t="str">
        <v>EM</v>
      </c>
      <c r="D34">
        <v>0</v>
      </c>
      <c r="E34">
        <v>0</v>
      </c>
    </row>
    <row r="35" spans="1:5" x14ac:dyDescent="0.3">
      <c r="A35" t="str">
        <v>LQD</v>
      </c>
      <c r="B35" t="str">
        <v>Credit</v>
      </c>
      <c r="C35" t="str">
        <v>USD</v>
      </c>
      <c r="D35">
        <v>0</v>
      </c>
      <c r="E35" t="str">
        <v>iShares iBoxx $ Investment Grade Corporate Bond ETF</v>
      </c>
    </row>
    <row r="36" spans="1:5" x14ac:dyDescent="0.3">
      <c r="A36" t="str">
        <v>BSV</v>
      </c>
      <c r="B36" t="str">
        <v>Credit</v>
      </c>
      <c r="C36" t="str">
        <v>USD</v>
      </c>
      <c r="D36">
        <v>0</v>
      </c>
      <c r="E36">
        <v>0</v>
      </c>
    </row>
    <row r="37" spans="1:5" x14ac:dyDescent="0.3">
      <c r="A37" t="str">
        <v>HYG</v>
      </c>
      <c r="B37" t="str">
        <v>Credit</v>
      </c>
      <c r="C37" t="str">
        <v>USD</v>
      </c>
      <c r="D37">
        <v>0</v>
      </c>
      <c r="E37" t="str">
        <v>iShares iBoxx $ High Yield Corporate Bond ETF</v>
      </c>
    </row>
    <row r="38" spans="1:5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</row>
    <row r="39" spans="1:5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</row>
    <row r="40" spans="1:5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</row>
    <row r="41" spans="1:5" x14ac:dyDescent="0.3">
      <c r="A41" t="str">
        <v>SHY</v>
      </c>
      <c r="B41" t="str">
        <v>Rates</v>
      </c>
      <c r="C41" t="str">
        <v>USD</v>
      </c>
      <c r="D41">
        <v>0</v>
      </c>
      <c r="E41" t="str">
        <v>iShares 1-3 Year Treasury Bond ETF</v>
      </c>
    </row>
    <row r="42" spans="1:5" x14ac:dyDescent="0.3">
      <c r="A42" t="str">
        <v>IEI</v>
      </c>
      <c r="B42" t="str">
        <v>Rates</v>
      </c>
      <c r="C42" t="str">
        <v>USD</v>
      </c>
      <c r="D42">
        <v>0</v>
      </c>
      <c r="E42" t="str">
        <v>iShares 3-7 Year Treasury Bond ETF</v>
      </c>
    </row>
    <row r="43" spans="1:5" x14ac:dyDescent="0.3">
      <c r="A43" t="str">
        <v>IEF</v>
      </c>
      <c r="B43" t="str">
        <v>Rates</v>
      </c>
      <c r="C43" t="str">
        <v>USD</v>
      </c>
      <c r="D43">
        <v>1</v>
      </c>
      <c r="E43" t="str">
        <v>iShares 7-10 Year Treasury Bond ETF</v>
      </c>
    </row>
    <row r="44" spans="1:5" x14ac:dyDescent="0.3">
      <c r="A44" t="str">
        <v>TLT</v>
      </c>
      <c r="B44" t="str">
        <v>Rates</v>
      </c>
      <c r="C44" t="str">
        <v>USD</v>
      </c>
      <c r="D44">
        <v>0</v>
      </c>
      <c r="E44" t="str">
        <v>iShares 20+ Year Treasury Bond ETF</v>
      </c>
    </row>
    <row r="45" spans="1:5" x14ac:dyDescent="0.3">
      <c r="A45" t="str">
        <v>TIP</v>
      </c>
      <c r="B45" t="str">
        <v>Rates</v>
      </c>
      <c r="C45" t="str">
        <v>USD</v>
      </c>
      <c r="D45">
        <v>0</v>
      </c>
      <c r="E45" t="str">
        <v>iShares TIPS Bond ETF</v>
      </c>
    </row>
    <row r="46" spans="1:5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</row>
    <row r="47" spans="1:5" x14ac:dyDescent="0.3">
      <c r="A47" t="str">
        <v>AGNC</v>
      </c>
      <c r="B47" t="str">
        <v>Rates</v>
      </c>
      <c r="C47" t="str">
        <v>USD</v>
      </c>
      <c r="D47">
        <v>0</v>
      </c>
      <c r="E47" t="str">
        <v>AGNC Investment Corp.</v>
      </c>
    </row>
    <row r="48" spans="1:5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</row>
    <row r="49" spans="1:5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</row>
    <row r="50" spans="1:5" x14ac:dyDescent="0.3">
      <c r="A50" t="str">
        <v>EMB</v>
      </c>
      <c r="B50" t="str">
        <v>Rates</v>
      </c>
      <c r="C50" t="str">
        <v>EM</v>
      </c>
      <c r="D50">
        <v>0</v>
      </c>
      <c r="E50" t="str">
        <v>iShares J.P. Morgan USD Emerging Markets Bond ETF</v>
      </c>
    </row>
    <row r="51" spans="1:5" x14ac:dyDescent="0.3">
      <c r="A51" t="str">
        <v>GLD</v>
      </c>
      <c r="B51" t="str">
        <v>Commodities</v>
      </c>
      <c r="C51" t="str">
        <v>USD</v>
      </c>
      <c r="D51">
        <v>0</v>
      </c>
      <c r="E51" t="str">
        <v>SPDR Gold Shares</v>
      </c>
    </row>
    <row r="52" spans="1:5" x14ac:dyDescent="0.3">
      <c r="A52" t="str">
        <v>SLV</v>
      </c>
      <c r="B52" t="str">
        <v>Commodities</v>
      </c>
      <c r="C52" t="str">
        <v>USD</v>
      </c>
      <c r="D52">
        <v>0</v>
      </c>
      <c r="E52" t="str">
        <v>iShares Silver Trust</v>
      </c>
    </row>
    <row r="53" spans="1:5" x14ac:dyDescent="0.3">
      <c r="A53" t="str">
        <v>USO</v>
      </c>
      <c r="B53" t="str">
        <v>Commodities</v>
      </c>
      <c r="C53" t="str">
        <v>USD</v>
      </c>
      <c r="D53">
        <v>0</v>
      </c>
      <c r="E53" t="str">
        <v>United States Oil Fund</v>
      </c>
    </row>
    <row r="54" spans="1:5" x14ac:dyDescent="0.3">
      <c r="A54" t="str">
        <v>UUP</v>
      </c>
      <c r="B54" t="str">
        <v>Currencies</v>
      </c>
      <c r="C54" t="str">
        <v>USD</v>
      </c>
      <c r="D54">
        <v>0</v>
      </c>
      <c r="E54" t="str">
        <v>Invesco DB US Dollar Index Bullish Fund</v>
      </c>
    </row>
    <row r="55" spans="1:5" x14ac:dyDescent="0.3">
      <c r="A55" t="str">
        <v>FXE</v>
      </c>
      <c r="B55" t="str">
        <v>Currencies</v>
      </c>
      <c r="C55" t="str">
        <v>EUR</v>
      </c>
      <c r="D55">
        <v>0</v>
      </c>
      <c r="E55" t="str">
        <v>Invesco CurrencyShares Euro Trust</v>
      </c>
    </row>
    <row r="56" spans="1:5" x14ac:dyDescent="0.3">
      <c r="A56" t="str">
        <v>FXY</v>
      </c>
      <c r="B56" t="str">
        <v>Currencies</v>
      </c>
      <c r="C56" t="str">
        <v>JPY</v>
      </c>
      <c r="D56">
        <v>0</v>
      </c>
      <c r="E56" t="str">
        <v>Invesco CurrencyShares Japanese Yen Trust</v>
      </c>
    </row>
    <row r="57" spans="1:5" x14ac:dyDescent="0.3">
      <c r="A57" t="str">
        <v>^VIX</v>
      </c>
      <c r="B57" t="str">
        <v>Vol</v>
      </c>
      <c r="C57" t="str">
        <v>USD</v>
      </c>
      <c r="D57">
        <v>0</v>
      </c>
      <c r="E57" t="str">
        <v>CBOE Volatility Index</v>
      </c>
    </row>
    <row r="58" spans="1:5" x14ac:dyDescent="0.3">
      <c r="A58" t="str">
        <v>^MOVE</v>
      </c>
      <c r="B58" t="str">
        <v>Vol</v>
      </c>
      <c r="C58" t="str">
        <v>USD</v>
      </c>
      <c r="D58">
        <v>0</v>
      </c>
      <c r="E58" t="str">
        <v>ICE BofAML MOVE Index</v>
      </c>
    </row>
    <row r="59" spans="1:5" x14ac:dyDescent="0.3">
      <c r="A59" t="str">
        <v>MWTIX</v>
      </c>
      <c r="B59" t="str">
        <v>Portfolio</v>
      </c>
      <c r="C59" t="str">
        <v>USD</v>
      </c>
      <c r="D59">
        <v>1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sheetPr codeName="Sheet10"/>
  <dimension ref="A1:C9"/>
  <sheetViews>
    <sheetView showGridLines="0" workbookViewId="0">
      <selection activeCell="B9" sqref="B9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sheetPr codeName="Sheet11"/>
  <dimension ref="A1:D9"/>
  <sheetViews>
    <sheetView showGridLines="0" workbookViewId="0">
      <selection activeCell="K9" sqref="K9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sheetPr codeName="Sheet12"/>
  <dimension ref="A1:M74"/>
  <sheetViews>
    <sheetView showGridLines="0" topLeftCell="A9" workbookViewId="0">
      <selection activeCell="D36" sqref="D36"/>
    </sheetView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  <col min="9" max="9" width="44.33203125" bestFit="1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3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3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3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3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3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3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3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3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3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3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3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3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3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3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3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3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3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3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3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3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3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3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3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3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3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3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3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3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3">
      <c r="L46" t="s">
        <v>344</v>
      </c>
      <c r="M46">
        <v>41</v>
      </c>
    </row>
    <row r="47" spans="1:13" x14ac:dyDescent="0.3">
      <c r="C47" t="s">
        <v>343</v>
      </c>
      <c r="L47" t="s">
        <v>53</v>
      </c>
      <c r="M47">
        <v>46</v>
      </c>
    </row>
    <row r="48" spans="1:13" x14ac:dyDescent="0.3">
      <c r="L48" t="s">
        <v>14</v>
      </c>
      <c r="M48">
        <v>47</v>
      </c>
    </row>
    <row r="49" spans="3:13" x14ac:dyDescent="0.3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3">
      <c r="C50" t="s">
        <v>334</v>
      </c>
      <c r="D50">
        <v>28</v>
      </c>
      <c r="L50" t="s">
        <v>346</v>
      </c>
      <c r="M50">
        <v>49</v>
      </c>
    </row>
    <row r="51" spans="3:13" x14ac:dyDescent="0.3">
      <c r="C51" t="s">
        <v>335</v>
      </c>
      <c r="D51">
        <v>33</v>
      </c>
      <c r="L51" t="s">
        <v>345</v>
      </c>
      <c r="M51">
        <v>50</v>
      </c>
    </row>
    <row r="52" spans="3:13" x14ac:dyDescent="0.3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3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3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3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3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3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3">
      <c r="F58" t="s">
        <v>178</v>
      </c>
      <c r="J58" t="s">
        <v>334</v>
      </c>
      <c r="L58" t="s">
        <v>61</v>
      </c>
      <c r="M58">
        <v>59</v>
      </c>
    </row>
    <row r="59" spans="3:13" x14ac:dyDescent="0.3">
      <c r="F59" t="s">
        <v>179</v>
      </c>
      <c r="J59" t="s">
        <v>335</v>
      </c>
      <c r="L59" t="s">
        <v>63</v>
      </c>
      <c r="M59">
        <v>60</v>
      </c>
    </row>
    <row r="60" spans="3:13" x14ac:dyDescent="0.3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3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3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3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3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3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3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3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3">
      <c r="J68" t="s">
        <v>352</v>
      </c>
      <c r="L68" t="s">
        <v>342</v>
      </c>
      <c r="M68">
        <v>13</v>
      </c>
    </row>
    <row r="69" spans="3:13" x14ac:dyDescent="0.3">
      <c r="J69" t="s">
        <v>353</v>
      </c>
      <c r="L69" t="s">
        <v>178</v>
      </c>
      <c r="M69">
        <v>14</v>
      </c>
    </row>
    <row r="70" spans="3:13" x14ac:dyDescent="0.3">
      <c r="J70" t="s">
        <v>354</v>
      </c>
      <c r="L70" t="s">
        <v>179</v>
      </c>
      <c r="M70">
        <v>15</v>
      </c>
    </row>
    <row r="71" spans="3:13" x14ac:dyDescent="0.3">
      <c r="J71" t="s">
        <v>355</v>
      </c>
      <c r="L71" t="s">
        <v>180</v>
      </c>
      <c r="M71">
        <v>16</v>
      </c>
    </row>
    <row r="72" spans="3:13" x14ac:dyDescent="0.3">
      <c r="J72" t="s">
        <v>356</v>
      </c>
      <c r="L72" t="s">
        <v>181</v>
      </c>
      <c r="M72">
        <v>17</v>
      </c>
    </row>
    <row r="73" spans="3:13" x14ac:dyDescent="0.3">
      <c r="J73" t="s">
        <v>357</v>
      </c>
      <c r="L73" t="s">
        <v>182</v>
      </c>
      <c r="M73">
        <v>18</v>
      </c>
    </row>
    <row r="74" spans="3:13" x14ac:dyDescent="0.3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legacy</vt:lpstr>
      <vt:lpstr>gpt</vt:lpstr>
      <vt:lpstr>data_new</vt:lpstr>
      <vt:lpstr>lior</vt:lpstr>
      <vt:lpstr>read_composites</vt:lpstr>
      <vt:lpstr>composites</vt:lpstr>
      <vt:lpstr>data</vt:lpstr>
      <vt:lpstr>read_new</vt:lpstr>
      <vt:lpstr>read_tcw</vt:lpstr>
      <vt:lpstr>read</vt:lpstr>
      <vt:lpstr>read_short</vt:lpstr>
      <vt:lpstr>read_old2</vt:lpstr>
      <vt:lpstr>Sheet1</vt:lpstr>
      <vt:lpstr>read_old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cp:lastPrinted>2024-12-20T03:35:42Z</cp:lastPrinted>
  <dcterms:created xsi:type="dcterms:W3CDTF">2024-10-16T14:15:12Z</dcterms:created>
  <dcterms:modified xsi:type="dcterms:W3CDTF">2025-02-10T16:36:36Z</dcterms:modified>
</cp:coreProperties>
</file>