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mc:AlternateContent xmlns:mc="http://schemas.openxmlformats.org/markup-compatibility/2006">
    <mc:Choice Requires="x15">
      <x15ac:absPath xmlns:x15ac="http://schemas.microsoft.com/office/spreadsheetml/2010/11/ac" url="C:\Data\GitHub\risk-log\"/>
    </mc:Choice>
  </mc:AlternateContent>
  <xr:revisionPtr revIDLastSave="0" documentId="13_ncr:1_{7D4D6704-D3A3-4FFA-9540-5AAA2CF2A34B}" xr6:coauthVersionLast="47" xr6:coauthVersionMax="47" xr10:uidLastSave="{00000000-0000-0000-0000-000000000000}"/>
  <bookViews>
    <workbookView xWindow="-108" yWindow="-108" windowWidth="30936" windowHeight="16776" xr2:uid="{00000000-000D-0000-FFFF-FFFF00000000}"/>
  </bookViews>
  <sheets>
    <sheet name="RiskLog" sheetId="1" r:id="rId1"/>
    <sheet name="RiskMatrix" sheetId="4" r:id="rId2"/>
    <sheet name="RiskHistory" sheetId="7" r:id="rId3"/>
    <sheet name="Export" sheetId="6" r:id="rId4"/>
    <sheet name="Logic" sheetId="9" state="hidden" r:id="rId5"/>
    <sheet name="MasterData" sheetId="2" r:id="rId6"/>
    <sheet name="GeneralInfo"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7" l="1"/>
  <c r="O3" i="1"/>
  <c r="P3" i="1" s="1"/>
  <c r="R2" i="6"/>
  <c r="B3" i="9" l="1"/>
  <c r="B2" i="9"/>
  <c r="E3" i="1"/>
  <c r="H3" i="1"/>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O3" i="4" l="1"/>
  <c r="P3" i="4"/>
  <c r="Q3" i="4"/>
  <c r="N3" i="4"/>
  <c r="M3" i="4"/>
  <c r="L3" i="4"/>
  <c r="I3" i="7" l="1"/>
  <c r="E8" i="4" l="1"/>
  <c r="E9" i="4"/>
  <c r="D7" i="4"/>
  <c r="C7" i="4"/>
  <c r="C3" i="9" l="1"/>
  <c r="J8" i="4"/>
  <c r="I8" i="4"/>
  <c r="H8" i="4"/>
  <c r="G8" i="4"/>
  <c r="F8" i="4"/>
  <c r="J9" i="4"/>
  <c r="I9" i="4"/>
  <c r="H9" i="4"/>
  <c r="G9" i="4"/>
  <c r="F9" i="4"/>
  <c r="D6" i="4"/>
  <c r="D5" i="4"/>
  <c r="D4" i="4"/>
  <c r="D3" i="4"/>
  <c r="D2" i="4"/>
  <c r="C6" i="4"/>
  <c r="C5" i="4"/>
  <c r="C4" i="4"/>
  <c r="C3" i="4"/>
  <c r="C2" i="4"/>
  <c r="C2" i="9"/>
  <c r="Q3" i="1"/>
  <c r="G3" i="1"/>
  <c r="J3" i="1"/>
  <c r="S3" i="1" s="1"/>
  <c r="N3" i="1" l="1"/>
  <c r="M3" i="1"/>
  <c r="B4" i="9"/>
  <c r="A1" i="1" s="1"/>
  <c r="D3" i="1"/>
  <c r="F3" i="1"/>
  <c r="B3" i="1"/>
  <c r="C3" i="1"/>
  <c r="I3" i="1"/>
  <c r="R3" i="1" s="1"/>
  <c r="T3" i="1" s="1"/>
  <c r="K3" i="1" s="1"/>
  <c r="L3" i="1" s="1"/>
  <c r="H2" i="4" l="1"/>
  <c r="I5" i="4"/>
  <c r="F7" i="4"/>
  <c r="J2" i="4"/>
  <c r="H5" i="4"/>
  <c r="J3" i="4"/>
  <c r="F2" i="4"/>
  <c r="I3" i="4"/>
  <c r="G7" i="4"/>
  <c r="F4" i="4"/>
  <c r="J5" i="4"/>
  <c r="E7" i="4"/>
  <c r="L4" i="4"/>
  <c r="M4" i="4"/>
  <c r="Q4" i="4"/>
  <c r="O4" i="4"/>
  <c r="N4" i="4"/>
  <c r="P4" i="4"/>
  <c r="F3" i="4"/>
  <c r="J4" i="4"/>
  <c r="I2" i="4"/>
  <c r="I7" i="4"/>
  <c r="H6" i="4"/>
  <c r="E5" i="4"/>
  <c r="H3" i="4"/>
  <c r="G5" i="4"/>
  <c r="I4" i="4"/>
  <c r="G6" i="4"/>
  <c r="J6" i="4"/>
  <c r="J7" i="4"/>
  <c r="G3" i="4"/>
  <c r="G4" i="4"/>
  <c r="F6" i="4"/>
  <c r="F5" i="4"/>
  <c r="I6" i="4"/>
  <c r="H7" i="4"/>
  <c r="H4" i="4"/>
  <c r="G2" i="4"/>
  <c r="E6" i="4"/>
  <c r="E4" i="4"/>
  <c r="E3" i="4"/>
  <c r="E2" i="4"/>
</calcChain>
</file>

<file path=xl/sharedStrings.xml><?xml version="1.0" encoding="utf-8"?>
<sst xmlns="http://schemas.openxmlformats.org/spreadsheetml/2006/main" count="182" uniqueCount="91">
  <si>
    <t>Impact</t>
  </si>
  <si>
    <t>Description</t>
  </si>
  <si>
    <t>High</t>
  </si>
  <si>
    <t>Status</t>
  </si>
  <si>
    <t>Name</t>
  </si>
  <si>
    <t>Risk Strategies</t>
  </si>
  <si>
    <t>Order</t>
  </si>
  <si>
    <t>Resolution</t>
  </si>
  <si>
    <t>Summary</t>
  </si>
  <si>
    <t>Reporter</t>
  </si>
  <si>
    <t>Dates</t>
  </si>
  <si>
    <t>Assignee</t>
  </si>
  <si>
    <t>Coordinates</t>
  </si>
  <si>
    <t>Responsibles</t>
  </si>
  <si>
    <t>Key</t>
  </si>
  <si>
    <t>Constants</t>
  </si>
  <si>
    <t>Project Key</t>
  </si>
  <si>
    <t>Critical</t>
  </si>
  <si>
    <t>Base URL</t>
  </si>
  <si>
    <t>Medium</t>
  </si>
  <si>
    <t>Low</t>
  </si>
  <si>
    <t>Very Low</t>
  </si>
  <si>
    <t>Unspecified</t>
  </si>
  <si>
    <t>Likelihood</t>
  </si>
  <si>
    <t>Severity Index</t>
  </si>
  <si>
    <t>Rare</t>
  </si>
  <si>
    <t>Unlikely</t>
  </si>
  <si>
    <t>Likely</t>
  </si>
  <si>
    <t>Almost Certain</t>
  </si>
  <si>
    <t>Insignificant</t>
  </si>
  <si>
    <t>Severe</t>
  </si>
  <si>
    <t>Avoid</t>
  </si>
  <si>
    <t>Mitigate</t>
  </si>
  <si>
    <t>Transfer</t>
  </si>
  <si>
    <t>Accept</t>
  </si>
  <si>
    <t>Done</t>
  </si>
  <si>
    <t>Owner</t>
  </si>
  <si>
    <t>New</t>
  </si>
  <si>
    <t>Date</t>
  </si>
  <si>
    <t>Total</t>
  </si>
  <si>
    <t>Severity</t>
  </si>
  <si>
    <t>Severity Mapping</t>
  </si>
  <si>
    <t>Archived</t>
  </si>
  <si>
    <t>Mapping</t>
  </si>
  <si>
    <t>Resuolutions</t>
  </si>
  <si>
    <t>Unresolved</t>
  </si>
  <si>
    <t>Rejected</t>
  </si>
  <si>
    <t>Fixed</t>
  </si>
  <si>
    <t>Resolution Mapping</t>
  </si>
  <si>
    <t>In Clarification</t>
  </si>
  <si>
    <t>Business Logic</t>
  </si>
  <si>
    <t>Jira</t>
  </si>
  <si>
    <t>Flagged</t>
  </si>
  <si>
    <t>Problem</t>
  </si>
  <si>
    <t>Raised</t>
  </si>
  <si>
    <t>Resolved</t>
  </si>
  <si>
    <t>Possible</t>
  </si>
  <si>
    <t>Significant</t>
  </si>
  <si>
    <t>Moderate</t>
  </si>
  <si>
    <t>Minor</t>
  </si>
  <si>
    <t>Risk Assessment</t>
  </si>
  <si>
    <t>BL.showInMatrix</t>
  </si>
  <si>
    <t>BL.impactIndex</t>
  </si>
  <si>
    <t>BL.likelihoodIndex</t>
  </si>
  <si>
    <t>BL.coordinates</t>
  </si>
  <si>
    <t>Priority</t>
  </si>
  <si>
    <t>RISKMGMT-1</t>
  </si>
  <si>
    <t>RISKMGMT</t>
  </si>
  <si>
    <t>Negligible</t>
  </si>
  <si>
    <t>issueID</t>
  </si>
  <si>
    <t>issueKey</t>
  </si>
  <si>
    <t>issueType</t>
  </si>
  <si>
    <t>Reporter ID</t>
  </si>
  <si>
    <t>Assignee ID</t>
  </si>
  <si>
    <t>Created</t>
  </si>
  <si>
    <t>Labels</t>
  </si>
  <si>
    <t>field::impact</t>
  </si>
  <si>
    <t>field::likelihood</t>
  </si>
  <si>
    <t>Risk</t>
  </si>
  <si>
    <t>False</t>
  </si>
  <si>
    <t>https://[your-name].atlassian.net</t>
  </si>
  <si>
    <t>Risk Log:</t>
  </si>
  <si>
    <t>Export:</t>
  </si>
  <si>
    <t>Error Message:</t>
  </si>
  <si>
    <t>BL.existsInExport</t>
  </si>
  <si>
    <t>Number of Missing Items</t>
  </si>
  <si>
    <t>BL.existsInRiskLog</t>
  </si>
  <si>
    <t>BL.showValues</t>
  </si>
  <si>
    <t>Horst Seehofer</t>
  </si>
  <si>
    <t>5jfewewfedc0c1ea</t>
  </si>
  <si>
    <t>Example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</si>
</sst>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ddd\)"/>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onsolas"/>
      <family val="3"/>
    </font>
    <font>
      <b/>
      <sz val="8"/>
      <color theme="1"/>
      <name val="Consolas"/>
      <family val="3"/>
    </font>
    <font>
      <b/>
      <sz val="8"/>
      <color theme="0"/>
      <name val="Consolas"/>
      <family val="3"/>
    </font>
    <font>
      <b/>
      <sz val="11"/>
      <name val="Calibri"/>
      <family val="2"/>
      <scheme val="minor"/>
    </font>
    <font>
      <b/>
      <sz val="8"/>
      <name val="Consolas"/>
      <family val="3"/>
    </font>
    <font>
      <b/>
      <sz val="14"/>
      <color theme="0"/>
      <name val="Calibri"/>
      <family val="2"/>
      <scheme val="minor"/>
    </font>
    <font>
      <sz val="8"/>
      <color theme="1"/>
      <name val="Calibri"/>
      <family val="2"/>
      <scheme val="minor"/>
    </font>
    <font>
      <u/>
      <sz val="8"/>
      <color theme="10"/>
      <name val="Calibri"/>
      <family val="2"/>
      <scheme val="minor"/>
    </font>
    <font>
      <sz val="8"/>
      <color theme="1"/>
      <name val="Consolas"/>
    </font>
    <font>
      <b/>
      <sz val="8"/>
      <color theme="1"/>
      <name val="Consolas"/>
    </font>
    <font>
      <b/>
      <sz val="10"/>
      <color rgb="FFFFE593"/>
      <name val="Calibri"/>
      <family val="2"/>
    </font>
    <font>
      <b/>
      <sz val="10"/>
      <color rgb="FFFF8181"/>
      <name val="Calibri"/>
      <family val="2"/>
    </font>
    <font>
      <b/>
      <sz val="10"/>
      <color rgb="FFFF9966"/>
      <name val="Calibri"/>
      <family val="2"/>
    </font>
    <font>
      <b/>
      <sz val="10"/>
      <color rgb="FFA8D08C"/>
      <name val="Calibri"/>
      <family val="2"/>
    </font>
    <font>
      <b/>
      <sz val="10"/>
      <color rgb="FF33CC33"/>
      <name val="Calibri"/>
      <family val="2"/>
    </font>
    <font>
      <b/>
      <sz val="10"/>
      <color theme="1" tint="0.34998626667073579"/>
      <name val="Calibri"/>
      <family val="2"/>
    </font>
    <font>
      <sz val="8"/>
      <name val="Calibri"/>
      <family val="2"/>
      <scheme val="minor"/>
    </font>
    <font>
      <b/>
      <sz val="9"/>
      <color rgb="FFFF0000"/>
      <name val="Calibri"/>
      <family val="2"/>
      <scheme val="minor"/>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7"/>
        <bgColor indexed="64"/>
      </patternFill>
    </fill>
    <fill>
      <patternFill patternType="solid">
        <fgColor theme="1" tint="4.9989318521683403E-2"/>
        <bgColor indexed="64"/>
      </patternFill>
    </fill>
    <fill>
      <patternFill patternType="solid">
        <fgColor rgb="FF003300"/>
        <bgColor indexed="64"/>
      </patternFill>
    </fill>
    <fill>
      <patternFill patternType="solid">
        <fgColor rgb="FF009900"/>
        <bgColor indexed="64"/>
      </patternFill>
    </fill>
    <fill>
      <patternFill patternType="solid">
        <fgColor rgb="FFFF3300"/>
        <bgColor indexed="64"/>
      </patternFill>
    </fill>
    <fill>
      <patternFill patternType="solid">
        <fgColor rgb="FFC00000"/>
        <bgColor indexed="64"/>
      </patternFill>
    </fill>
    <fill>
      <patternFill patternType="solid">
        <fgColor rgb="FFA8D08C"/>
        <bgColor indexed="64"/>
      </patternFill>
    </fill>
    <fill>
      <patternFill patternType="solid">
        <fgColor rgb="FFFFE593"/>
        <bgColor indexed="64"/>
      </patternFill>
    </fill>
    <fill>
      <patternFill patternType="solid">
        <fgColor rgb="FFFF8181"/>
        <bgColor indexed="64"/>
      </patternFill>
    </fill>
    <fill>
      <patternFill patternType="solid">
        <fgColor theme="1" tint="0.14996795556505021"/>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rgb="FFFF9966"/>
        <bgColor indexed="64"/>
      </patternFill>
    </fill>
    <fill>
      <patternFill patternType="solid">
        <fgColor rgb="FF33CC33"/>
        <bgColor indexed="64"/>
      </patternFill>
    </fill>
    <fill>
      <patternFill patternType="solid">
        <fgColor theme="2"/>
        <bgColor indexed="64"/>
      </patternFill>
    </fill>
    <fill>
      <patternFill patternType="solid">
        <fgColor rgb="FF000099"/>
        <bgColor indexed="64"/>
      </patternFill>
    </fill>
    <fill>
      <patternFill patternType="solid">
        <fgColor rgb="FF0000FF"/>
        <bgColor indexed="64"/>
      </patternFill>
    </fill>
    <fill>
      <patternFill patternType="solid">
        <fgColor rgb="FF006600"/>
        <bgColor indexed="64"/>
      </patternFill>
    </fill>
    <fill>
      <patternFill patternType="solid">
        <fgColor rgb="FFFF9900"/>
        <bgColor indexed="64"/>
      </patternFill>
    </fill>
    <fill>
      <patternFill patternType="solid">
        <fgColor rgb="FF990033"/>
        <bgColor indexed="64"/>
      </patternFill>
    </fill>
    <fill>
      <patternFill patternType="solid">
        <fgColor rgb="FFFF0066"/>
        <bgColor indexed="64"/>
      </patternFill>
    </fill>
    <fill>
      <patternFill patternType="solid">
        <fgColor rgb="FFCC3300"/>
        <bgColor indexed="64"/>
      </patternFill>
    </fill>
    <fill>
      <patternFill patternType="solid">
        <fgColor rgb="FFFF0000"/>
        <bgColor indexed="64"/>
      </patternFill>
    </fill>
    <fill>
      <patternFill patternType="solid">
        <fgColor theme="9" tint="-0.499984740745262"/>
        <bgColor indexed="64"/>
      </patternFill>
    </fill>
    <fill>
      <patternFill patternType="solid">
        <fgColor rgb="FF92D05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medium">
        <color auto="1"/>
      </right>
      <top style="hair">
        <color auto="1"/>
      </top>
      <bottom/>
      <diagonal/>
    </border>
    <border>
      <left/>
      <right/>
      <top style="hair">
        <color auto="1"/>
      </top>
      <bottom/>
      <diagonal/>
    </border>
    <border>
      <left/>
      <right style="hair">
        <color auto="1"/>
      </right>
      <top style="medium">
        <color auto="1"/>
      </top>
      <bottom/>
      <diagonal/>
    </border>
    <border>
      <left/>
      <right style="hair">
        <color auto="1"/>
      </right>
      <top/>
      <bottom/>
      <diagonal/>
    </border>
    <border>
      <left/>
      <right/>
      <top/>
      <bottom style="hair">
        <color auto="1"/>
      </bottom>
      <diagonal/>
    </border>
    <border>
      <left/>
      <right style="medium">
        <color auto="1"/>
      </right>
      <top/>
      <bottom style="hair">
        <color auto="1"/>
      </bottom>
      <diagonal/>
    </border>
    <border>
      <left/>
      <right/>
      <top style="hair">
        <color auto="1"/>
      </top>
      <bottom style="hair">
        <color auto="1"/>
      </bottom>
      <diagonal/>
    </border>
    <border>
      <left/>
      <right style="medium">
        <color auto="1"/>
      </right>
      <top style="hair">
        <color auto="1"/>
      </top>
      <bottom style="hair">
        <color auto="1"/>
      </bottom>
      <diagonal/>
    </border>
    <border>
      <left style="hair">
        <color auto="1"/>
      </left>
      <right/>
      <top style="medium">
        <color auto="1"/>
      </top>
      <bottom/>
      <diagonal/>
    </border>
    <border>
      <left style="hair">
        <color auto="1"/>
      </left>
      <right style="hair">
        <color auto="1"/>
      </right>
      <top style="medium">
        <color auto="1"/>
      </top>
      <bottom/>
      <diagonal/>
    </border>
    <border>
      <left style="hair">
        <color auto="1"/>
      </left>
      <right style="hair">
        <color auto="1"/>
      </right>
      <top/>
      <bottom/>
      <diagonal/>
    </border>
    <border>
      <left style="hair">
        <color auto="1"/>
      </left>
      <right/>
      <top/>
      <bottom/>
      <diagonal/>
    </border>
    <border>
      <left style="thick">
        <color auto="1"/>
      </left>
      <right/>
      <top/>
      <bottom/>
      <diagonal/>
    </border>
    <border>
      <left style="hair">
        <color auto="1"/>
      </left>
      <right style="thick">
        <color auto="1"/>
      </right>
      <top/>
      <bottom/>
      <diagonal/>
    </border>
    <border>
      <left style="thick">
        <color auto="1"/>
      </left>
      <right style="hair">
        <color auto="1"/>
      </right>
      <top/>
      <bottom/>
      <diagonal/>
    </border>
    <border>
      <left style="thin">
        <color auto="1"/>
      </left>
      <right style="hair">
        <color auto="1"/>
      </right>
      <top/>
      <bottom/>
      <diagonal/>
    </border>
    <border>
      <left style="medium">
        <color auto="1"/>
      </left>
      <right/>
      <top/>
      <bottom/>
      <diagonal/>
    </border>
    <border>
      <left/>
      <right style="medium">
        <color auto="1"/>
      </right>
      <top/>
      <bottom/>
      <diagonal/>
    </border>
    <border>
      <left style="hair">
        <color auto="1"/>
      </left>
      <right style="medium">
        <color auto="1"/>
      </right>
      <top/>
      <bottom/>
      <diagonal/>
    </border>
    <border>
      <left/>
      <right style="thick">
        <color auto="1"/>
      </right>
      <top/>
      <bottom/>
      <diagonal/>
    </border>
    <border>
      <left style="medium">
        <color auto="1"/>
      </left>
      <right style="hair">
        <color auto="1"/>
      </right>
      <top/>
      <bottom/>
      <diagonal/>
    </border>
  </borders>
  <cellStyleXfs count="44">
    <xf numFmtId="0" fontId="0" fillId="33"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33" borderId="0" applyNumberFormat="0" applyFill="0" applyBorder="0" applyAlignment="0" applyProtection="0"/>
    <xf numFmtId="0" fontId="1" fillId="0" borderId="0"/>
  </cellStyleXfs>
  <cellXfs count="138">
    <xf numFmtId="0" fontId="0" fillId="33" borderId="0" xfId="0"/>
    <xf numFmtId="0" fontId="16" fillId="33" borderId="0" xfId="0" applyFont="1"/>
    <xf numFmtId="0" fontId="0" fillId="33" borderId="0" xfId="0" applyAlignment="1">
      <alignment vertical="top"/>
    </xf>
    <xf numFmtId="0" fontId="0" fillId="33" borderId="0" xfId="0" applyAlignment="1">
      <alignment vertical="top" wrapText="1"/>
    </xf>
    <xf numFmtId="0" fontId="25" fillId="33" borderId="0" xfId="42"/>
    <xf numFmtId="0" fontId="13" fillId="40" borderId="0" xfId="0" applyFont="1" applyFill="1" applyAlignment="1">
      <alignment horizontal="center" vertical="center"/>
    </xf>
    <xf numFmtId="0" fontId="16" fillId="35" borderId="0" xfId="0" applyFont="1" applyFill="1" applyAlignment="1">
      <alignment horizontal="center" vertical="center"/>
    </xf>
    <xf numFmtId="0" fontId="13" fillId="37" borderId="0" xfId="0" applyFont="1" applyFill="1" applyAlignment="1">
      <alignment horizontal="center" vertical="center"/>
    </xf>
    <xf numFmtId="0" fontId="13" fillId="38" borderId="0" xfId="0" applyFont="1" applyFill="1" applyAlignment="1">
      <alignment horizontal="center" vertical="center"/>
    </xf>
    <xf numFmtId="0" fontId="13" fillId="44" borderId="14" xfId="0" applyFont="1" applyFill="1" applyBorder="1" applyAlignment="1">
      <alignment horizontal="right" vertical="center"/>
    </xf>
    <xf numFmtId="0" fontId="20" fillId="44" borderId="13" xfId="0" applyFont="1" applyFill="1" applyBorder="1" applyAlignment="1">
      <alignment horizontal="center" vertical="center"/>
    </xf>
    <xf numFmtId="0" fontId="20" fillId="45" borderId="15" xfId="0" applyFont="1" applyFill="1" applyBorder="1" applyAlignment="1">
      <alignment horizontal="center" vertical="center"/>
    </xf>
    <xf numFmtId="0" fontId="13" fillId="45" borderId="16" xfId="0" applyFont="1" applyFill="1" applyBorder="1" applyAlignment="1">
      <alignment horizontal="center" vertical="top" textRotation="90"/>
    </xf>
    <xf numFmtId="0" fontId="13" fillId="45" borderId="0" xfId="0" applyFont="1" applyFill="1" applyAlignment="1">
      <alignment horizontal="center" vertical="center"/>
    </xf>
    <xf numFmtId="0" fontId="23" fillId="36" borderId="0" xfId="0" applyFont="1" applyFill="1" applyAlignment="1">
      <alignment vertical="center" textRotation="90"/>
    </xf>
    <xf numFmtId="0" fontId="13" fillId="39" borderId="0" xfId="0" applyFont="1" applyFill="1" applyAlignment="1">
      <alignment horizontal="center" vertical="center"/>
    </xf>
    <xf numFmtId="0" fontId="13" fillId="40" borderId="17" xfId="0" applyFont="1" applyFill="1" applyBorder="1" applyAlignment="1">
      <alignment horizontal="right" vertical="center"/>
    </xf>
    <xf numFmtId="0" fontId="20" fillId="40" borderId="18" xfId="0" applyFont="1" applyFill="1" applyBorder="1" applyAlignment="1">
      <alignment horizontal="center" vertical="center"/>
    </xf>
    <xf numFmtId="0" fontId="21" fillId="39" borderId="19" xfId="0" applyFont="1" applyFill="1" applyBorder="1" applyAlignment="1">
      <alignment horizontal="right" vertical="center"/>
    </xf>
    <xf numFmtId="0" fontId="22" fillId="39" borderId="20" xfId="0" applyFont="1" applyFill="1" applyBorder="1" applyAlignment="1">
      <alignment horizontal="center" vertical="center"/>
    </xf>
    <xf numFmtId="0" fontId="21" fillId="35" borderId="19" xfId="0" applyFont="1" applyFill="1" applyBorder="1" applyAlignment="1">
      <alignment horizontal="right" vertical="center"/>
    </xf>
    <xf numFmtId="0" fontId="22" fillId="35" borderId="20" xfId="0" applyFont="1" applyFill="1" applyBorder="1" applyAlignment="1">
      <alignment horizontal="center" vertical="center"/>
    </xf>
    <xf numFmtId="0" fontId="13" fillId="38" borderId="19" xfId="0" applyFont="1" applyFill="1" applyBorder="1" applyAlignment="1">
      <alignment horizontal="right" vertical="center"/>
    </xf>
    <xf numFmtId="0" fontId="20" fillId="38" borderId="20" xfId="0" applyFont="1" applyFill="1" applyBorder="1" applyAlignment="1">
      <alignment horizontal="center" vertical="center"/>
    </xf>
    <xf numFmtId="0" fontId="13" fillId="37" borderId="19" xfId="0" applyFont="1" applyFill="1" applyBorder="1" applyAlignment="1">
      <alignment horizontal="right" vertical="center"/>
    </xf>
    <xf numFmtId="0" fontId="20" fillId="37" borderId="20" xfId="0" applyFont="1" applyFill="1" applyBorder="1" applyAlignment="1">
      <alignment horizontal="center" vertical="center"/>
    </xf>
    <xf numFmtId="0" fontId="20" fillId="37" borderId="22" xfId="0" applyFont="1" applyFill="1" applyBorder="1" applyAlignment="1">
      <alignment horizontal="center" vertical="center"/>
    </xf>
    <xf numFmtId="0" fontId="20" fillId="38" borderId="22" xfId="0" applyFont="1" applyFill="1" applyBorder="1" applyAlignment="1">
      <alignment horizontal="center" vertical="center"/>
    </xf>
    <xf numFmtId="0" fontId="19" fillId="35" borderId="22" xfId="0" applyFont="1" applyFill="1" applyBorder="1" applyAlignment="1">
      <alignment horizontal="center" vertical="center"/>
    </xf>
    <xf numFmtId="0" fontId="19" fillId="39" borderId="22" xfId="0" applyFont="1" applyFill="1" applyBorder="1" applyAlignment="1">
      <alignment horizontal="center" vertical="center"/>
    </xf>
    <xf numFmtId="0" fontId="20" fillId="40" borderId="21" xfId="0" applyFont="1" applyFill="1" applyBorder="1" applyAlignment="1">
      <alignment horizontal="center" vertical="center"/>
    </xf>
    <xf numFmtId="0" fontId="13" fillId="37" borderId="23" xfId="0" applyFont="1" applyFill="1" applyBorder="1" applyAlignment="1">
      <alignment horizontal="center" vertical="top" textRotation="90"/>
    </xf>
    <xf numFmtId="0" fontId="13" fillId="38" borderId="23" xfId="0" applyFont="1" applyFill="1" applyBorder="1" applyAlignment="1">
      <alignment horizontal="center" vertical="top" textRotation="90"/>
    </xf>
    <xf numFmtId="0" fontId="16" fillId="35" borderId="23" xfId="0" applyFont="1" applyFill="1" applyBorder="1" applyAlignment="1">
      <alignment horizontal="center" vertical="top" textRotation="90"/>
    </xf>
    <xf numFmtId="0" fontId="16" fillId="39" borderId="23" xfId="0" applyFont="1" applyFill="1" applyBorder="1" applyAlignment="1">
      <alignment horizontal="center" vertical="top" textRotation="90"/>
    </xf>
    <xf numFmtId="0" fontId="13" fillId="40" borderId="24" xfId="0" applyFont="1" applyFill="1" applyBorder="1" applyAlignment="1">
      <alignment horizontal="center" vertical="top" textRotation="90"/>
    </xf>
    <xf numFmtId="0" fontId="29" fillId="43" borderId="12" xfId="0" applyFont="1" applyFill="1" applyBorder="1" applyAlignment="1">
      <alignment horizontal="center" vertical="center"/>
    </xf>
    <xf numFmtId="0" fontId="30" fillId="50" borderId="11" xfId="0" applyFont="1" applyFill="1" applyBorder="1" applyAlignment="1">
      <alignment horizontal="center" vertical="center"/>
    </xf>
    <xf numFmtId="0" fontId="30" fillId="50" borderId="12" xfId="0" applyFont="1" applyFill="1" applyBorder="1" applyAlignment="1">
      <alignment horizontal="center" vertical="center"/>
    </xf>
    <xf numFmtId="0" fontId="28" fillId="42" borderId="11" xfId="0" applyFont="1" applyFill="1" applyBorder="1" applyAlignment="1">
      <alignment horizontal="center" vertical="center"/>
    </xf>
    <xf numFmtId="0" fontId="28" fillId="49" borderId="11" xfId="0" applyFont="1" applyFill="1" applyBorder="1" applyAlignment="1">
      <alignment horizontal="center" vertical="center"/>
    </xf>
    <xf numFmtId="0" fontId="28" fillId="49" borderId="12" xfId="0" applyFont="1" applyFill="1" applyBorder="1" applyAlignment="1">
      <alignment horizontal="center" vertical="center"/>
    </xf>
    <xf numFmtId="0" fontId="31" fillId="41" borderId="10" xfId="0" applyFont="1" applyFill="1" applyBorder="1" applyAlignment="1">
      <alignment horizontal="center" vertical="center"/>
    </xf>
    <xf numFmtId="0" fontId="31" fillId="41" borderId="11" xfId="0" applyFont="1" applyFill="1" applyBorder="1" applyAlignment="1">
      <alignment horizontal="center" vertical="center"/>
    </xf>
    <xf numFmtId="0" fontId="31" fillId="46" borderId="11" xfId="0" applyFont="1" applyFill="1" applyBorder="1" applyAlignment="1">
      <alignment horizontal="center" vertical="center"/>
    </xf>
    <xf numFmtId="0" fontId="31" fillId="46" borderId="12" xfId="0" applyFont="1" applyFill="1" applyBorder="1" applyAlignment="1">
      <alignment horizontal="center" vertical="center"/>
    </xf>
    <xf numFmtId="0" fontId="32" fillId="51" borderId="10" xfId="0" applyFont="1" applyFill="1" applyBorder="1" applyAlignment="1">
      <alignment horizontal="center" vertical="center"/>
    </xf>
    <xf numFmtId="0" fontId="32" fillId="51" borderId="11" xfId="0" applyFont="1" applyFill="1" applyBorder="1" applyAlignment="1">
      <alignment horizontal="center" vertical="center"/>
    </xf>
    <xf numFmtId="0" fontId="33" fillId="48" borderId="10" xfId="0" applyFont="1" applyFill="1" applyBorder="1" applyAlignment="1">
      <alignment horizontal="center" vertical="center"/>
    </xf>
    <xf numFmtId="0" fontId="0" fillId="33" borderId="16" xfId="0" applyBorder="1" applyAlignment="1">
      <alignment horizontal="left"/>
    </xf>
    <xf numFmtId="0" fontId="0" fillId="33" borderId="23" xfId="0" applyBorder="1" applyAlignment="1">
      <alignment horizontal="left" textRotation="90"/>
    </xf>
    <xf numFmtId="0" fontId="18" fillId="33" borderId="16" xfId="0" applyFont="1" applyBorder="1" applyAlignment="1">
      <alignment horizontal="center" vertical="center"/>
    </xf>
    <xf numFmtId="0" fontId="25" fillId="33" borderId="23" xfId="42" applyBorder="1" applyAlignment="1">
      <alignment horizontal="center" vertical="center"/>
    </xf>
    <xf numFmtId="0" fontId="26" fillId="33" borderId="16" xfId="0" applyFont="1" applyBorder="1" applyAlignment="1">
      <alignment horizontal="center" vertical="center"/>
    </xf>
    <xf numFmtId="0" fontId="0" fillId="33" borderId="26" xfId="0" applyBorder="1"/>
    <xf numFmtId="0" fontId="0" fillId="33" borderId="24" xfId="0" applyBorder="1" applyAlignment="1">
      <alignment horizontal="left"/>
    </xf>
    <xf numFmtId="0" fontId="26" fillId="33" borderId="24" xfId="0" applyFont="1" applyBorder="1" applyAlignment="1">
      <alignment horizontal="left" vertical="center"/>
    </xf>
    <xf numFmtId="0" fontId="18" fillId="33" borderId="24" xfId="0" applyFont="1" applyBorder="1" applyAlignment="1">
      <alignment horizontal="left" vertical="center"/>
    </xf>
    <xf numFmtId="0" fontId="27" fillId="33" borderId="28" xfId="0" applyFont="1" applyBorder="1" applyAlignment="1">
      <alignment horizontal="center" vertical="center"/>
    </xf>
    <xf numFmtId="0" fontId="27" fillId="33" borderId="24" xfId="0" applyFont="1" applyBorder="1" applyAlignment="1">
      <alignment horizontal="center" vertical="center"/>
    </xf>
    <xf numFmtId="0" fontId="0" fillId="33" borderId="24" xfId="0" applyBorder="1"/>
    <xf numFmtId="0" fontId="0" fillId="33" borderId="28" xfId="0" applyBorder="1"/>
    <xf numFmtId="0" fontId="0" fillId="38" borderId="24" xfId="0" applyFill="1" applyBorder="1" applyAlignment="1">
      <alignment horizontal="left" textRotation="90"/>
    </xf>
    <xf numFmtId="0" fontId="18" fillId="33" borderId="24" xfId="0" applyFont="1" applyBorder="1" applyAlignment="1">
      <alignment horizontal="center" vertical="center"/>
    </xf>
    <xf numFmtId="0" fontId="24" fillId="33" borderId="24" xfId="0" applyFont="1" applyBorder="1" applyAlignment="1">
      <alignment vertical="center"/>
    </xf>
    <xf numFmtId="0" fontId="0" fillId="56" borderId="28" xfId="0" applyFill="1" applyBorder="1" applyAlignment="1">
      <alignment horizontal="left" textRotation="90"/>
    </xf>
    <xf numFmtId="0" fontId="0" fillId="56" borderId="24" xfId="0" applyFill="1" applyBorder="1" applyAlignment="1">
      <alignment horizontal="left" textRotation="90"/>
    </xf>
    <xf numFmtId="0" fontId="0" fillId="45" borderId="23" xfId="0" applyFill="1" applyBorder="1" applyAlignment="1">
      <alignment horizontal="left" textRotation="90"/>
    </xf>
    <xf numFmtId="0" fontId="0" fillId="45" borderId="24" xfId="0" applyFill="1" applyBorder="1" applyAlignment="1">
      <alignment horizontal="left" textRotation="90"/>
    </xf>
    <xf numFmtId="0" fontId="26" fillId="52" borderId="23" xfId="0" applyFont="1" applyFill="1" applyBorder="1" applyAlignment="1">
      <alignment horizontal="center" vertical="center"/>
    </xf>
    <xf numFmtId="0" fontId="26" fillId="52" borderId="24" xfId="0" applyFont="1" applyFill="1" applyBorder="1" applyAlignment="1">
      <alignment horizontal="center" vertical="center"/>
    </xf>
    <xf numFmtId="0" fontId="18" fillId="52" borderId="23" xfId="0" applyFont="1" applyFill="1" applyBorder="1" applyAlignment="1">
      <alignment horizontal="center" vertical="center"/>
    </xf>
    <xf numFmtId="0" fontId="18" fillId="52" borderId="24" xfId="0" applyFont="1" applyFill="1" applyBorder="1" applyAlignment="1">
      <alignment horizontal="center" vertical="center"/>
    </xf>
    <xf numFmtId="0" fontId="0" fillId="59" borderId="24" xfId="0" applyFill="1" applyBorder="1" applyAlignment="1">
      <alignment horizontal="left" textRotation="90"/>
    </xf>
    <xf numFmtId="0" fontId="26" fillId="33" borderId="23" xfId="0" applyFont="1" applyBorder="1" applyAlignment="1">
      <alignment horizontal="center" vertical="center"/>
    </xf>
    <xf numFmtId="14" fontId="0" fillId="55" borderId="27" xfId="0" applyNumberFormat="1" applyFill="1" applyBorder="1" applyAlignment="1">
      <alignment horizontal="left" textRotation="90"/>
    </xf>
    <xf numFmtId="14" fontId="18" fillId="33" borderId="27" xfId="0" applyNumberFormat="1" applyFont="1" applyBorder="1" applyAlignment="1">
      <alignment horizontal="left" vertical="center"/>
    </xf>
    <xf numFmtId="0" fontId="0" fillId="59" borderId="16" xfId="0" applyFill="1" applyBorder="1" applyAlignment="1">
      <alignment horizontal="left" textRotation="90"/>
    </xf>
    <xf numFmtId="0" fontId="0" fillId="58" borderId="23" xfId="0" applyFill="1" applyBorder="1" applyAlignment="1">
      <alignment horizontal="left" textRotation="90"/>
    </xf>
    <xf numFmtId="0" fontId="0" fillId="58" borderId="31" xfId="0" applyFill="1" applyBorder="1" applyAlignment="1">
      <alignment horizontal="left" textRotation="90"/>
    </xf>
    <xf numFmtId="0" fontId="18" fillId="33" borderId="23" xfId="0" applyFont="1" applyBorder="1" applyAlignment="1">
      <alignment horizontal="center" vertical="center"/>
    </xf>
    <xf numFmtId="0" fontId="24" fillId="33" borderId="31" xfId="0" applyFont="1" applyBorder="1" applyAlignment="1">
      <alignment horizontal="center" vertical="center"/>
    </xf>
    <xf numFmtId="0" fontId="0" fillId="33" borderId="23" xfId="0" applyBorder="1"/>
    <xf numFmtId="0" fontId="0" fillId="53" borderId="33" xfId="0" applyFill="1" applyBorder="1" applyAlignment="1">
      <alignment horizontal="left" textRotation="90"/>
    </xf>
    <xf numFmtId="0" fontId="0" fillId="54" borderId="26" xfId="0" applyFill="1" applyBorder="1" applyAlignment="1">
      <alignment horizontal="left" textRotation="90"/>
    </xf>
    <xf numFmtId="0" fontId="0" fillId="33" borderId="33" xfId="0" applyBorder="1"/>
    <xf numFmtId="0" fontId="18" fillId="33" borderId="16" xfId="0" applyFont="1" applyBorder="1" applyAlignment="1">
      <alignment horizontal="left" vertical="center"/>
    </xf>
    <xf numFmtId="0" fontId="25" fillId="33" borderId="23" xfId="0" applyFont="1" applyBorder="1" applyAlignment="1">
      <alignment horizontal="center" vertical="center"/>
    </xf>
    <xf numFmtId="0" fontId="0" fillId="57" borderId="33" xfId="0" applyFill="1" applyBorder="1" applyAlignment="1">
      <alignment horizontal="left" textRotation="90"/>
    </xf>
    <xf numFmtId="0" fontId="27" fillId="33" borderId="33" xfId="0" applyFont="1" applyBorder="1" applyAlignment="1">
      <alignment horizontal="center" vertical="center"/>
    </xf>
    <xf numFmtId="0" fontId="19" fillId="33" borderId="33" xfId="0" applyFont="1" applyBorder="1" applyAlignment="1">
      <alignment horizontal="center" vertical="center"/>
    </xf>
    <xf numFmtId="0" fontId="24" fillId="33" borderId="24" xfId="0" applyFont="1" applyBorder="1"/>
    <xf numFmtId="0" fontId="18" fillId="33" borderId="16" xfId="0" applyFont="1" applyBorder="1" applyAlignment="1">
      <alignment horizontal="right" vertical="center"/>
    </xf>
    <xf numFmtId="0" fontId="0" fillId="47" borderId="23" xfId="0" applyFill="1" applyBorder="1" applyAlignment="1">
      <alignment horizontal="left" textRotation="90"/>
    </xf>
    <xf numFmtId="164" fontId="18" fillId="33" borderId="33" xfId="0" applyNumberFormat="1" applyFont="1" applyBorder="1" applyAlignment="1">
      <alignment horizontal="center" vertical="center"/>
    </xf>
    <xf numFmtId="164" fontId="18" fillId="33" borderId="26" xfId="0" applyNumberFormat="1" applyFont="1" applyBorder="1" applyAlignment="1">
      <alignment horizontal="center" vertical="center"/>
    </xf>
    <xf numFmtId="164" fontId="18" fillId="33" borderId="0" xfId="0" applyNumberFormat="1" applyFont="1" applyAlignment="1">
      <alignment horizontal="center"/>
    </xf>
    <xf numFmtId="0" fontId="0" fillId="36" borderId="27" xfId="0" applyFill="1" applyBorder="1" applyAlignment="1">
      <alignment horizontal="left" textRotation="90"/>
    </xf>
    <xf numFmtId="0" fontId="0" fillId="61" borderId="23" xfId="0" applyFill="1" applyBorder="1" applyAlignment="1">
      <alignment horizontal="left" textRotation="90"/>
    </xf>
    <xf numFmtId="0" fontId="0" fillId="62" borderId="23" xfId="0" applyFill="1" applyBorder="1" applyAlignment="1">
      <alignment horizontal="left" textRotation="90"/>
    </xf>
    <xf numFmtId="0" fontId="0" fillId="35" borderId="23" xfId="0" applyFill="1" applyBorder="1" applyAlignment="1">
      <alignment horizontal="left" textRotation="90"/>
    </xf>
    <xf numFmtId="0" fontId="0" fillId="60" borderId="23" xfId="0" applyFill="1" applyBorder="1" applyAlignment="1">
      <alignment horizontal="left" textRotation="90"/>
    </xf>
    <xf numFmtId="0" fontId="18" fillId="33" borderId="27" xfId="0" applyFont="1" applyBorder="1" applyAlignment="1">
      <alignment horizontal="center" vertical="center"/>
    </xf>
    <xf numFmtId="0" fontId="0" fillId="40" borderId="24" xfId="0" applyFill="1" applyBorder="1" applyAlignment="1">
      <alignment horizontal="left" textRotation="90"/>
    </xf>
    <xf numFmtId="0" fontId="0" fillId="33" borderId="29" xfId="0" applyBorder="1" applyAlignment="1">
      <alignment horizontal="left" textRotation="90"/>
    </xf>
    <xf numFmtId="0" fontId="18" fillId="52" borderId="29" xfId="0" applyFont="1" applyFill="1" applyBorder="1" applyAlignment="1">
      <alignment horizontal="center" vertical="center"/>
    </xf>
    <xf numFmtId="0" fontId="0" fillId="33" borderId="0" xfId="0" applyAlignment="1">
      <alignment horizontal="right"/>
    </xf>
    <xf numFmtId="0" fontId="0" fillId="33" borderId="16" xfId="0" applyBorder="1"/>
    <xf numFmtId="14" fontId="0" fillId="33" borderId="23" xfId="0" applyNumberFormat="1" applyBorder="1"/>
    <xf numFmtId="0" fontId="18" fillId="33" borderId="16" xfId="0" applyFont="1" applyBorder="1"/>
    <xf numFmtId="0" fontId="18" fillId="33" borderId="23" xfId="0" applyFont="1" applyBorder="1"/>
    <xf numFmtId="14" fontId="0" fillId="33" borderId="24" xfId="0" applyNumberFormat="1" applyBorder="1"/>
    <xf numFmtId="0" fontId="18" fillId="33" borderId="24" xfId="0" applyFont="1" applyBorder="1"/>
    <xf numFmtId="1" fontId="18" fillId="34" borderId="25" xfId="0" applyNumberFormat="1" applyFont="1" applyFill="1" applyBorder="1" applyAlignment="1">
      <alignment horizontal="center"/>
    </xf>
    <xf numFmtId="0" fontId="18" fillId="34" borderId="25" xfId="0" applyFont="1" applyFill="1" applyBorder="1" applyAlignment="1">
      <alignment horizontal="center"/>
    </xf>
    <xf numFmtId="0" fontId="0" fillId="33" borderId="32" xfId="0" applyBorder="1"/>
    <xf numFmtId="0" fontId="18" fillId="33" borderId="32" xfId="0" applyFont="1" applyBorder="1"/>
    <xf numFmtId="0" fontId="0" fillId="33" borderId="16" xfId="0" applyBorder="1" applyAlignment="1">
      <alignment horizontal="left" textRotation="90"/>
    </xf>
    <xf numFmtId="0" fontId="0" fillId="33" borderId="24" xfId="0" applyBorder="1" applyAlignment="1">
      <alignment horizontal="left" textRotation="90"/>
    </xf>
    <xf numFmtId="0" fontId="0" fillId="47" borderId="25" xfId="0" applyFill="1" applyBorder="1" applyAlignment="1">
      <alignment horizontal="left" textRotation="90"/>
    </xf>
    <xf numFmtId="0" fontId="26" fillId="33" borderId="27" xfId="0" applyFont="1" applyBorder="1" applyAlignment="1">
      <alignment horizontal="left" vertical="center"/>
    </xf>
    <xf numFmtId="0" fontId="13" fillId="47" borderId="25" xfId="0" applyFont="1" applyFill="1" applyBorder="1" applyAlignment="1">
      <alignment horizontal="left"/>
    </xf>
    <xf numFmtId="0" fontId="13" fillId="47" borderId="0" xfId="0" applyFont="1" applyFill="1" applyAlignment="1">
      <alignment horizontal="left"/>
    </xf>
    <xf numFmtId="0" fontId="35" fillId="33" borderId="0" xfId="0" applyFont="1" applyAlignment="1">
      <alignment horizontal="center"/>
    </xf>
    <xf numFmtId="0" fontId="35" fillId="33" borderId="32" xfId="0" applyFont="1" applyBorder="1" applyAlignment="1">
      <alignment horizontal="center"/>
    </xf>
    <xf numFmtId="14" fontId="13" fillId="55" borderId="25" xfId="0" applyNumberFormat="1" applyFont="1" applyFill="1" applyBorder="1" applyAlignment="1">
      <alignment horizontal="left"/>
    </xf>
    <xf numFmtId="14" fontId="13" fillId="55" borderId="30" xfId="0" applyNumberFormat="1" applyFont="1" applyFill="1" applyBorder="1" applyAlignment="1">
      <alignment horizontal="left"/>
    </xf>
    <xf numFmtId="0" fontId="13" fillId="57" borderId="29" xfId="0" applyFont="1" applyFill="1" applyBorder="1" applyAlignment="1">
      <alignment horizontal="left"/>
    </xf>
    <xf numFmtId="0" fontId="13" fillId="57" borderId="0" xfId="0" applyFont="1" applyFill="1" applyAlignment="1">
      <alignment horizontal="left"/>
    </xf>
    <xf numFmtId="0" fontId="13" fillId="57" borderId="30" xfId="0" applyFont="1" applyFill="1" applyBorder="1" applyAlignment="1">
      <alignment horizontal="left"/>
    </xf>
    <xf numFmtId="0" fontId="13" fillId="59" borderId="29" xfId="0" applyFont="1" applyFill="1" applyBorder="1" applyAlignment="1">
      <alignment horizontal="left"/>
    </xf>
    <xf numFmtId="0" fontId="13" fillId="59" borderId="0" xfId="0" applyFont="1" applyFill="1" applyAlignment="1">
      <alignment horizontal="left"/>
    </xf>
    <xf numFmtId="0" fontId="13" fillId="59" borderId="30" xfId="0" applyFont="1" applyFill="1" applyBorder="1" applyAlignment="1">
      <alignment horizontal="left"/>
    </xf>
    <xf numFmtId="0" fontId="13" fillId="53" borderId="29" xfId="0" applyFont="1" applyFill="1" applyBorder="1" applyAlignment="1">
      <alignment horizontal="left"/>
    </xf>
    <xf numFmtId="0" fontId="13" fillId="53" borderId="32" xfId="0" applyFont="1" applyFill="1" applyBorder="1" applyAlignment="1">
      <alignment horizontal="left"/>
    </xf>
    <xf numFmtId="0" fontId="23" fillId="36" borderId="0" xfId="0" applyFont="1" applyFill="1" applyAlignment="1">
      <alignment horizontal="center" vertical="center" textRotation="90"/>
    </xf>
    <xf numFmtId="0" fontId="23" fillId="36" borderId="0" xfId="0" applyFont="1" applyFill="1" applyAlignment="1">
      <alignment horizontal="center" vertical="center"/>
    </xf>
    <xf numFmtId="0" fontId="0" fillId="47" borderId="0" xfId="0" applyFill="1" applyAlignment="1">
      <alignment horizontal="center" vertical="center"/>
    </xf>
  </cellXfs>
  <cellStyles count="44">
    <cellStyle name="20 % - Akzent1" xfId="19" builtinId="30" hidden="1"/>
    <cellStyle name="20 % - Akzent2" xfId="23" builtinId="34" hidden="1"/>
    <cellStyle name="20 % - Akzent3" xfId="27" builtinId="38" hidden="1"/>
    <cellStyle name="20 % - Akzent4" xfId="31" builtinId="42" hidden="1"/>
    <cellStyle name="20 % - Akzent5" xfId="35" builtinId="46" hidden="1"/>
    <cellStyle name="20 % - Akzent6" xfId="39" builtinId="50" hidden="1"/>
    <cellStyle name="40 % - Akzent1" xfId="20" builtinId="31" hidden="1"/>
    <cellStyle name="40 % - Akzent2" xfId="24" builtinId="35" hidden="1"/>
    <cellStyle name="40 % - Akzent3" xfId="28" builtinId="39" hidden="1"/>
    <cellStyle name="40 % - Akzent4" xfId="32" builtinId="43" hidden="1"/>
    <cellStyle name="40 % - Akzent5" xfId="36" builtinId="47" hidden="1"/>
    <cellStyle name="40 % - Akzent6" xfId="40" builtinId="51" hidden="1"/>
    <cellStyle name="60 % - Akzent1" xfId="21" builtinId="32" hidden="1"/>
    <cellStyle name="60 % - Akzent2" xfId="25" builtinId="36" hidden="1"/>
    <cellStyle name="60 % - Akzent3" xfId="29" builtinId="40" hidden="1"/>
    <cellStyle name="60 % - Akzent4" xfId="33" builtinId="44" hidden="1"/>
    <cellStyle name="60 % - Akzent5" xfId="37" builtinId="48" hidden="1"/>
    <cellStyle name="60 % - Akzent6" xfId="41" builtinId="52" hidden="1"/>
    <cellStyle name="Akzent1" xfId="18" builtinId="29" hidden="1"/>
    <cellStyle name="Akzent2" xfId="22" builtinId="33" hidden="1"/>
    <cellStyle name="Akzent3" xfId="26" builtinId="37" hidden="1"/>
    <cellStyle name="Akzent4" xfId="30" builtinId="41" hidden="1"/>
    <cellStyle name="Akzent5" xfId="34" builtinId="45" hidden="1"/>
    <cellStyle name="Akzent6" xfId="38" builtinId="49" hidden="1"/>
    <cellStyle name="Ausgabe" xfId="10" builtinId="21" hidden="1"/>
    <cellStyle name="Berechnung" xfId="11" builtinId="22" hidden="1"/>
    <cellStyle name="Eingabe" xfId="9" builtinId="20" hidden="1"/>
    <cellStyle name="Ergebnis" xfId="17" builtinId="25" hidden="1"/>
    <cellStyle name="Erklärender Text" xfId="16" builtinId="53" hidden="1"/>
    <cellStyle name="Gut" xfId="6" builtinId="26" hidden="1"/>
    <cellStyle name="Link" xfId="42" builtinId="8" customBuiltin="1"/>
    <cellStyle name="Neutral" xfId="8" builtinId="28" hidden="1"/>
    <cellStyle name="Notiz" xfId="15" builtinId="10" hidden="1"/>
    <cellStyle name="Schlecht" xfId="7" builtinId="27" hidden="1"/>
    <cellStyle name="Standard" xfId="0" builtinId="0" customBuiltin="1"/>
    <cellStyle name="Standard 2" xfId="43" xr:uid="{8A228760-37B0-4D80-A541-B283EF78BF44}"/>
    <cellStyle name="Überschrift" xfId="1" builtinId="15" hidden="1"/>
    <cellStyle name="Überschrift 1" xfId="2" builtinId="16" hidden="1"/>
    <cellStyle name="Überschrift 2" xfId="3" builtinId="17" hidden="1"/>
    <cellStyle name="Überschrift 3" xfId="4" builtinId="18" hidden="1"/>
    <cellStyle name="Überschrift 4" xfId="5" builtinId="19" hidden="1"/>
    <cellStyle name="Verknüpfte Zelle" xfId="12" builtinId="24" hidden="1"/>
    <cellStyle name="Warnender Text" xfId="14" builtinId="11" hidden="1"/>
    <cellStyle name="Zelle überprüfen" xfId="13" builtinId="23" hidden="1"/>
  </cellStyles>
  <dxfs count="134">
    <dxf>
      <font>
        <color theme="0"/>
      </font>
      <fill>
        <patternFill>
          <bgColor rgb="FFFF0000"/>
        </patternFill>
      </fill>
    </dxf>
    <dxf>
      <font>
        <b/>
        <i val="0"/>
        <color theme="0"/>
      </font>
      <fill>
        <patternFill>
          <bgColor rgb="FFC00000"/>
        </patternFill>
      </fill>
    </dxf>
    <dxf>
      <font>
        <b/>
        <i val="0"/>
        <color theme="0"/>
      </font>
      <fill>
        <patternFill>
          <bgColor rgb="FFFF3300"/>
        </patternFill>
      </fill>
    </dxf>
    <dxf>
      <font>
        <b/>
        <i val="0"/>
        <color theme="1"/>
      </font>
      <fill>
        <patternFill>
          <bgColor theme="7"/>
        </patternFill>
      </fill>
    </dxf>
    <dxf>
      <font>
        <b/>
        <i val="0"/>
        <color theme="0"/>
      </font>
      <fill>
        <patternFill>
          <bgColor rgb="FF003300"/>
        </patternFill>
      </fill>
    </dxf>
    <dxf>
      <font>
        <b/>
        <i val="0"/>
        <color theme="0"/>
      </font>
      <fill>
        <patternFill>
          <bgColor rgb="FF009900"/>
        </patternFill>
      </fill>
    </dxf>
    <dxf>
      <font>
        <b/>
        <i val="0"/>
        <color theme="0"/>
      </font>
      <fill>
        <patternFill>
          <bgColor theme="1" tint="0.14996795556505021"/>
        </patternFill>
      </fill>
    </dxf>
    <dxf>
      <font>
        <b/>
        <i val="0"/>
        <color theme="0"/>
      </font>
      <fill>
        <patternFill>
          <bgColor rgb="FFFF0000"/>
        </patternFill>
      </fill>
    </dxf>
    <dxf>
      <font>
        <b/>
        <i val="0"/>
        <color theme="0"/>
      </font>
      <fill>
        <patternFill>
          <bgColor theme="9" tint="-0.499984740745262"/>
        </patternFill>
      </fill>
    </dxf>
    <dxf>
      <font>
        <b/>
        <i val="0"/>
      </font>
      <fill>
        <patternFill>
          <bgColor rgb="FF92D050"/>
        </patternFill>
      </fill>
    </dxf>
    <dxf>
      <font>
        <b/>
        <i val="0"/>
      </font>
      <fill>
        <patternFill>
          <bgColor theme="7"/>
        </patternFill>
      </fill>
    </dxf>
    <dxf>
      <font>
        <b/>
        <i val="0"/>
        <color theme="0"/>
      </font>
      <fill>
        <patternFill>
          <bgColor rgb="FFFF3300"/>
        </patternFill>
      </fill>
    </dxf>
    <dxf>
      <font>
        <b/>
        <i val="0"/>
        <color theme="0"/>
      </font>
      <fill>
        <patternFill>
          <bgColor rgb="FFC00000"/>
        </patternFill>
      </fill>
    </dxf>
    <dxf>
      <font>
        <color theme="0"/>
      </font>
      <fill>
        <patternFill>
          <bgColor theme="1" tint="0.24994659260841701"/>
        </patternFill>
      </fill>
    </dxf>
    <dxf>
      <font>
        <b/>
        <i val="0"/>
        <color theme="0"/>
      </font>
      <fill>
        <patternFill>
          <bgColor theme="1"/>
        </patternFill>
      </fill>
    </dxf>
    <dxf>
      <font>
        <b/>
        <i val="0"/>
        <color theme="0"/>
      </font>
      <fill>
        <patternFill>
          <bgColor theme="9" tint="-0.499984740745262"/>
        </patternFill>
      </fill>
    </dxf>
    <dxf>
      <font>
        <b/>
        <i val="0"/>
        <color theme="0"/>
      </font>
      <fill>
        <patternFill>
          <bgColor rgb="FF00B050"/>
        </patternFill>
      </fill>
    </dxf>
    <dxf>
      <font>
        <b/>
        <i val="0"/>
        <color rgb="FF663300"/>
      </font>
      <fill>
        <patternFill>
          <bgColor theme="7"/>
        </patternFill>
      </fill>
    </dxf>
    <dxf>
      <font>
        <b/>
        <i val="0"/>
        <color theme="0"/>
      </font>
      <fill>
        <patternFill>
          <bgColor rgb="FFFF0000"/>
        </patternFill>
      </fill>
    </dxf>
    <dxf>
      <font>
        <b/>
        <i val="0"/>
        <color theme="0"/>
      </font>
      <fill>
        <patternFill>
          <bgColor rgb="FFC00000"/>
        </patternFill>
      </fill>
    </dxf>
    <dxf>
      <font>
        <b/>
        <i val="0"/>
        <color rgb="FF33CC33"/>
      </font>
    </dxf>
    <dxf>
      <font>
        <b/>
        <i val="0"/>
        <color rgb="FFFF0000"/>
      </font>
    </dxf>
    <dxf>
      <font>
        <b/>
        <i val="0"/>
        <color theme="1" tint="0.499984740745262"/>
      </font>
    </dxf>
    <dxf>
      <font>
        <b/>
        <i val="0"/>
        <color theme="0"/>
      </font>
      <fill>
        <patternFill>
          <bgColor rgb="FF0099FF"/>
        </patternFill>
      </fill>
    </dxf>
    <dxf>
      <font>
        <b/>
        <i val="0"/>
        <color theme="1" tint="0.34998626667073579"/>
      </font>
      <fill>
        <patternFill>
          <bgColor theme="6"/>
        </patternFill>
      </fill>
    </dxf>
    <dxf>
      <font>
        <b/>
        <i val="0"/>
      </font>
      <fill>
        <patternFill>
          <bgColor rgb="FF00CC00"/>
        </patternFill>
      </fill>
    </dxf>
    <dxf>
      <fill>
        <patternFill>
          <bgColor rgb="FFFFFF00"/>
        </patternFill>
      </fill>
    </dxf>
    <dxf>
      <font>
        <b val="0"/>
        <i val="0"/>
        <strike val="0"/>
        <condense val="0"/>
        <extend val="0"/>
        <outline val="0"/>
        <shadow val="0"/>
        <u val="none"/>
        <vertAlign val="baseline"/>
        <sz val="8"/>
        <color theme="1"/>
        <name val="Consolas"/>
        <family val="3"/>
        <scheme val="none"/>
      </font>
      <fill>
        <patternFill patternType="solid">
          <fgColor indexed="64"/>
          <bgColor theme="2" tint="-0.249977111117893"/>
        </patternFill>
      </fill>
      <alignment horizontal="center" vertical="bottom" textRotation="0" wrapText="0" indent="0" justifyLastLine="0" shrinkToFit="0" readingOrder="0"/>
      <border diagonalUp="0" diagonalDown="0" outline="0">
        <left style="thick">
          <color auto="1"/>
        </left>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right style="hair">
          <color auto="1"/>
        </right>
        <top/>
        <bottom/>
      </border>
    </dxf>
    <dxf>
      <font>
        <b val="0"/>
        <i val="0"/>
        <strike val="0"/>
        <condense val="0"/>
        <extend val="0"/>
        <outline val="0"/>
        <shadow val="0"/>
        <u val="none"/>
        <vertAlign val="baseline"/>
        <sz val="8"/>
        <color theme="1"/>
        <name val="Consolas"/>
        <family val="3"/>
        <scheme val="none"/>
      </font>
      <border diagonalUp="0" diagonalDown="0" outline="0">
        <left/>
        <right style="thick">
          <color auto="1"/>
        </right>
        <top/>
        <bottom/>
      </border>
    </dxf>
    <dxf>
      <numFmt numFmtId="0" formatCode="General"/>
    </dxf>
    <dxf>
      <numFmt numFmtId="0" formatCode="General"/>
    </dxf>
    <dxf>
      <numFmt numFmtId="0" formatCode="General"/>
    </dxf>
    <dxf>
      <numFmt numFmtId="0" formatCode="General"/>
    </dxf>
    <dxf>
      <numFmt numFmtId="0" formatCode="Genera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outline val="0"/>
        <shadow val="0"/>
        <u val="none"/>
        <vertAlign val="baseline"/>
        <sz val="8"/>
        <color theme="1"/>
        <name val="Consolas"/>
        <family val="3"/>
        <scheme val="none"/>
      </font>
      <numFmt numFmtId="1" formatCode="0"/>
      <fill>
        <patternFill patternType="solid">
          <fgColor indexed="64"/>
          <bgColor theme="2" tint="-0.249977111117893"/>
        </patternFill>
      </fill>
      <alignment horizontal="center" vertical="bottom" textRotation="0" wrapText="0" indent="0" justifyLastLine="0" shrinkToFit="0" readingOrder="0"/>
      <border diagonalUp="0" diagonalDown="0">
        <left style="thick">
          <color auto="1"/>
        </left>
        <right/>
        <top/>
        <bottom/>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numFmt numFmtId="19" formatCode="dd/mm/yyyy"/>
      <border diagonalUp="0" diagonalDown="0">
        <left style="hair">
          <color auto="1"/>
        </left>
        <right style="hair">
          <color auto="1"/>
        </right>
        <top/>
        <bottom/>
        <vertical style="hair">
          <color auto="1"/>
        </vertical>
        <horizontal/>
      </border>
    </dxf>
    <dxf>
      <numFmt numFmtId="19" formatCode="dd/mm/yyyy"/>
      <border diagonalUp="0" diagonalDown="0">
        <left style="hair">
          <color auto="1"/>
        </left>
        <right style="hair">
          <color auto="1"/>
        </right>
        <top/>
        <bottom/>
        <vertical style="hair">
          <color auto="1"/>
        </vertical>
        <horizontal/>
      </border>
    </dxf>
    <dxf>
      <numFmt numFmtId="19" formatCode="dd/mm/yyyy"/>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style="hair">
          <color auto="1"/>
        </left>
        <right style="hair">
          <color auto="1"/>
        </right>
        <top/>
        <bottom/>
        <vertical style="hair">
          <color auto="1"/>
        </vertical>
        <horizontal/>
      </border>
    </dxf>
    <dxf>
      <border diagonalUp="0" diagonalDown="0">
        <left/>
        <right style="thick">
          <color auto="1"/>
        </right>
        <top/>
        <bottom/>
        <vertical/>
        <horizontal/>
      </border>
    </dxf>
    <dxf>
      <font>
        <strike val="0"/>
        <outline val="0"/>
        <shadow val="0"/>
        <u val="none"/>
        <vertAlign val="baseline"/>
        <sz val="8"/>
        <color theme="1"/>
        <name val="Consolas"/>
        <family val="3"/>
        <scheme val="none"/>
      </font>
      <border diagonalUp="0" diagonalDown="0">
        <left style="hair">
          <color auto="1"/>
        </left>
        <right style="hair">
          <color auto="1"/>
        </right>
        <top/>
        <bottom/>
        <vertical style="hair">
          <color auto="1"/>
        </vertical>
        <horizontal/>
      </border>
    </dxf>
    <dxf>
      <border diagonalUp="0" diagonalDown="0">
        <left/>
        <right/>
        <top/>
        <bottom/>
      </border>
    </dxf>
    <dxf>
      <border diagonalUp="0" diagonalDown="0">
        <left style="hair">
          <color auto="1"/>
        </left>
        <right style="hair">
          <color auto="1"/>
        </right>
        <top/>
        <bottom/>
        <vertical style="hair">
          <color auto="1"/>
        </vertical>
        <horizontal/>
      </border>
    </dxf>
    <dxf>
      <font>
        <strike val="0"/>
        <outline val="0"/>
        <shadow val="0"/>
        <u val="none"/>
        <vertAlign val="baseline"/>
        <sz val="8"/>
        <color theme="1"/>
        <name val="Consolas"/>
        <family val="3"/>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left style="medium">
          <color auto="1"/>
        </left>
        <right/>
        <top/>
        <bottom/>
        <vertical/>
        <horizontal/>
      </border>
    </dxf>
    <dxf>
      <font>
        <strike val="0"/>
        <outline val="0"/>
        <shadow val="0"/>
        <u val="none"/>
        <vertAlign val="baseline"/>
        <sz val="8"/>
        <color theme="1"/>
        <name val="Consolas"/>
        <family val="3"/>
        <scheme val="none"/>
      </font>
      <alignment horizontal="center" vertical="center" textRotation="0" wrapText="0" indent="0" justifyLastLine="0" shrinkToFit="0" readingOrder="0"/>
      <border diagonalUp="0" diagonalDown="0">
        <left style="hair">
          <color auto="1"/>
        </left>
        <right style="hair">
          <color auto="1"/>
        </right>
        <top/>
        <bottom/>
        <vertical style="hair">
          <color auto="1"/>
        </vertical>
        <horizontal/>
      </border>
    </dxf>
    <dxf>
      <font>
        <strike val="0"/>
        <outline val="0"/>
        <shadow val="0"/>
        <u val="none"/>
        <vertAlign val="baseline"/>
        <sz val="8"/>
        <color theme="1"/>
        <name val="Consolas"/>
        <family val="3"/>
        <scheme val="none"/>
      </font>
      <alignment horizontal="center" vertical="center" textRotation="0" wrapText="0" indent="0" justifyLastLine="0" shrinkToFit="0" readingOrder="0"/>
      <border diagonalUp="0" diagonalDown="0">
        <left style="hair">
          <color auto="1"/>
        </left>
        <right style="hair">
          <color auto="1"/>
        </right>
        <top/>
        <bottom/>
        <vertical style="hair">
          <color auto="1"/>
        </vertical>
        <horizontal/>
      </border>
    </dxf>
    <dxf>
      <font>
        <strike val="0"/>
        <outline val="0"/>
        <shadow val="0"/>
        <u val="none"/>
        <vertAlign val="baseline"/>
        <sz val="8"/>
        <color theme="1"/>
        <name val="Consolas"/>
        <family val="3"/>
        <scheme val="none"/>
      </font>
      <alignment horizontal="center" vertical="center" textRotation="0" wrapText="0" indent="0" justifyLastLine="0" shrinkToFit="0" readingOrder="0"/>
      <border diagonalUp="0" diagonalDown="0">
        <left style="hair">
          <color auto="1"/>
        </left>
        <right style="hair">
          <color auto="1"/>
        </right>
        <top/>
        <bottom/>
        <vertical style="hair">
          <color auto="1"/>
        </vertical>
        <horizontal/>
      </border>
    </dxf>
    <dxf>
      <font>
        <strike val="0"/>
        <outline val="0"/>
        <shadow val="0"/>
        <u val="none"/>
        <vertAlign val="baseline"/>
        <sz val="8"/>
        <color theme="1"/>
        <name val="Consolas"/>
        <family val="3"/>
        <scheme val="none"/>
      </font>
      <alignment horizontal="center" vertical="center" textRotation="0" wrapText="0" indent="0" justifyLastLine="0" shrinkToFit="0" readingOrder="0"/>
      <border diagonalUp="0" diagonalDown="0">
        <left style="hair">
          <color auto="1"/>
        </left>
        <right style="hair">
          <color auto="1"/>
        </right>
        <top/>
        <bottom/>
        <vertical style="hair">
          <color auto="1"/>
        </vertical>
        <horizontal/>
      </border>
    </dxf>
    <dxf>
      <font>
        <strike val="0"/>
        <outline val="0"/>
        <shadow val="0"/>
        <u val="none"/>
        <vertAlign val="baseline"/>
        <sz val="8"/>
        <color theme="1"/>
        <name val="Consolas"/>
        <family val="3"/>
        <scheme val="none"/>
      </font>
      <alignment horizontal="center" vertical="center" textRotation="0" wrapText="0" indent="0" justifyLastLine="0" shrinkToFit="0" readingOrder="0"/>
      <border diagonalUp="0" diagonalDown="0">
        <left style="hair">
          <color auto="1"/>
        </left>
        <right style="hair">
          <color auto="1"/>
        </right>
        <top/>
        <bottom/>
        <vertical style="hair">
          <color auto="1"/>
        </vertical>
        <horizontal/>
      </border>
    </dxf>
    <dxf>
      <font>
        <strike val="0"/>
        <outline val="0"/>
        <shadow val="0"/>
        <u val="none"/>
        <vertAlign val="baseline"/>
        <sz val="8"/>
        <color theme="1"/>
        <name val="Consolas"/>
        <family val="3"/>
        <scheme val="none"/>
      </font>
      <alignment horizontal="center" vertical="center" textRotation="0" wrapText="0" indent="0" justifyLastLine="0" shrinkToFit="0" readingOrder="0"/>
      <border diagonalUp="0" diagonalDown="0">
        <left style="thick">
          <color auto="1"/>
        </left>
        <right style="hair">
          <color auto="1"/>
        </right>
        <top/>
        <bottom/>
        <vertical style="hair">
          <color auto="1"/>
        </vertical>
        <horizontal/>
      </border>
    </dxf>
    <dxf>
      <font>
        <strike val="0"/>
        <outline val="0"/>
        <shadow val="0"/>
        <u val="none"/>
        <vertAlign val="baseline"/>
        <sz val="8"/>
        <color theme="1"/>
        <name val="Consolas"/>
        <family val="3"/>
        <scheme val="none"/>
      </font>
      <numFmt numFmtId="164" formatCode="yyyy\-mm\-dd\ \(ddd\)"/>
      <alignment horizontal="center" vertical="bottom" textRotation="0" wrapText="0" indent="0" justifyLastLine="0" shrinkToFit="0" readingOrder="0"/>
    </dxf>
    <dxf>
      <font>
        <b val="0"/>
        <i val="0"/>
        <strike val="0"/>
        <condense val="0"/>
        <extend val="0"/>
        <outline val="0"/>
        <shadow val="0"/>
        <u val="none"/>
        <vertAlign val="baseline"/>
        <sz val="8"/>
        <color theme="1"/>
        <name val="Consolas"/>
        <family val="3"/>
        <scheme val="none"/>
      </font>
      <fill>
        <patternFill patternType="solid">
          <fgColor indexed="64"/>
          <bgColor theme="2"/>
        </patternFill>
      </fill>
      <alignment horizontal="center" vertical="center" textRotation="0" wrapText="0" indent="0" justifyLastLine="0" shrinkToFit="0" readingOrder="0"/>
      <border diagonalUp="0" diagonalDown="0" outline="0">
        <left style="hair">
          <color auto="1"/>
        </left>
        <right/>
        <top/>
        <bottom/>
      </border>
    </dxf>
    <dxf>
      <font>
        <b val="0"/>
        <i val="0"/>
        <strike val="0"/>
        <condense val="0"/>
        <extend val="0"/>
        <outline val="0"/>
        <shadow val="0"/>
        <u val="none"/>
        <vertAlign val="baseline"/>
        <sz val="8"/>
        <color theme="1"/>
        <name val="Consolas"/>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left style="hair">
          <color auto="1"/>
        </left>
        <right/>
        <top/>
        <bottom/>
        <vertical style="hair">
          <color auto="1"/>
        </vertical>
        <horizontal/>
      </border>
    </dxf>
    <dxf>
      <font>
        <b val="0"/>
        <i val="0"/>
        <strike val="0"/>
        <condense val="0"/>
        <extend val="0"/>
        <outline val="0"/>
        <shadow val="0"/>
        <u val="none"/>
        <vertAlign val="baseline"/>
        <sz val="8"/>
        <color theme="1"/>
        <name val="Consolas"/>
        <family val="3"/>
        <scheme val="none"/>
      </font>
      <fill>
        <patternFill patternType="solid">
          <fgColor indexed="64"/>
          <bgColor theme="2"/>
        </patternFill>
      </fill>
      <alignment horizontal="center" vertical="center" textRotation="0" wrapText="0" indent="0" justifyLastLine="0" shrinkToFit="0" readingOrder="0"/>
      <border diagonalUp="0" diagonalDown="0" outline="0">
        <left style="hair">
          <color auto="1"/>
        </left>
        <right style="hair">
          <color auto="1"/>
        </right>
        <top/>
        <bottom/>
      </border>
    </dxf>
    <dxf>
      <font>
        <strike val="0"/>
        <outline val="0"/>
        <shadow val="0"/>
        <u val="none"/>
        <vertAlign val="baseline"/>
        <sz val="8"/>
        <color theme="1"/>
        <name val="Consolas"/>
        <family val="3"/>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left style="hair">
          <color auto="1"/>
        </left>
        <right style="hair">
          <color auto="1"/>
        </right>
        <top/>
        <bottom/>
        <vertical style="hair">
          <color auto="1"/>
        </vertical>
        <horizontal/>
      </border>
    </dxf>
    <dxf>
      <font>
        <b val="0"/>
        <i val="0"/>
        <strike val="0"/>
        <condense val="0"/>
        <extend val="0"/>
        <outline val="0"/>
        <shadow val="0"/>
        <u val="none"/>
        <vertAlign val="baseline"/>
        <sz val="8"/>
        <color theme="1"/>
        <name val="Consolas"/>
        <family val="3"/>
        <scheme val="none"/>
      </font>
      <fill>
        <patternFill patternType="solid">
          <fgColor indexed="64"/>
          <bgColor theme="2"/>
        </patternFill>
      </fill>
      <alignment horizontal="center" vertical="center" textRotation="0" wrapText="0" indent="0" justifyLastLine="0" shrinkToFit="0" readingOrder="0"/>
      <border diagonalUp="0" diagonalDown="0" outline="0">
        <left style="hair">
          <color auto="1"/>
        </left>
        <right style="hair">
          <color auto="1"/>
        </right>
        <top/>
        <bottom/>
      </border>
    </dxf>
    <dxf>
      <font>
        <strike val="0"/>
        <outline val="0"/>
        <shadow val="0"/>
        <u val="none"/>
        <vertAlign val="baseline"/>
        <sz val="8"/>
        <color theme="1"/>
        <name val="Consolas"/>
        <family val="3"/>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left style="hair">
          <color auto="1"/>
        </left>
        <right style="hair">
          <color auto="1"/>
        </right>
        <top/>
        <bottom/>
        <vertical style="hair">
          <color auto="1"/>
        </vertical>
        <horizontal/>
      </border>
    </dxf>
    <dxf>
      <font>
        <b val="0"/>
        <i val="0"/>
        <strike val="0"/>
        <condense val="0"/>
        <extend val="0"/>
        <outline val="0"/>
        <shadow val="0"/>
        <u val="none"/>
        <vertAlign val="baseline"/>
        <sz val="8"/>
        <color theme="1"/>
        <name val="Consolas"/>
        <family val="3"/>
        <scheme val="none"/>
      </font>
      <fill>
        <patternFill patternType="solid">
          <fgColor indexed="64"/>
          <bgColor theme="2"/>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left style="hair">
          <color auto="1"/>
        </left>
        <right style="hair">
          <color auto="1"/>
        </right>
        <top/>
        <bottom/>
        <vertical/>
        <horizontal/>
      </border>
    </dxf>
    <dxf>
      <font>
        <b val="0"/>
        <i val="0"/>
        <strike val="0"/>
        <condense val="0"/>
        <extend val="0"/>
        <outline val="0"/>
        <shadow val="0"/>
        <u val="none"/>
        <vertAlign val="baseline"/>
        <sz val="8"/>
        <color theme="1"/>
        <name val="Consolas"/>
        <family val="3"/>
        <scheme val="none"/>
      </font>
      <fill>
        <patternFill patternType="solid">
          <fgColor indexed="64"/>
          <bgColor theme="2"/>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left style="hair">
          <color auto="1"/>
        </left>
        <right style="hair">
          <color auto="1"/>
        </right>
        <top/>
        <bottom/>
        <vertical/>
        <horizontal/>
      </border>
    </dxf>
    <dxf>
      <font>
        <b val="0"/>
        <i val="0"/>
        <strike val="0"/>
        <condense val="0"/>
        <extend val="0"/>
        <outline val="0"/>
        <shadow val="0"/>
        <u val="none"/>
        <vertAlign val="baseline"/>
        <sz val="8"/>
        <color theme="1"/>
        <name val="Consolas"/>
        <family val="3"/>
        <scheme val="none"/>
      </font>
      <fill>
        <patternFill patternType="solid">
          <fgColor indexed="64"/>
          <bgColor theme="2"/>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onsolas"/>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left style="hair">
          <color auto="1"/>
        </left>
        <right style="hair">
          <color auto="1"/>
        </right>
        <top/>
        <bottom/>
        <vertical/>
        <horizontal/>
      </border>
    </dxf>
    <dxf>
      <border diagonalUp="0" diagonalDown="0" outline="0">
        <left style="hair">
          <color auto="1"/>
        </left>
        <right style="thick">
          <color auto="1"/>
        </right>
        <top/>
        <bottom/>
      </border>
    </dxf>
    <dxf>
      <font>
        <strike val="0"/>
        <outline val="0"/>
        <shadow val="0"/>
        <u val="none"/>
        <vertAlign val="baseline"/>
        <sz val="8"/>
        <color theme="1"/>
        <name val="Consolas"/>
        <family val="3"/>
        <scheme val="none"/>
      </font>
      <numFmt numFmtId="164" formatCode="yyyy\-mm\-dd\ \(ddd\)"/>
      <alignment horizontal="center" vertical="center" textRotation="0" wrapText="0" indent="0" justifyLastLine="0" shrinkToFit="0" readingOrder="0"/>
      <border diagonalUp="0" diagonalDown="0">
        <left style="hair">
          <color auto="1"/>
        </left>
        <right style="thick">
          <color auto="1"/>
        </right>
        <top/>
        <bottom/>
        <horizontal/>
      </border>
    </dxf>
    <dxf>
      <border diagonalUp="0" diagonalDown="0" outline="0">
        <left style="medium">
          <color auto="1"/>
        </left>
        <right style="hair">
          <color auto="1"/>
        </right>
        <top/>
        <bottom/>
      </border>
    </dxf>
    <dxf>
      <font>
        <strike val="0"/>
        <outline val="0"/>
        <shadow val="0"/>
        <u val="none"/>
        <vertAlign val="baseline"/>
        <sz val="8"/>
        <color theme="1"/>
        <name val="Consolas"/>
        <family val="3"/>
        <scheme val="none"/>
      </font>
      <numFmt numFmtId="164" formatCode="yyyy\-mm\-dd\ \(ddd\)"/>
      <alignment horizontal="center" vertical="center" textRotation="0" wrapText="0" indent="0" justifyLastLine="0" shrinkToFit="0" readingOrder="0"/>
      <border diagonalUp="0" diagonalDown="0">
        <left style="medium">
          <color auto="1"/>
        </left>
        <right style="hair">
          <color auto="1"/>
        </right>
        <top/>
        <bottom/>
        <horizontal/>
      </border>
    </dxf>
    <dxf>
      <border diagonalUp="0" diagonalDown="0" outline="0">
        <left style="hair">
          <color auto="1"/>
        </left>
        <right/>
        <top/>
        <bottom/>
      </border>
    </dxf>
    <dxf>
      <font>
        <b/>
        <i val="0"/>
        <strike val="0"/>
        <condense val="0"/>
        <extend val="0"/>
        <outline val="0"/>
        <shadow val="0"/>
        <u val="none"/>
        <vertAlign val="baseline"/>
        <sz val="8"/>
        <color theme="1"/>
        <name val="Consolas"/>
        <scheme val="none"/>
      </font>
      <numFmt numFmtId="0" formatCode="General"/>
      <alignment horizontal="center" vertical="center" textRotation="0" wrapText="0" indent="0" justifyLastLine="0" shrinkToFit="0" readingOrder="0"/>
      <border diagonalUp="0" diagonalDown="0">
        <left style="hair">
          <color auto="1"/>
        </left>
        <right style="hair">
          <color auto="1"/>
        </right>
        <top/>
        <bottom/>
      </border>
    </dxf>
    <dxf>
      <border diagonalUp="0" diagonalDown="0" outline="0">
        <left style="thin">
          <color auto="1"/>
        </left>
        <right style="hair">
          <color auto="1"/>
        </right>
        <top/>
        <bottom/>
      </border>
    </dxf>
    <dxf>
      <font>
        <b/>
        <strike val="0"/>
        <outline val="0"/>
        <shadow val="0"/>
        <u val="none"/>
        <vertAlign val="baseline"/>
        <sz val="8"/>
        <color theme="1"/>
        <name val="Consolas"/>
        <scheme val="none"/>
      </font>
      <numFmt numFmtId="0" formatCode="General"/>
      <alignment horizontal="center" vertical="center" textRotation="0" wrapText="0" indent="0" justifyLastLine="0" shrinkToFit="0" readingOrder="0"/>
      <border diagonalUp="0" diagonalDown="0">
        <left style="thin">
          <color auto="1"/>
        </left>
        <right style="hair">
          <color auto="1"/>
        </right>
        <top/>
        <bottom/>
      </border>
    </dxf>
    <dxf>
      <font>
        <b val="0"/>
        <i val="0"/>
        <strike val="0"/>
        <condense val="0"/>
        <extend val="0"/>
        <outline val="0"/>
        <shadow val="0"/>
        <u val="none"/>
        <vertAlign val="baseline"/>
        <sz val="8"/>
        <color theme="1"/>
        <name val="Consolas"/>
        <family val="3"/>
        <scheme val="none"/>
      </font>
      <alignment horizontal="center" vertical="center" textRotation="0" wrapText="0" indent="0" justifyLastLine="0" shrinkToFit="0" readingOrder="0"/>
      <border diagonalUp="0" diagonalDown="0" outline="0">
        <left style="hair">
          <color auto="1"/>
        </left>
        <right/>
        <top/>
        <bottom/>
      </border>
    </dxf>
    <dxf>
      <font>
        <strike val="0"/>
        <outline val="0"/>
        <shadow val="0"/>
        <u val="none"/>
        <vertAlign val="baseline"/>
        <sz val="8"/>
        <color theme="1"/>
        <name val="Consolas"/>
        <scheme val="none"/>
      </font>
      <numFmt numFmtId="0" formatCode="General"/>
      <alignment horizontal="center" vertical="center" textRotation="0" wrapText="0" indent="0" justifyLastLine="0" shrinkToFit="0" readingOrder="0"/>
      <border diagonalUp="0" diagonalDown="0">
        <left style="hair">
          <color auto="1"/>
        </left>
        <right style="hair">
          <color auto="1"/>
        </right>
        <top/>
        <bottom/>
      </border>
    </dxf>
    <dxf>
      <font>
        <b val="0"/>
        <i val="0"/>
        <strike val="0"/>
        <condense val="0"/>
        <extend val="0"/>
        <outline val="0"/>
        <shadow val="0"/>
        <u val="none"/>
        <vertAlign val="baseline"/>
        <sz val="8"/>
        <color theme="1"/>
        <name val="Consolas"/>
        <family val="3"/>
        <scheme val="none"/>
      </font>
      <alignment horizontal="center" vertical="center" textRotation="0" wrapText="0" indent="0" justifyLastLine="0" shrinkToFit="0" readingOrder="0"/>
      <border diagonalUp="0" diagonalDown="0" outline="0">
        <left/>
        <right style="hair">
          <color auto="1"/>
        </right>
        <top/>
        <bottom/>
      </border>
    </dxf>
    <dxf>
      <font>
        <strike val="0"/>
        <outline val="0"/>
        <shadow val="0"/>
        <u val="none"/>
        <vertAlign val="baseline"/>
        <sz val="8"/>
        <color theme="1"/>
        <name val="Consolas"/>
        <scheme val="none"/>
      </font>
      <numFmt numFmtId="0" formatCode="General"/>
      <alignment horizontal="center" vertical="center" textRotation="0" wrapText="0" indent="0" justifyLastLine="0" shrinkToFit="0" readingOrder="0"/>
      <border diagonalUp="0" diagonalDown="0">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medium">
          <color auto="1"/>
        </right>
        <top/>
        <bottom/>
      </border>
    </dxf>
    <dxf>
      <font>
        <strike val="0"/>
        <outline val="0"/>
        <shadow val="0"/>
        <u val="none"/>
        <vertAlign val="baseline"/>
        <sz val="8"/>
        <color theme="1"/>
        <name val="Calibri"/>
        <scheme val="minor"/>
      </font>
      <numFmt numFmtId="0" formatCode="General"/>
      <alignment horizontal="center" vertical="center" textRotation="0" wrapText="0" indent="0" justifyLastLine="0" shrinkToFit="0" readingOrder="0"/>
      <border diagonalUp="0" diagonalDown="0">
        <left style="hair">
          <color auto="1"/>
        </left>
        <right style="medium">
          <color auto="1"/>
        </right>
        <top/>
        <bottom/>
        <vertical style="hair">
          <color auto="1"/>
        </vertical>
        <horizontal/>
      </border>
    </dxf>
    <dxf>
      <border diagonalUp="0" diagonalDown="0" outline="0">
        <left style="hair">
          <color auto="1"/>
        </left>
        <right style="hair">
          <color auto="1"/>
        </right>
        <top/>
        <bottom/>
      </border>
    </dxf>
    <dxf>
      <font>
        <strike val="0"/>
        <outline val="0"/>
        <shadow val="0"/>
        <u val="none"/>
        <vertAlign val="baseline"/>
        <sz val="8"/>
        <color theme="1"/>
        <name val="Consolas"/>
        <family val="3"/>
        <scheme val="none"/>
      </font>
      <numFmt numFmtId="0" formatCode="General"/>
      <alignment horizontal="center" vertical="center" textRotation="0" wrapText="0" indent="0" justifyLastLine="0" shrinkToFit="0" readingOrder="0"/>
      <border diagonalUp="0" diagonalDown="0">
        <left style="hair">
          <color auto="1"/>
        </left>
        <right style="hair">
          <color auto="1"/>
        </right>
        <top/>
        <bottom/>
        <vertical style="hair">
          <color auto="1"/>
        </vertical>
        <horizontal/>
      </border>
    </dxf>
    <dxf>
      <font>
        <b/>
        <i val="0"/>
        <strike val="0"/>
        <condense val="0"/>
        <extend val="0"/>
        <outline val="0"/>
        <shadow val="0"/>
        <u val="none"/>
        <vertAlign val="baseline"/>
        <sz val="8"/>
        <color theme="1"/>
        <name val="Consolas"/>
        <family val="3"/>
        <scheme val="none"/>
      </font>
      <alignment horizontal="center" vertical="center" textRotation="0" wrapText="0" indent="0" justifyLastLine="0" shrinkToFit="0" readingOrder="0"/>
      <border diagonalUp="0" diagonalDown="0" outline="0">
        <left style="medium">
          <color auto="1"/>
        </left>
        <right style="hair">
          <color auto="1"/>
        </right>
        <top/>
        <bottom/>
      </border>
    </dxf>
    <dxf>
      <font>
        <b/>
        <strike val="0"/>
        <outline val="0"/>
        <shadow val="0"/>
        <u val="none"/>
        <vertAlign val="baseline"/>
        <sz val="8"/>
        <color theme="1"/>
        <name val="Consolas"/>
        <scheme val="none"/>
      </font>
      <numFmt numFmtId="0" formatCode="General"/>
      <alignment horizontal="center" vertical="center" textRotation="0" wrapText="0" indent="0" justifyLastLine="0" shrinkToFit="0" readingOrder="0"/>
      <border diagonalUp="0" diagonalDown="0">
        <left style="medium">
          <color auto="1"/>
        </left>
        <right style="hair">
          <color auto="1"/>
        </right>
        <top/>
        <bottom/>
        <vertical style="hair">
          <color auto="1"/>
        </vertical>
        <horizontal/>
      </border>
    </dxf>
    <dxf>
      <font>
        <b val="0"/>
        <i val="0"/>
        <strike val="0"/>
        <condense val="0"/>
        <extend val="0"/>
        <outline val="0"/>
        <shadow val="0"/>
        <u val="none"/>
        <vertAlign val="baseline"/>
        <sz val="8"/>
        <color theme="1"/>
        <name val="Consolas"/>
        <family val="3"/>
        <scheme val="none"/>
      </font>
      <alignment horizontal="left" vertical="center" textRotation="0" wrapText="0" indent="0" justifyLastLine="0" shrinkToFit="0" readingOrder="0"/>
      <border diagonalUp="0" diagonalDown="0" outline="0">
        <left style="hair">
          <color auto="1"/>
        </left>
        <right/>
        <top/>
        <bottom/>
      </border>
    </dxf>
    <dxf>
      <font>
        <strike val="0"/>
        <outline val="0"/>
        <shadow val="0"/>
        <u val="none"/>
        <vertAlign val="baseline"/>
        <sz val="8"/>
        <color theme="1"/>
        <name val="Consolas"/>
        <scheme val="none"/>
      </font>
      <numFmt numFmtId="0" formatCode="General"/>
      <alignment horizontal="left" vertical="center" textRotation="0" wrapText="0" indent="0" justifyLastLine="0" shrinkToFit="0" readingOrder="0"/>
      <border diagonalUp="0" diagonalDown="0">
        <left style="hair">
          <color auto="1"/>
        </left>
        <right style="hair">
          <color auto="1"/>
        </right>
        <top/>
        <bottom/>
      </border>
    </dxf>
    <dxf>
      <font>
        <b val="0"/>
        <i val="0"/>
        <strike val="0"/>
        <condense val="0"/>
        <extend val="0"/>
        <outline val="0"/>
        <shadow val="0"/>
        <u val="none"/>
        <vertAlign val="baseline"/>
        <sz val="8"/>
        <color theme="1"/>
        <name val="Consolas"/>
        <family val="3"/>
        <scheme val="none"/>
      </font>
      <numFmt numFmtId="19" formatCode="dd/mm/yyyy"/>
      <alignment horizontal="left" vertical="center" textRotation="0" wrapText="0" indent="0" justifyLastLine="0" shrinkToFit="0" readingOrder="0"/>
      <border diagonalUp="0" diagonalDown="0" outline="0">
        <left style="thick">
          <color auto="1"/>
        </left>
        <right style="hair">
          <color auto="1"/>
        </right>
        <top/>
        <bottom/>
      </border>
    </dxf>
    <dxf>
      <font>
        <strike val="0"/>
        <outline val="0"/>
        <shadow val="0"/>
        <u val="none"/>
        <vertAlign val="baseline"/>
        <sz val="8"/>
        <color theme="1"/>
        <name val="Consolas"/>
        <scheme val="none"/>
      </font>
      <numFmt numFmtId="0" formatCode="General"/>
      <alignment horizontal="left" vertical="center" textRotation="0" wrapText="0" indent="0" justifyLastLine="0" shrinkToFit="0" readingOrder="0"/>
      <border diagonalUp="0" diagonalDown="0">
        <left style="thick">
          <color auto="1"/>
        </left>
        <right style="hair">
          <color auto="1"/>
        </right>
        <top/>
        <bottom/>
        <vertical/>
        <horizontal/>
      </border>
    </dxf>
    <dxf>
      <font>
        <b val="0"/>
        <i val="0"/>
        <strike val="0"/>
        <condense val="0"/>
        <extend val="0"/>
        <outline val="0"/>
        <shadow val="0"/>
        <u val="none"/>
        <vertAlign val="baseline"/>
        <sz val="8"/>
        <color theme="1"/>
        <name val="Calibri"/>
        <family val="2"/>
        <scheme val="minor"/>
      </font>
      <border diagonalUp="0" diagonalDown="0" outline="0">
        <left style="hair">
          <color auto="1"/>
        </left>
        <right/>
        <top/>
        <bottom/>
      </border>
    </dxf>
    <dxf>
      <font>
        <strike val="0"/>
        <outline val="0"/>
        <shadow val="0"/>
        <u val="none"/>
        <vertAlign val="baseline"/>
        <sz val="8"/>
        <color theme="1"/>
        <name val="Calibri"/>
        <scheme val="minor"/>
      </font>
      <numFmt numFmtId="0" formatCode="General"/>
      <alignment horizontal="general" vertical="center" textRotation="0" wrapText="0" indent="0" justifyLastLine="0" shrinkToFit="0" readingOrder="0"/>
      <border diagonalUp="0" diagonalDown="0">
        <left style="hair">
          <color auto="1"/>
        </left>
        <right style="hair">
          <color auto="1"/>
        </right>
        <top/>
        <bottom/>
      </border>
    </dxf>
    <dxf>
      <font>
        <b val="0"/>
        <i val="0"/>
        <strike val="0"/>
        <condense val="0"/>
        <extend val="0"/>
        <outline val="0"/>
        <shadow val="0"/>
        <u/>
        <vertAlign val="baseline"/>
        <sz val="8"/>
        <color theme="10"/>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bottom/>
      </border>
    </dxf>
    <dxf>
      <font>
        <strike val="0"/>
        <outline val="0"/>
        <shadow val="0"/>
        <u/>
        <vertAlign val="baseline"/>
        <sz val="8"/>
        <color theme="10"/>
        <name val="Calibri"/>
        <scheme val="minor"/>
      </font>
      <numFmt numFmtId="0" formatCode="General"/>
      <alignment horizontal="center" vertical="center" textRotation="0" wrapText="0" indent="0" justifyLastLine="0" shrinkToFit="0" readingOrder="0"/>
      <border diagonalUp="0" diagonalDown="0">
        <left style="hair">
          <color auto="1"/>
        </left>
        <right style="hair">
          <color auto="1"/>
        </right>
        <top/>
        <bottom/>
      </border>
    </dxf>
    <dxf>
      <font>
        <b val="0"/>
        <i val="0"/>
        <strike val="0"/>
        <condense val="0"/>
        <extend val="0"/>
        <outline val="0"/>
        <shadow val="0"/>
        <u val="none"/>
        <vertAlign val="baseline"/>
        <sz val="8"/>
        <color theme="1"/>
        <name val="Consolas"/>
        <family val="3"/>
        <scheme val="none"/>
      </font>
      <alignment horizontal="right" vertical="center" textRotation="0" wrapText="0" indent="0" justifyLastLine="0" shrinkToFit="0" readingOrder="0"/>
      <border diagonalUp="0" diagonalDown="0" outline="0">
        <left/>
        <right style="hair">
          <color auto="1"/>
        </right>
        <top/>
        <bottom/>
      </border>
    </dxf>
    <dxf>
      <font>
        <strike val="0"/>
        <outline val="0"/>
        <shadow val="0"/>
        <u val="none"/>
        <vertAlign val="baseline"/>
        <sz val="8"/>
        <color theme="1"/>
        <name val="Consolas"/>
        <scheme val="none"/>
      </font>
      <alignment horizontal="left" vertical="center" textRotation="0" wrapText="0" indent="0" justifyLastLine="0" shrinkToFit="0" readingOrder="0"/>
      <border diagonalUp="0" diagonalDown="0" outline="0">
        <left/>
        <right style="hair">
          <color auto="1"/>
        </right>
        <top/>
        <bottom/>
      </border>
    </dxf>
    <dxf>
      <alignment horizontal="general" vertical="center" textRotation="0" wrapText="0" indent="0" justifyLastLine="0" shrinkToFit="0" readingOrder="0"/>
    </dxf>
    <dxf>
      <alignment horizontal="left" vertical="bottom" textRotation="90" wrapText="0" indent="0" justifyLastLine="0" shrinkToFit="0" readingOrder="0"/>
    </dxf>
  </dxfs>
  <tableStyles count="0" defaultTableStyle="TableStyleMedium2" defaultPivotStyle="PivotStyleLight16"/>
  <colors>
    <mruColors>
      <color rgb="FFFFFF00"/>
      <color rgb="FF00CC00"/>
      <color rgb="FF0099FF"/>
      <color rgb="FFCC3300"/>
      <color rgb="FFFF0066"/>
      <color rgb="FF990033"/>
      <color rgb="FF009900"/>
      <color rgb="FF006600"/>
      <color rgb="FFFF9900"/>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Risk Distribution</a:t>
            </a:r>
          </a:p>
        </c:rich>
      </c:tx>
      <c:overlay val="0"/>
    </c:title>
    <c:autoTitleDeleted val="0"/>
    <c:plotArea>
      <c:layout/>
      <c:barChart>
        <c:barDir val="bar"/>
        <c:grouping val="percentStacked"/>
        <c:varyColors val="0"/>
        <c:ser>
          <c:idx val="5"/>
          <c:order val="0"/>
          <c:tx>
            <c:strRef>
              <c:f>RiskMatrix!$L$3</c:f>
              <c:strCache>
                <c:ptCount val="1"/>
                <c:pt idx="0">
                  <c:v>Unspecified</c:v>
                </c:pt>
              </c:strCache>
            </c:strRef>
          </c:tx>
          <c:spPr>
            <a:solidFill>
              <a:schemeClr val="tx1">
                <a:lumMod val="95000"/>
                <a:lumOff val="5000"/>
              </a:schemeClr>
            </a:solidFill>
          </c:spPr>
          <c:invertIfNegative val="0"/>
          <c:val>
            <c:numRef>
              <c:f>RiskMatrix!$L$4</c:f>
              <c:numCache>
                <c:formatCode>General</c:formatCode>
                <c:ptCount val="1"/>
                <c:pt idx="0">
                  <c:v>0</c:v>
                </c:pt>
              </c:numCache>
            </c:numRef>
          </c:val>
          <c:extLst>
            <c:ext xmlns:c16="http://schemas.microsoft.com/office/drawing/2014/chart" uri="{C3380CC4-5D6E-409C-BE32-E72D297353CC}">
              <c16:uniqueId val="{00000000-C5CE-444D-BA43-60DCF3A43DEF}"/>
            </c:ext>
          </c:extLst>
        </c:ser>
        <c:ser>
          <c:idx val="4"/>
          <c:order val="1"/>
          <c:tx>
            <c:strRef>
              <c:f>RiskMatrix!$M$3</c:f>
              <c:strCache>
                <c:ptCount val="1"/>
                <c:pt idx="0">
                  <c:v>Negligible</c:v>
                </c:pt>
              </c:strCache>
            </c:strRef>
          </c:tx>
          <c:spPr>
            <a:solidFill>
              <a:srgbClr val="006600"/>
            </a:solidFill>
          </c:spPr>
          <c:invertIfNegative val="0"/>
          <c:val>
            <c:numRef>
              <c:f>RiskMatrix!$M$4</c:f>
              <c:numCache>
                <c:formatCode>General</c:formatCode>
                <c:ptCount val="1"/>
                <c:pt idx="0">
                  <c:v>0</c:v>
                </c:pt>
              </c:numCache>
            </c:numRef>
          </c:val>
          <c:extLst>
            <c:ext xmlns:c16="http://schemas.microsoft.com/office/drawing/2014/chart" uri="{C3380CC4-5D6E-409C-BE32-E72D297353CC}">
              <c16:uniqueId val="{00000001-C5CE-444D-BA43-60DCF3A43DEF}"/>
            </c:ext>
          </c:extLst>
        </c:ser>
        <c:ser>
          <c:idx val="3"/>
          <c:order val="2"/>
          <c:tx>
            <c:strRef>
              <c:f>RiskMatrix!$N$3</c:f>
              <c:strCache>
                <c:ptCount val="1"/>
                <c:pt idx="0">
                  <c:v>Low</c:v>
                </c:pt>
              </c:strCache>
            </c:strRef>
          </c:tx>
          <c:spPr>
            <a:solidFill>
              <a:srgbClr val="009900"/>
            </a:solidFill>
          </c:spPr>
          <c:invertIfNegative val="0"/>
          <c:val>
            <c:numRef>
              <c:f>RiskMatrix!$N$4</c:f>
              <c:numCache>
                <c:formatCode>General</c:formatCode>
                <c:ptCount val="1"/>
                <c:pt idx="0">
                  <c:v>1</c:v>
                </c:pt>
              </c:numCache>
            </c:numRef>
          </c:val>
          <c:extLst>
            <c:ext xmlns:c16="http://schemas.microsoft.com/office/drawing/2014/chart" uri="{C3380CC4-5D6E-409C-BE32-E72D297353CC}">
              <c16:uniqueId val="{00000002-C5CE-444D-BA43-60DCF3A43DEF}"/>
            </c:ext>
          </c:extLst>
        </c:ser>
        <c:ser>
          <c:idx val="2"/>
          <c:order val="3"/>
          <c:tx>
            <c:strRef>
              <c:f>RiskMatrix!$O$3</c:f>
              <c:strCache>
                <c:ptCount val="1"/>
                <c:pt idx="0">
                  <c:v>Medium</c:v>
                </c:pt>
              </c:strCache>
            </c:strRef>
          </c:tx>
          <c:spPr>
            <a:solidFill>
              <a:srgbClr val="FFC000"/>
            </a:solidFill>
          </c:spPr>
          <c:invertIfNegative val="0"/>
          <c:val>
            <c:numRef>
              <c:f>RiskMatrix!$O$4</c:f>
              <c:numCache>
                <c:formatCode>General</c:formatCode>
                <c:ptCount val="1"/>
                <c:pt idx="0">
                  <c:v>0</c:v>
                </c:pt>
              </c:numCache>
            </c:numRef>
          </c:val>
          <c:extLst>
            <c:ext xmlns:c16="http://schemas.microsoft.com/office/drawing/2014/chart" uri="{C3380CC4-5D6E-409C-BE32-E72D297353CC}">
              <c16:uniqueId val="{00000003-C5CE-444D-BA43-60DCF3A43DEF}"/>
            </c:ext>
          </c:extLst>
        </c:ser>
        <c:ser>
          <c:idx val="1"/>
          <c:order val="4"/>
          <c:tx>
            <c:strRef>
              <c:f>RiskMatrix!$P$3</c:f>
              <c:strCache>
                <c:ptCount val="1"/>
                <c:pt idx="0">
                  <c:v>High</c:v>
                </c:pt>
              </c:strCache>
            </c:strRef>
          </c:tx>
          <c:spPr>
            <a:solidFill>
              <a:srgbClr val="FF3300"/>
            </a:solidFill>
          </c:spPr>
          <c:invertIfNegative val="0"/>
          <c:val>
            <c:numRef>
              <c:f>RiskMatrix!$P$4</c:f>
              <c:numCache>
                <c:formatCode>General</c:formatCode>
                <c:ptCount val="1"/>
                <c:pt idx="0">
                  <c:v>0</c:v>
                </c:pt>
              </c:numCache>
            </c:numRef>
          </c:val>
          <c:extLst>
            <c:ext xmlns:c16="http://schemas.microsoft.com/office/drawing/2014/chart" uri="{C3380CC4-5D6E-409C-BE32-E72D297353CC}">
              <c16:uniqueId val="{00000004-C5CE-444D-BA43-60DCF3A43DEF}"/>
            </c:ext>
          </c:extLst>
        </c:ser>
        <c:ser>
          <c:idx val="0"/>
          <c:order val="5"/>
          <c:tx>
            <c:strRef>
              <c:f>RiskMatrix!$Q$3</c:f>
              <c:strCache>
                <c:ptCount val="1"/>
                <c:pt idx="0">
                  <c:v>Critical</c:v>
                </c:pt>
              </c:strCache>
            </c:strRef>
          </c:tx>
          <c:spPr>
            <a:solidFill>
              <a:srgbClr val="C00000"/>
            </a:solidFill>
          </c:spPr>
          <c:invertIfNegative val="0"/>
          <c:val>
            <c:numRef>
              <c:f>RiskMatrix!$Q$4</c:f>
              <c:numCache>
                <c:formatCode>General</c:formatCode>
                <c:ptCount val="1"/>
                <c:pt idx="0">
                  <c:v>0</c:v>
                </c:pt>
              </c:numCache>
            </c:numRef>
          </c:val>
          <c:extLst>
            <c:ext xmlns:c16="http://schemas.microsoft.com/office/drawing/2014/chart" uri="{C3380CC4-5D6E-409C-BE32-E72D297353CC}">
              <c16:uniqueId val="{00000005-C5CE-444D-BA43-60DCF3A43DEF}"/>
            </c:ext>
          </c:extLst>
        </c:ser>
        <c:dLbls>
          <c:showLegendKey val="0"/>
          <c:showVal val="0"/>
          <c:showCatName val="0"/>
          <c:showSerName val="0"/>
          <c:showPercent val="0"/>
          <c:showBubbleSize val="0"/>
        </c:dLbls>
        <c:gapWidth val="150"/>
        <c:overlap val="100"/>
        <c:axId val="164429184"/>
        <c:axId val="58119296"/>
      </c:barChart>
      <c:catAx>
        <c:axId val="164429184"/>
        <c:scaling>
          <c:orientation val="minMax"/>
        </c:scaling>
        <c:delete val="1"/>
        <c:axPos val="l"/>
        <c:majorTickMark val="out"/>
        <c:minorTickMark val="none"/>
        <c:tickLblPos val="nextTo"/>
        <c:crossAx val="58119296"/>
        <c:crosses val="autoZero"/>
        <c:auto val="1"/>
        <c:lblAlgn val="ctr"/>
        <c:lblOffset val="100"/>
        <c:noMultiLvlLbl val="0"/>
      </c:catAx>
      <c:valAx>
        <c:axId val="58119296"/>
        <c:scaling>
          <c:orientation val="minMax"/>
        </c:scaling>
        <c:delete val="0"/>
        <c:axPos val="b"/>
        <c:majorGridlines/>
        <c:numFmt formatCode="0%" sourceLinked="1"/>
        <c:majorTickMark val="out"/>
        <c:minorTickMark val="none"/>
        <c:tickLblPos val="nextTo"/>
        <c:crossAx val="164429184"/>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Risk History</a:t>
            </a:r>
          </a:p>
        </c:rich>
      </c:tx>
      <c:overlay val="0"/>
    </c:title>
    <c:autoTitleDeleted val="0"/>
    <c:plotArea>
      <c:layout/>
      <c:areaChart>
        <c:grouping val="stacked"/>
        <c:varyColors val="0"/>
        <c:ser>
          <c:idx val="0"/>
          <c:order val="0"/>
          <c:tx>
            <c:strRef>
              <c:f>RiskHistory!$C$2</c:f>
              <c:strCache>
                <c:ptCount val="1"/>
                <c:pt idx="0">
                  <c:v>Unspecified</c:v>
                </c:pt>
              </c:strCache>
            </c:strRef>
          </c:tx>
          <c:spPr>
            <a:solidFill>
              <a:schemeClr val="tx1"/>
            </a:solidFill>
          </c:spPr>
          <c:cat>
            <c:numRef>
              <c:f>RiskHistory!$B$3:$B$4</c:f>
              <c:numCache>
                <c:formatCode>yyyy\-mm\-dd\ \(ddd\)</c:formatCode>
                <c:ptCount val="2"/>
                <c:pt idx="0">
                  <c:v>1</c:v>
                </c:pt>
                <c:pt idx="1">
                  <c:v>32</c:v>
                </c:pt>
              </c:numCache>
            </c:numRef>
          </c:cat>
          <c:val>
            <c:numRef>
              <c:f>RiskHistory!$C$3:$C$4</c:f>
              <c:numCache>
                <c:formatCode>General</c:formatCode>
                <c:ptCount val="2"/>
                <c:pt idx="0">
                  <c:v>1</c:v>
                </c:pt>
                <c:pt idx="1">
                  <c:v>1</c:v>
                </c:pt>
              </c:numCache>
            </c:numRef>
          </c:val>
          <c:extLst>
            <c:ext xmlns:c16="http://schemas.microsoft.com/office/drawing/2014/chart" uri="{C3380CC4-5D6E-409C-BE32-E72D297353CC}">
              <c16:uniqueId val="{00000000-DEB0-4358-A458-46EFF3CD1429}"/>
            </c:ext>
          </c:extLst>
        </c:ser>
        <c:ser>
          <c:idx val="1"/>
          <c:order val="1"/>
          <c:tx>
            <c:strRef>
              <c:f>RiskHistory!$D$2</c:f>
              <c:strCache>
                <c:ptCount val="1"/>
                <c:pt idx="0">
                  <c:v>Very Low</c:v>
                </c:pt>
              </c:strCache>
            </c:strRef>
          </c:tx>
          <c:spPr>
            <a:solidFill>
              <a:schemeClr val="accent6">
                <a:lumMod val="50000"/>
              </a:schemeClr>
            </a:solidFill>
          </c:spPr>
          <c:cat>
            <c:numRef>
              <c:f>RiskHistory!$B$3:$B$4</c:f>
              <c:numCache>
                <c:formatCode>yyyy\-mm\-dd\ \(ddd\)</c:formatCode>
                <c:ptCount val="2"/>
                <c:pt idx="0">
                  <c:v>1</c:v>
                </c:pt>
                <c:pt idx="1">
                  <c:v>32</c:v>
                </c:pt>
              </c:numCache>
            </c:numRef>
          </c:cat>
          <c:val>
            <c:numRef>
              <c:f>RiskHistory!$D$3:$D$4</c:f>
              <c:numCache>
                <c:formatCode>General</c:formatCode>
                <c:ptCount val="2"/>
                <c:pt idx="0">
                  <c:v>1</c:v>
                </c:pt>
                <c:pt idx="1">
                  <c:v>1</c:v>
                </c:pt>
              </c:numCache>
            </c:numRef>
          </c:val>
          <c:extLst>
            <c:ext xmlns:c16="http://schemas.microsoft.com/office/drawing/2014/chart" uri="{C3380CC4-5D6E-409C-BE32-E72D297353CC}">
              <c16:uniqueId val="{00000001-DEB0-4358-A458-46EFF3CD1429}"/>
            </c:ext>
          </c:extLst>
        </c:ser>
        <c:ser>
          <c:idx val="2"/>
          <c:order val="2"/>
          <c:tx>
            <c:strRef>
              <c:f>RiskHistory!$E$2</c:f>
              <c:strCache>
                <c:ptCount val="1"/>
                <c:pt idx="0">
                  <c:v>Low</c:v>
                </c:pt>
              </c:strCache>
            </c:strRef>
          </c:tx>
          <c:spPr>
            <a:solidFill>
              <a:srgbClr val="33CC33"/>
            </a:solidFill>
          </c:spPr>
          <c:cat>
            <c:numRef>
              <c:f>RiskHistory!$B$3:$B$4</c:f>
              <c:numCache>
                <c:formatCode>yyyy\-mm\-dd\ \(ddd\)</c:formatCode>
                <c:ptCount val="2"/>
                <c:pt idx="0">
                  <c:v>1</c:v>
                </c:pt>
                <c:pt idx="1">
                  <c:v>32</c:v>
                </c:pt>
              </c:numCache>
            </c:numRef>
          </c:cat>
          <c:val>
            <c:numRef>
              <c:f>RiskHistory!$E$3:$E$4</c:f>
              <c:numCache>
                <c:formatCode>General</c:formatCode>
                <c:ptCount val="2"/>
                <c:pt idx="0">
                  <c:v>1</c:v>
                </c:pt>
                <c:pt idx="1">
                  <c:v>1</c:v>
                </c:pt>
              </c:numCache>
            </c:numRef>
          </c:val>
          <c:extLst>
            <c:ext xmlns:c16="http://schemas.microsoft.com/office/drawing/2014/chart" uri="{C3380CC4-5D6E-409C-BE32-E72D297353CC}">
              <c16:uniqueId val="{00000002-DEB0-4358-A458-46EFF3CD1429}"/>
            </c:ext>
          </c:extLst>
        </c:ser>
        <c:ser>
          <c:idx val="3"/>
          <c:order val="3"/>
          <c:tx>
            <c:strRef>
              <c:f>RiskHistory!$F$2</c:f>
              <c:strCache>
                <c:ptCount val="1"/>
                <c:pt idx="0">
                  <c:v>Medium</c:v>
                </c:pt>
              </c:strCache>
            </c:strRef>
          </c:tx>
          <c:spPr>
            <a:solidFill>
              <a:schemeClr val="accent4"/>
            </a:solidFill>
          </c:spPr>
          <c:cat>
            <c:numRef>
              <c:f>RiskHistory!$B$3:$B$4</c:f>
              <c:numCache>
                <c:formatCode>yyyy\-mm\-dd\ \(ddd\)</c:formatCode>
                <c:ptCount val="2"/>
                <c:pt idx="0">
                  <c:v>1</c:v>
                </c:pt>
                <c:pt idx="1">
                  <c:v>32</c:v>
                </c:pt>
              </c:numCache>
            </c:numRef>
          </c:cat>
          <c:val>
            <c:numRef>
              <c:f>RiskHistory!$F$3:$F$4</c:f>
              <c:numCache>
                <c:formatCode>General</c:formatCode>
                <c:ptCount val="2"/>
                <c:pt idx="0">
                  <c:v>1</c:v>
                </c:pt>
                <c:pt idx="1">
                  <c:v>1</c:v>
                </c:pt>
              </c:numCache>
            </c:numRef>
          </c:val>
          <c:extLst>
            <c:ext xmlns:c16="http://schemas.microsoft.com/office/drawing/2014/chart" uri="{C3380CC4-5D6E-409C-BE32-E72D297353CC}">
              <c16:uniqueId val="{00000003-DEB0-4358-A458-46EFF3CD1429}"/>
            </c:ext>
          </c:extLst>
        </c:ser>
        <c:ser>
          <c:idx val="4"/>
          <c:order val="4"/>
          <c:tx>
            <c:strRef>
              <c:f>RiskHistory!$G$2</c:f>
              <c:strCache>
                <c:ptCount val="1"/>
                <c:pt idx="0">
                  <c:v>High</c:v>
                </c:pt>
              </c:strCache>
            </c:strRef>
          </c:tx>
          <c:spPr>
            <a:solidFill>
              <a:srgbClr val="FF3300"/>
            </a:solidFill>
          </c:spPr>
          <c:cat>
            <c:numRef>
              <c:f>RiskHistory!$B$3:$B$4</c:f>
              <c:numCache>
                <c:formatCode>yyyy\-mm\-dd\ \(ddd\)</c:formatCode>
                <c:ptCount val="2"/>
                <c:pt idx="0">
                  <c:v>1</c:v>
                </c:pt>
                <c:pt idx="1">
                  <c:v>32</c:v>
                </c:pt>
              </c:numCache>
            </c:numRef>
          </c:cat>
          <c:val>
            <c:numRef>
              <c:f>RiskHistory!$G$3:$G$4</c:f>
              <c:numCache>
                <c:formatCode>General</c:formatCode>
                <c:ptCount val="2"/>
                <c:pt idx="0">
                  <c:v>1</c:v>
                </c:pt>
                <c:pt idx="1">
                  <c:v>1</c:v>
                </c:pt>
              </c:numCache>
            </c:numRef>
          </c:val>
          <c:extLst>
            <c:ext xmlns:c16="http://schemas.microsoft.com/office/drawing/2014/chart" uri="{C3380CC4-5D6E-409C-BE32-E72D297353CC}">
              <c16:uniqueId val="{00000004-DEB0-4358-A458-46EFF3CD1429}"/>
            </c:ext>
          </c:extLst>
        </c:ser>
        <c:ser>
          <c:idx val="5"/>
          <c:order val="5"/>
          <c:tx>
            <c:strRef>
              <c:f>RiskHistory!$H$2</c:f>
              <c:strCache>
                <c:ptCount val="1"/>
                <c:pt idx="0">
                  <c:v>Critical</c:v>
                </c:pt>
              </c:strCache>
            </c:strRef>
          </c:tx>
          <c:spPr>
            <a:solidFill>
              <a:srgbClr val="C00000"/>
            </a:solidFill>
          </c:spPr>
          <c:cat>
            <c:numRef>
              <c:f>RiskHistory!$B$3:$B$4</c:f>
              <c:numCache>
                <c:formatCode>yyyy\-mm\-dd\ \(ddd\)</c:formatCode>
                <c:ptCount val="2"/>
                <c:pt idx="0">
                  <c:v>1</c:v>
                </c:pt>
                <c:pt idx="1">
                  <c:v>32</c:v>
                </c:pt>
              </c:numCache>
            </c:numRef>
          </c:cat>
          <c:val>
            <c:numRef>
              <c:f>RiskHistory!$H$3:$H$4</c:f>
              <c:numCache>
                <c:formatCode>General</c:formatCode>
                <c:ptCount val="2"/>
                <c:pt idx="0">
                  <c:v>1</c:v>
                </c:pt>
                <c:pt idx="1">
                  <c:v>1</c:v>
                </c:pt>
              </c:numCache>
            </c:numRef>
          </c:val>
          <c:extLst>
            <c:ext xmlns:c16="http://schemas.microsoft.com/office/drawing/2014/chart" uri="{C3380CC4-5D6E-409C-BE32-E72D297353CC}">
              <c16:uniqueId val="{00000005-DEB0-4358-A458-46EFF3CD1429}"/>
            </c:ext>
          </c:extLst>
        </c:ser>
        <c:dLbls>
          <c:showLegendKey val="0"/>
          <c:showVal val="0"/>
          <c:showCatName val="0"/>
          <c:showSerName val="0"/>
          <c:showPercent val="0"/>
          <c:showBubbleSize val="0"/>
        </c:dLbls>
        <c:axId val="58746752"/>
        <c:axId val="58748288"/>
      </c:areaChart>
      <c:dateAx>
        <c:axId val="58746752"/>
        <c:scaling>
          <c:orientation val="minMax"/>
        </c:scaling>
        <c:delete val="0"/>
        <c:axPos val="b"/>
        <c:numFmt formatCode="yyyy\-mm\-dd\ \(ddd\)" sourceLinked="1"/>
        <c:majorTickMark val="out"/>
        <c:minorTickMark val="none"/>
        <c:tickLblPos val="nextTo"/>
        <c:txPr>
          <a:bodyPr rot="5400000"/>
          <a:lstStyle/>
          <a:p>
            <a:pPr>
              <a:defRPr/>
            </a:pPr>
            <a:endParaRPr lang="de-DE"/>
          </a:p>
        </c:txPr>
        <c:crossAx val="58748288"/>
        <c:crosses val="autoZero"/>
        <c:auto val="0"/>
        <c:lblOffset val="100"/>
        <c:baseTimeUnit val="months"/>
      </c:dateAx>
      <c:valAx>
        <c:axId val="58748288"/>
        <c:scaling>
          <c:orientation val="minMax"/>
        </c:scaling>
        <c:delete val="0"/>
        <c:axPos val="l"/>
        <c:majorGridlines/>
        <c:numFmt formatCode="General" sourceLinked="1"/>
        <c:majorTickMark val="out"/>
        <c:minorTickMark val="none"/>
        <c:tickLblPos val="nextTo"/>
        <c:crossAx val="58746752"/>
        <c:crosses val="autoZero"/>
        <c:crossBetween val="midCat"/>
      </c:valAx>
    </c:plotArea>
    <c:legend>
      <c:legendPos val="r"/>
      <c:overlay val="0"/>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10</xdr:col>
      <xdr:colOff>171450</xdr:colOff>
      <xdr:row>4</xdr:row>
      <xdr:rowOff>123825</xdr:rowOff>
    </xdr:from>
    <xdr:to>
      <xdr:col>17</xdr:col>
      <xdr:colOff>8625</xdr:colOff>
      <xdr:row>8</xdr:row>
      <xdr:rowOff>378825</xdr:rowOff>
    </xdr:to>
    <xdr:graphicFrame macro="">
      <xdr:nvGraphicFramePr>
        <xdr:cNvPr id="3" name="Diagram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65404</xdr:colOff>
      <xdr:row>2</xdr:row>
      <xdr:rowOff>109535</xdr:rowOff>
    </xdr:from>
    <xdr:to>
      <xdr:col>19</xdr:col>
      <xdr:colOff>439154</xdr:colOff>
      <xdr:row>21</xdr:row>
      <xdr:rowOff>104005</xdr:rowOff>
    </xdr:to>
    <xdr:graphicFrame macro="">
      <xdr:nvGraphicFramePr>
        <xdr:cNvPr id="2" name="Diagram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218440</xdr:colOff>
      <xdr:row>1</xdr:row>
      <xdr:rowOff>0</xdr:rowOff>
    </xdr:from>
    <xdr:to>
      <xdr:col>12</xdr:col>
      <xdr:colOff>463550</xdr:colOff>
      <xdr:row>19</xdr:row>
      <xdr:rowOff>152400</xdr:rowOff>
    </xdr:to>
    <xdr:sp macro="" textlink="">
      <xdr:nvSpPr>
        <xdr:cNvPr id="2" name="TextBox 1">
          <a:extLst>
            <a:ext uri="{FF2B5EF4-FFF2-40B4-BE49-F238E27FC236}">
              <a16:creationId xmlns:a16="http://schemas.microsoft.com/office/drawing/2014/main" id="{D2BA0D1F-1C2F-4FAF-8994-8CC8DAD61A7C}"/>
            </a:ext>
          </a:extLst>
        </xdr:cNvPr>
        <xdr:cNvSpPr txBox="1"/>
      </xdr:nvSpPr>
      <xdr:spPr>
        <a:xfrm>
          <a:off x="218440" y="184150"/>
          <a:ext cx="7560310" cy="34671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a:solidFill>
                <a:schemeClr val="dk1"/>
              </a:solidFill>
              <a:effectLst/>
              <a:latin typeface="+mn-lt"/>
              <a:ea typeface="+mn-ea"/>
              <a:cs typeface="+mn-cs"/>
            </a:rPr>
            <a:t>This work is licensed under a </a:t>
          </a:r>
          <a:r>
            <a:rPr lang="de-DE" sz="1100" b="0" i="0" u="none" strike="noStrike">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de-DE" sz="1100" b="0" i="0" u="none" strike="noStrike">
              <a:solidFill>
                <a:schemeClr val="dk1"/>
              </a:solidFill>
              <a:effectLst/>
              <a:latin typeface="+mn-lt"/>
              <a:ea typeface="+mn-ea"/>
              <a:cs typeface="+mn-cs"/>
            </a:rPr>
            <a:t> (http://creativecommons.org/licenses/by-nc-sa/4.0/)</a:t>
          </a:r>
          <a:r>
            <a:rPr lang="de-DE" sz="1100" b="0" i="0">
              <a:solidFill>
                <a:schemeClr val="dk1"/>
              </a:solidFill>
              <a:effectLst/>
              <a:latin typeface="+mn-lt"/>
              <a:ea typeface="+mn-ea"/>
              <a:cs typeface="+mn-cs"/>
            </a:rPr>
            <a:t>.</a:t>
          </a:r>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endParaRPr lang="en-US" sz="1100" b="1">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this MS Excel</a:t>
          </a:r>
          <a:r>
            <a:rPr lang="en-US" sz="1100" b="1" baseline="0">
              <a:solidFill>
                <a:schemeClr val="dk1"/>
              </a:solidFill>
              <a:effectLst/>
              <a:latin typeface="+mn-lt"/>
              <a:ea typeface="+mn-ea"/>
              <a:cs typeface="+mn-cs"/>
            </a:rPr>
            <a:t> file</a:t>
          </a:r>
        </a:p>
        <a:p>
          <a:r>
            <a:rPr lang="en-US" sz="1100" b="0">
              <a:solidFill>
                <a:schemeClr val="dk1"/>
              </a:solidFill>
              <a:effectLst/>
              <a:latin typeface="+mn-lt"/>
              <a:ea typeface="+mn-ea"/>
              <a:cs typeface="+mn-cs"/>
            </a:rPr>
            <a:t>I created this Excel</a:t>
          </a:r>
          <a:r>
            <a:rPr lang="en-US" sz="1100" b="0" baseline="0">
              <a:solidFill>
                <a:schemeClr val="dk1"/>
              </a:solidFill>
              <a:effectLst/>
              <a:latin typeface="+mn-lt"/>
              <a:ea typeface="+mn-ea"/>
              <a:cs typeface="+mn-cs"/>
            </a:rPr>
            <a:t> workbook over the years, refined it, and finally decided to publish it on </a:t>
          </a:r>
          <a:r>
            <a:rPr lang="en-US" sz="1100" b="0" i="0" u="none" strike="noStrike">
              <a:solidFill>
                <a:schemeClr val="dk1"/>
              </a:solidFill>
              <a:effectLst/>
              <a:latin typeface="+mn-lt"/>
              <a:ea typeface="+mn-ea"/>
              <a:cs typeface="+mn-cs"/>
            </a:rPr>
            <a:t>GitHub</a:t>
          </a:r>
          <a:r>
            <a:rPr lang="en-US" sz="1100" b="0" baseline="0">
              <a:solidFill>
                <a:schemeClr val="dk1"/>
              </a:solidFill>
              <a:effectLst/>
              <a:latin typeface="+mn-lt"/>
              <a:ea typeface="+mn-ea"/>
              <a:cs typeface="+mn-cs"/>
            </a:rPr>
            <a:t> (https://github.com/bks07/risk-log) and write a Medium article to share it with others. You can find the article "Easy Risk Management with Jira" at ... There, you can find everything you need to work with this file.</a:t>
          </a:r>
          <a:endParaRPr lang="en-US" sz="1100" b="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me</a:t>
          </a:r>
        </a:p>
        <a:p>
          <a:r>
            <a:rPr lang="en-US" sz="1100" b="0">
              <a:solidFill>
                <a:schemeClr val="dk1"/>
              </a:solidFill>
              <a:effectLst/>
              <a:latin typeface="+mn-lt"/>
              <a:ea typeface="+mn-ea"/>
              <a:cs typeface="+mn-cs"/>
            </a:rPr>
            <a:t>I am Boris Karl Schlein.</a:t>
          </a:r>
          <a:r>
            <a:rPr lang="en-US" sz="1100" b="0" baseline="0">
              <a:solidFill>
                <a:schemeClr val="dk1"/>
              </a:solidFill>
              <a:effectLst/>
              <a:latin typeface="+mn-lt"/>
              <a:ea typeface="+mn-ea"/>
              <a:cs typeface="+mn-cs"/>
            </a:rPr>
            <a:t> You may contact me via LinkedIn at https://www.linkedin.com/in/boriskarlschlein/.</a:t>
          </a:r>
        </a:p>
        <a:p>
          <a:r>
            <a:rPr lang="en-US" sz="1100" b="0">
              <a:solidFill>
                <a:schemeClr val="dk1"/>
              </a:solidFill>
              <a:effectLst/>
              <a:latin typeface="+mn-lt"/>
              <a:ea typeface="+mn-ea"/>
              <a:cs typeface="+mn-cs"/>
            </a:rPr>
            <a:t>Find me on Medium </a:t>
          </a:r>
          <a:r>
            <a:rPr lang="en-US" sz="1100" b="0" baseline="0">
              <a:solidFill>
                <a:schemeClr val="dk1"/>
              </a:solidFill>
              <a:effectLst/>
              <a:latin typeface="+mn-lt"/>
              <a:ea typeface="+mn-ea"/>
              <a:cs typeface="+mn-cs"/>
            </a:rPr>
            <a:t>at https://medium.com/@boris-karl-schlein and on GitHub at https://github.com/bks07.</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Versioning</a:t>
          </a:r>
          <a:r>
            <a:rPr lang="en-US" sz="1100" b="0" baseline="0">
              <a:solidFill>
                <a:schemeClr val="dk1"/>
              </a:solidFill>
              <a:effectLst/>
              <a:latin typeface="+mn-lt"/>
              <a:ea typeface="+mn-ea"/>
              <a:cs typeface="+mn-cs"/>
            </a:rPr>
            <a:t> (YYYY-MM-DD #XXX &lt;AUTHOR&gt;)</a:t>
          </a:r>
        </a:p>
        <a:p>
          <a:r>
            <a:rPr lang="en-US" sz="1100" b="0" baseline="0">
              <a:solidFill>
                <a:schemeClr val="dk1"/>
              </a:solidFill>
              <a:effectLst/>
              <a:latin typeface="+mn-lt"/>
              <a:ea typeface="+mn-ea"/>
              <a:cs typeface="+mn-cs"/>
            </a:rPr>
            <a:t>2022-02-11 #001 Boris Karl Schlein</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2023-03-01 #002 Boris Karl Schlein</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2024-03-12 #003 Boris Karl Schlein (VLOOKUP -&gt; XLOOKUP)</a:t>
          </a:r>
        </a:p>
      </xdr:txBody>
    </xdr:sp>
    <xdr:clientData/>
  </xdr:twoCellAnchor>
  <xdr:twoCellAnchor editAs="oneCell">
    <xdr:from>
      <xdr:col>5</xdr:col>
      <xdr:colOff>481330</xdr:colOff>
      <xdr:row>3</xdr:row>
      <xdr:rowOff>66040</xdr:rowOff>
    </xdr:from>
    <xdr:to>
      <xdr:col>7</xdr:col>
      <xdr:colOff>104140</xdr:colOff>
      <xdr:row>4</xdr:row>
      <xdr:rowOff>177800</xdr:rowOff>
    </xdr:to>
    <xdr:pic>
      <xdr:nvPicPr>
        <xdr:cNvPr id="3" name="Picture 2" descr="Creative Commons License">
          <a:extLst>
            <a:ext uri="{FF2B5EF4-FFF2-40B4-BE49-F238E27FC236}">
              <a16:creationId xmlns:a16="http://schemas.microsoft.com/office/drawing/2014/main" id="{15067088-33CA-3880-5576-84CD6EC646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9330" y="618490"/>
          <a:ext cx="842010" cy="295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RiskLog" displayName="TBL_RiskLog" ref="A2:T4" totalsRowCount="1" headerRowDxfId="133" dataDxfId="132">
  <autoFilter ref="A2:T3" xr:uid="{00000000-0009-0000-0100-000003000000}"/>
  <sortState xmlns:xlrd2="http://schemas.microsoft.com/office/spreadsheetml/2017/richdata2" ref="A3:T3">
    <sortCondition descending="1" ref="L2:L3"/>
  </sortState>
  <tableColumns count="20">
    <tableColumn id="1" xr3:uid="{00000000-0010-0000-0000-000001000000}" name="Key" dataDxfId="131" totalsRowDxfId="130"/>
    <tableColumn id="6" xr3:uid="{00000000-0010-0000-0000-000006000000}" name="Jira" dataDxfId="129" totalsRowDxfId="128">
      <calculatedColumnFormula>IF(TBL_RiskLog[[#This Row],[BL.showValues]],HYPERLINK(MasterData!$F$3&amp;"/browse/"&amp;TBL_RiskLog[[#This Row],[Key]],"Link"),"")</calculatedColumnFormula>
    </tableColumn>
    <tableColumn id="5" xr3:uid="{00000000-0010-0000-0000-000005000000}" name="Summary" dataDxfId="127" totalsRowDxfId="126">
      <calculatedColumnFormula>IF(TBL_RiskLog[[#This Row],[BL.showValues]],_xlfn.XLOOKUP(TBL_RiskLog[[#This Row],[Key]],EXP_Risks[issueKey],EXP_Risks[Summary],""),"")</calculatedColumnFormula>
    </tableColumn>
    <tableColumn id="3" xr3:uid="{00000000-0010-0000-0000-000003000000}" name="Reporter" dataDxfId="125" totalsRowDxfId="124">
      <calculatedColumnFormula>IF(TBL_RiskLog[[#This Row],[BL.showValues]],_xlfn.XLOOKUP(TBL_RiskLog[[#This Row],[Key]],EXP_Risks[issueKey],EXP_Risks[Reporter],""),"")</calculatedColumnFormula>
    </tableColumn>
    <tableColumn id="13" xr3:uid="{00000000-0010-0000-0000-00000D000000}" name="Owner" dataDxfId="123" totalsRowDxfId="122">
      <calculatedColumnFormula>IF(TBL_RiskLog[[#This Row],[BL.showValues]],IFERROR(IF(ISBLANK(_xlfn.XLOOKUP(TBL_RiskLog[[#This Row],[Key]],EXP_Risks[issueKey],EXP_Risks[Assignee])),"",_xlfn.XLOOKUP(TBL_RiskLog[[#This Row],[Key]],EXP_Risks[issueKey],EXP_Risks[Assignee])),""),"")</calculatedColumnFormula>
    </tableColumn>
    <tableColumn id="4" xr3:uid="{00000000-0010-0000-0000-000004000000}" name="Status" dataDxfId="121" totalsRowDxfId="120">
      <calculatedColumnFormula>IF(TBL_RiskLog[[#This Row],[BL.showValues]],_xlfn.XLOOKUP(TBL_RiskLog[[#This Row],[Key]],EXP_Risks[issueKey],EXP_Risks[Status]),"")</calculatedColumnFormula>
    </tableColumn>
    <tableColumn id="22" xr3:uid="{A027CD20-716C-411A-9CAD-C786ACB3094B}" name="Problem" dataDxfId="119" totalsRowDxfId="118">
      <calculatedColumnFormula>IFERROR(IF(AND(TBL_RiskLog[[#This Row],[BL.showValues]],_xlfn.XLOOKUP(TBL_RiskLog[[#This Row],[Key]],EXP_Risks[issueKey],EXP_Risks[Flagged])="True"),1,0),0)</calculatedColumnFormula>
    </tableColumn>
    <tableColumn id="18" xr3:uid="{00000000-0010-0000-0000-000012000000}" name="Resolution" dataDxfId="117" totalsRowDxfId="116">
      <calculatedColumnFormula>IF(TBL_RiskLog[[#This Row],[BL.showValues]],IFERROR(IF(ISBLANK(_xlfn.XLOOKUP(TBL_RiskLog[[#This Row],[Key]],EXP_Risks[issueKey],EXP_Risks[Resolution])),"",_xlfn.XLOOKUP(TBL_RiskLog[[#This Row],[Key]],EXP_Risks[issueKey],EXP_Risks[Resolution])),""),"")</calculatedColumnFormula>
    </tableColumn>
    <tableColumn id="7" xr3:uid="{00000000-0010-0000-0000-000007000000}" name="Impact" dataDxfId="115" totalsRowDxfId="114">
      <calculatedColumnFormula>IF(TBL_RiskLog[[#This Row],[BL.showValues]],IFERROR(IF(ISBLANK(_xlfn.XLOOKUP(TBL_RiskLog[[#This Row],[Key]],EXP_Risks[issueKey],EXP_Risks[field::impact])),"",_xlfn.XLOOKUP(TBL_RiskLog[[#This Row],[Key]],EXP_Risks[issueKey],EXP_Risks[field::impact])),MasterData!$A$12),"")</calculatedColumnFormula>
    </tableColumn>
    <tableColumn id="8" xr3:uid="{00000000-0010-0000-0000-000008000000}" name="Likelihood" dataDxfId="113" totalsRowDxfId="112">
      <calculatedColumnFormula>IF(TBL_RiskLog[[#This Row],[BL.showValues]],IFERROR(IF(ISBLANK(_xlfn.XLOOKUP(TBL_RiskLog[[#This Row],[Key]],EXP_Risks[issueKey],EXP_Risks[field::likelihood])),"",_xlfn.XLOOKUP(TBL_RiskLog[[#This Row],[Key]],EXP_Risks[issueKey],EXP_Risks[field::likelihood])),MasterData!$A$3),"")</calculatedColumnFormula>
    </tableColumn>
    <tableColumn id="10" xr3:uid="{00000000-0010-0000-0000-00000A000000}" name="Severity" dataDxfId="111" totalsRowDxfId="110">
      <calculatedColumnFormula>IF(TBL_RiskLog[[#This Row],[BL.showValues]],_xlfn.XLOOKUP(TBL_RiskLog[[#This Row],[BL.coordinates]],MD_SeverityMapping[Coordinates],MD_SeverityMapping[Severity]),"")</calculatedColumnFormula>
    </tableColumn>
    <tableColumn id="17" xr3:uid="{00000000-0010-0000-0000-000011000000}" name="Severity Index" dataDxfId="109" totalsRowDxfId="108">
      <calculatedColumnFormula>IF(TBL_RiskLog[[#This Row],[BL.showValues]],_xlfn.XLOOKUP(TBL_RiskLog[[#This Row],[Severity]],MD_Severity[Name],MD_Severity[Order]),"")</calculatedColumnFormula>
    </tableColumn>
    <tableColumn id="2" xr3:uid="{00000000-0010-0000-0000-000002000000}" name="Raised" dataDxfId="107" totalsRowDxfId="106">
      <calculatedColumnFormula>IF(TBL_RiskLog[[#This Row],[BL.showValues]],_xlfn.XLOOKUP(TBL_RiskLog[[#This Row],[Key]],EXP_Risks[issueKey],EXP_Risks[Created]),"")</calculatedColumnFormula>
    </tableColumn>
    <tableColumn id="12" xr3:uid="{41921F36-6722-466E-B96C-3CE3D04DE11E}" name="Resolved" dataDxfId="105" totalsRowDxfId="104">
      <calculatedColumnFormula>IF(TBL_RiskLog[[#This Row],[BL.showValues]],IFERROR(IF(ISBLANK(_xlfn.XLOOKUP(TBL_RiskLog[[#This Row],[Key]],EXP_Risks[issueKey],EXP_Risks[Resolved])),"",_xlfn.XLOOKUP(TBL_RiskLog[[#This Row],[Key]],EXP_Risks[issueKey],EXP_Risks[Resolved])),""),"")</calculatedColumnFormula>
    </tableColumn>
    <tableColumn id="11" xr3:uid="{4DFD5776-231C-42DA-AF02-9B6B6FA8EF68}" name="BL.existsInExport" dataDxfId="103" totalsRowDxfId="102">
      <calculatedColumnFormula>IFERROR(COUNTIF(EXP_Risks[issueKey],TBL_RiskLog[[#This Row],[Key]]),0)</calculatedColumnFormula>
    </tableColumn>
    <tableColumn id="14" xr3:uid="{1E56F441-86B5-49C2-ACCA-DF6959CA886D}" name="BL.showValues" dataDxfId="101" totalsRowDxfId="100">
      <calculatedColumnFormula>AND(TBL_RiskLog[[#This Row],[Key]]&lt;&gt;"",TBL_RiskLog[[#This Row],[BL.existsInExport]]&gt;0)</calculatedColumnFormula>
    </tableColumn>
    <tableColumn id="21" xr3:uid="{00000000-0010-0000-0000-000015000000}" name="BL.showInMatrix" dataDxfId="99" totalsRowDxfId="98">
      <calculatedColumnFormula>IFERROR(IF(AND(TBL_RiskLog[[#This Row],[Key]]&lt;&gt;"",TBL_RiskLog[[#This Row],[Resolution]]="",TBL_RiskLog[[#This Row],[BL.existsInExport]]&gt;0),1,0),0)</calculatedColumnFormula>
    </tableColumn>
    <tableColumn id="19" xr3:uid="{00000000-0010-0000-0000-000013000000}" name="BL.impactIndex" dataDxfId="97" totalsRowDxfId="96">
      <calculatedColumnFormula>IFERROR(_xlfn.XLOOKUP(TBL_RiskLog[[#This Row],[Impact]],MD_Impact[Name],MD_Impact[Order]),0)</calculatedColumnFormula>
    </tableColumn>
    <tableColumn id="20" xr3:uid="{00000000-0010-0000-0000-000014000000}" name="BL.likelihoodIndex" dataDxfId="95" totalsRowDxfId="94">
      <calculatedColumnFormula>IFERROR(_xlfn.XLOOKUP(TBL_RiskLog[[#This Row],[Likelihood]],MD_Likelihood[Name],MD_Likelihood[Order]),0)</calculatedColumnFormula>
    </tableColumn>
    <tableColumn id="9" xr3:uid="{00000000-0010-0000-0000-000009000000}" name="BL.coordinates" dataDxfId="93" totalsRowDxfId="92">
      <calculatedColumnFormula>"i"&amp;TBL_RiskLog[[#This Row],[BL.impactIndex]]&amp;"l"&amp;TBL_RiskLog[[#This Row],[BL.likelihoodIndex]]</calculatedColumnFormula>
    </tableColumn>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MD_ResolutionMapping" displayName="MD_ResolutionMapping" ref="A40:C43" totalsRowShown="0">
  <autoFilter ref="A40:C43" xr:uid="{00000000-0009-0000-0100-000009000000}"/>
  <tableColumns count="3">
    <tableColumn id="1" xr3:uid="{00000000-0010-0000-0900-000001000000}" name="Name"/>
    <tableColumn id="2" xr3:uid="{00000000-0010-0000-0900-000002000000}" name="Order"/>
    <tableColumn id="3" xr3:uid="{00000000-0010-0000-0900-000003000000}" name="Mapping"/>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MD_Resolutions" displayName="MD_Resolutions" ref="A46:C49" totalsRowShown="0">
  <autoFilter ref="A46:C49" xr:uid="{00000000-0009-0000-0100-00000B000000}"/>
  <tableColumns count="3">
    <tableColumn id="1" xr3:uid="{00000000-0010-0000-0A00-000001000000}" name="Name"/>
    <tableColumn id="2" xr3:uid="{00000000-0010-0000-0A00-000002000000}" name="Order"/>
    <tableColumn id="3" xr3:uid="{00000000-0010-0000-0A00-000003000000}" name="Descrip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elle6" displayName="Tabelle6" ref="B2:I4" totalsRowShown="0">
  <autoFilter ref="B2:I4" xr:uid="{00000000-0009-0000-0100-000006000000}"/>
  <tableColumns count="8">
    <tableColumn id="1" xr3:uid="{00000000-0010-0000-0100-000001000000}" name="Date" dataDxfId="91"/>
    <tableColumn id="2" xr3:uid="{00000000-0010-0000-0100-000002000000}" name="Unspecified" dataDxfId="90"/>
    <tableColumn id="3" xr3:uid="{00000000-0010-0000-0100-000003000000}" name="Very Low" dataDxfId="89"/>
    <tableColumn id="4" xr3:uid="{00000000-0010-0000-0100-000004000000}" name="Low" dataDxfId="88"/>
    <tableColumn id="5" xr3:uid="{00000000-0010-0000-0100-000005000000}" name="Medium" dataDxfId="87"/>
    <tableColumn id="6" xr3:uid="{00000000-0010-0000-0100-000006000000}" name="High" dataDxfId="86"/>
    <tableColumn id="7" xr3:uid="{00000000-0010-0000-0100-000007000000}" name="Critical" dataDxfId="85"/>
    <tableColumn id="8" xr3:uid="{00000000-0010-0000-0100-000008000000}" name="Total" dataDxfId="84">
      <calculatedColumnFormula>SUM(Tabelle6[[#This Row],[Unspecified]:[Critical]])</calculatedColumnFormula>
    </tableColumn>
  </tableColumns>
  <tableStyleInfo name="TableStyleLight14"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2000000}" name="EXP_Risks" displayName="EXP_Risks" ref="A1:R3" totalsRowCount="1" headerRowDxfId="83" totalsRowDxfId="81" tableBorderDxfId="82">
  <autoFilter ref="A1:R2" xr:uid="{00000000-0009-0000-0100-00000A000000}"/>
  <tableColumns count="18">
    <tableColumn id="1" xr3:uid="{00000000-0010-0000-0200-000001000000}" name="issueKey" dataDxfId="80" totalsRowDxfId="44"/>
    <tableColumn id="8" xr3:uid="{AD6A686B-8F8B-4FBE-B181-B817BB14804F}" name="issueID" dataDxfId="79" totalsRowDxfId="43"/>
    <tableColumn id="9" xr3:uid="{9CC9F1D9-CD69-4790-A219-2EFAA2BFCA2D}" name="issueType" dataDxfId="78" totalsRowDxfId="42"/>
    <tableColumn id="21" xr3:uid="{00000000-0010-0000-0200-000015000000}" name="Reporter" dataDxfId="77" totalsRowDxfId="41"/>
    <tableColumn id="10" xr3:uid="{66525FB4-7D9E-4BDB-8167-3CE5128D4A64}" name="Reporter ID" dataDxfId="76" totalsRowDxfId="40"/>
    <tableColumn id="20" xr3:uid="{00000000-0010-0000-0200-000014000000}" name="Assignee" dataDxfId="75" totalsRowDxfId="39"/>
    <tableColumn id="11" xr3:uid="{F3D52168-82EC-47B5-8E46-99B870FCF857}" name="Assignee ID" dataDxfId="74" totalsRowDxfId="38"/>
    <tableColumn id="2" xr3:uid="{00000000-0010-0000-0200-000002000000}" name="Summary" dataDxfId="73" totalsRowDxfId="37"/>
    <tableColumn id="3" xr3:uid="{00000000-0010-0000-0200-000003000000}" name="Status" dataDxfId="72" totalsRowDxfId="36"/>
    <tableColumn id="23" xr3:uid="{00000000-0010-0000-0200-000017000000}" name="Resolution" dataDxfId="71" totalsRowDxfId="35"/>
    <tableColumn id="7" xr3:uid="{2CE72620-5AA0-409F-9521-C74F80C796B3}" name="Priority" dataDxfId="70" totalsRowDxfId="34"/>
    <tableColumn id="24" xr3:uid="{00000000-0010-0000-0200-000018000000}" name="Created" dataDxfId="69" totalsRowDxfId="33"/>
    <tableColumn id="22" xr3:uid="{00000000-0010-0000-0200-000016000000}" name="Resolved" dataDxfId="68" totalsRowDxfId="32"/>
    <tableColumn id="6" xr3:uid="{EA48B66D-5068-4E9E-80EA-183BE54B7FB5}" name="Flagged" dataDxfId="67" totalsRowDxfId="31"/>
    <tableColumn id="13" xr3:uid="{B8D55795-6D07-42AC-AB88-61EC4671F14F}" name="Labels" dataDxfId="66" totalsRowDxfId="30"/>
    <tableColumn id="5" xr3:uid="{00000000-0010-0000-0200-000005000000}" name="field::impact" dataDxfId="65" totalsRowDxfId="29"/>
    <tableColumn id="4" xr3:uid="{00000000-0010-0000-0200-000004000000}" name="field::likelihood" dataDxfId="64" totalsRowDxfId="28"/>
    <tableColumn id="12" xr3:uid="{00000000-0010-0000-0200-00000C000000}" name="BL.existsInRiskLog" dataDxfId="63" totalsRowDxfId="27">
      <calculatedColumnFormula>IF(EXP_Risks[[#This Row],[issueKey]]&lt;&gt;"",COUNTIF(TBL_RiskLog[Key],EXP_Risks[[#This Row],[issueKey]]),"")</calculatedColumnFormula>
    </tableColumn>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MD_Impact" displayName="MD_Impact" ref="A11:C17" totalsRowShown="0" dataDxfId="62">
  <autoFilter ref="A11:C17" xr:uid="{00000000-0009-0000-0100-000001000000}"/>
  <tableColumns count="3">
    <tableColumn id="1" xr3:uid="{00000000-0010-0000-0300-000001000000}" name="Name" dataDxfId="61"/>
    <tableColumn id="2" xr3:uid="{00000000-0010-0000-0300-000002000000}" name="Order" dataDxfId="60"/>
    <tableColumn id="3" xr3:uid="{00000000-0010-0000-0300-000003000000}" name="Description" dataDxfId="5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MD_Likelihood" displayName="MD_Likelihood" ref="A2:C8" totalsRowShown="0" dataDxfId="58">
  <autoFilter ref="A2:C8" xr:uid="{00000000-0009-0000-0100-000002000000}"/>
  <tableColumns count="3">
    <tableColumn id="1" xr3:uid="{00000000-0010-0000-0400-000001000000}" name="Name" dataDxfId="57"/>
    <tableColumn id="2" xr3:uid="{00000000-0010-0000-0400-000002000000}" name="Order" dataDxfId="56"/>
    <tableColumn id="3" xr3:uid="{00000000-0010-0000-0400-000003000000}" name="Description" dataDxfId="55"/>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MD_RiskStrategies" displayName="MD_RiskStrategies" ref="A52:C56" totalsRowShown="0" headerRowDxfId="54" dataDxfId="53">
  <autoFilter ref="A52:C56" xr:uid="{00000000-0009-0000-0100-000004000000}"/>
  <tableColumns count="3">
    <tableColumn id="1" xr3:uid="{00000000-0010-0000-0500-000001000000}" name="Name" dataDxfId="52"/>
    <tableColumn id="3" xr3:uid="{00000000-0010-0000-0500-000003000000}" name="Order" dataDxfId="51"/>
    <tableColumn id="2" xr3:uid="{00000000-0010-0000-0500-000002000000}" name="Description" dataDxfId="50"/>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MD_Severity" displayName="MD_Severity" ref="A20:C26" totalsRowShown="0">
  <autoFilter ref="A20:C26" xr:uid="{00000000-0009-0000-0100-000005000000}"/>
  <sortState xmlns:xlrd2="http://schemas.microsoft.com/office/spreadsheetml/2017/richdata2" ref="A21:C26">
    <sortCondition ref="B20:B26"/>
  </sortState>
  <tableColumns count="3">
    <tableColumn id="1" xr3:uid="{00000000-0010-0000-0600-000001000000}" name="Name"/>
    <tableColumn id="2" xr3:uid="{00000000-0010-0000-0600-000002000000}" name="Order"/>
    <tableColumn id="3" xr3:uid="{00000000-0010-0000-0600-000003000000}" name="Descriptio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MD_SeverityMapping" displayName="MD_SeverityMapping" ref="A59:D95" totalsRowShown="0" dataDxfId="49">
  <autoFilter ref="A59:D95" xr:uid="{00000000-0009-0000-0100-000008000000}"/>
  <sortState xmlns:xlrd2="http://schemas.microsoft.com/office/spreadsheetml/2017/richdata2" ref="A38:E61">
    <sortCondition ref="A2:A26"/>
  </sortState>
  <tableColumns count="4">
    <tableColumn id="1" xr3:uid="{00000000-0010-0000-0700-000001000000}" name="Coordinates" dataDxfId="48">
      <calculatedColumnFormula>"i"&amp;MD_SeverityMapping[[#This Row],[Impact]]&amp;"l"&amp;MD_SeverityMapping[[#This Row],[Likelihood]]</calculatedColumnFormula>
    </tableColumn>
    <tableColumn id="4" xr3:uid="{00000000-0010-0000-0700-000004000000}" name="Impact" dataDxfId="47"/>
    <tableColumn id="3" xr3:uid="{00000000-0010-0000-0700-000003000000}" name="Likelihood" dataDxfId="46"/>
    <tableColumn id="5" xr3:uid="{00000000-0010-0000-0700-000005000000}" name="Severity" dataDxfId="45"/>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MD_Status" displayName="MD_Status" ref="A29:C37" totalsRowShown="0">
  <autoFilter ref="A29:C37" xr:uid="{00000000-0009-0000-0100-000007000000}"/>
  <tableColumns count="3">
    <tableColumn id="1" xr3:uid="{00000000-0010-0000-0800-000001000000}" name="Name"/>
    <tableColumn id="2" xr3:uid="{00000000-0010-0000-0800-000002000000}" name="Order"/>
    <tableColumn id="3" xr3:uid="{00000000-0010-0000-0800-000003000000}" name="Descriptio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printerSettings" Target="../printerSettings/printerSettings5.bin"/><Relationship Id="rId1" Type="http://schemas.openxmlformats.org/officeDocument/2006/relationships/hyperlink" Target="https://[your-name].atlassian.net/" TargetMode="Externa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T4"/>
  <sheetViews>
    <sheetView tabSelected="1" zoomScaleNormal="100" workbookViewId="0">
      <pane xSplit="3" ySplit="2" topLeftCell="D3" activePane="bottomRight" state="frozen"/>
      <selection pane="topRight" activeCell="F1" sqref="F1"/>
      <selection pane="bottomLeft" activeCell="A3" sqref="A3"/>
      <selection pane="bottomRight" activeCell="F3" sqref="F3"/>
    </sheetView>
  </sheetViews>
  <sheetFormatPr baseColWidth="10" defaultColWidth="11.5546875" defaultRowHeight="14.4" x14ac:dyDescent="0.3"/>
  <cols>
    <col min="1" max="1" width="9.33203125" bestFit="1" customWidth="1"/>
    <col min="2" max="2" width="6" customWidth="1"/>
    <col min="3" max="3" width="39" customWidth="1"/>
    <col min="4" max="4" width="16.88671875" customWidth="1"/>
    <col min="5" max="5" width="18.44140625" customWidth="1"/>
    <col min="6" max="6" width="14.44140625" bestFit="1" customWidth="1"/>
    <col min="7" max="7" width="6" bestFit="1" customWidth="1"/>
    <col min="8" max="8" width="7.109375" bestFit="1" customWidth="1"/>
    <col min="9" max="9" width="10.88671875" bestFit="1" customWidth="1"/>
    <col min="10" max="10" width="11.6640625" bestFit="1" customWidth="1"/>
    <col min="11" max="11" width="9.33203125" bestFit="1" customWidth="1"/>
    <col min="12" max="12" width="5.77734375" bestFit="1" customWidth="1"/>
    <col min="13" max="14" width="12.44140625" bestFit="1" customWidth="1"/>
    <col min="15" max="15" width="5.77734375" bestFit="1" customWidth="1"/>
    <col min="16" max="16" width="5.77734375" customWidth="1"/>
    <col min="17" max="20" width="5.77734375" bestFit="1" customWidth="1"/>
    <col min="21" max="24" width="6" customWidth="1"/>
    <col min="25" max="25" width="35.44140625" customWidth="1"/>
    <col min="26" max="26" width="17.44140625" customWidth="1"/>
  </cols>
  <sheetData>
    <row r="1" spans="1:20" x14ac:dyDescent="0.3">
      <c r="A1" s="123" t="str">
        <f>Logic!$B$4</f>
        <v/>
      </c>
      <c r="B1" s="123"/>
      <c r="C1" s="124"/>
      <c r="D1" s="125" t="s">
        <v>13</v>
      </c>
      <c r="E1" s="126"/>
      <c r="F1" s="127" t="s">
        <v>3</v>
      </c>
      <c r="G1" s="128"/>
      <c r="H1" s="129"/>
      <c r="I1" s="130" t="s">
        <v>60</v>
      </c>
      <c r="J1" s="131"/>
      <c r="K1" s="131"/>
      <c r="L1" s="132"/>
      <c r="M1" s="133" t="s">
        <v>10</v>
      </c>
      <c r="N1" s="134"/>
      <c r="O1" s="121" t="s">
        <v>50</v>
      </c>
      <c r="P1" s="122"/>
      <c r="Q1" s="122"/>
      <c r="R1" s="122"/>
      <c r="S1" s="122"/>
      <c r="T1" s="122"/>
    </row>
    <row r="2" spans="1:20" ht="89.4" x14ac:dyDescent="0.3">
      <c r="A2" s="49" t="s">
        <v>14</v>
      </c>
      <c r="B2" s="50" t="s">
        <v>51</v>
      </c>
      <c r="C2" s="55" t="s">
        <v>8</v>
      </c>
      <c r="D2" s="75" t="s">
        <v>9</v>
      </c>
      <c r="E2" s="62" t="s">
        <v>36</v>
      </c>
      <c r="F2" s="88" t="s">
        <v>3</v>
      </c>
      <c r="G2" s="78" t="s">
        <v>53</v>
      </c>
      <c r="H2" s="79" t="s">
        <v>7</v>
      </c>
      <c r="I2" s="77" t="s">
        <v>0</v>
      </c>
      <c r="J2" s="73" t="s">
        <v>23</v>
      </c>
      <c r="K2" s="65" t="s">
        <v>40</v>
      </c>
      <c r="L2" s="66" t="s">
        <v>24</v>
      </c>
      <c r="M2" s="83" t="s">
        <v>54</v>
      </c>
      <c r="N2" s="84" t="s">
        <v>55</v>
      </c>
      <c r="O2" s="93" t="s">
        <v>84</v>
      </c>
      <c r="P2" s="93" t="s">
        <v>87</v>
      </c>
      <c r="Q2" s="93" t="s">
        <v>61</v>
      </c>
      <c r="R2" s="67" t="s">
        <v>62</v>
      </c>
      <c r="S2" s="67" t="s">
        <v>63</v>
      </c>
      <c r="T2" s="68" t="s">
        <v>64</v>
      </c>
    </row>
    <row r="3" spans="1:20" x14ac:dyDescent="0.3">
      <c r="A3" s="86" t="s">
        <v>66</v>
      </c>
      <c r="B3" s="52" t="str">
        <f>IF(TBL_RiskLog[[#This Row],[BL.showValues]],HYPERLINK(MasterData!$F$3&amp;"/browse/"&amp;TBL_RiskLog[[#This Row],[Key]],"Link"),"")</f>
        <v>Link</v>
      </c>
      <c r="C3" s="64" t="str">
        <f>IF(TBL_RiskLog[[#This Row],[BL.showValues]],_xlfn.XLOOKUP(TBL_RiskLog[[#This Row],[Key]],EXP_Risks[issueKey],EXP_Risks[Summary],""),"")</f>
        <v>Example Risk</v>
      </c>
      <c r="D3" s="120" t="str">
        <f>IF(TBL_RiskLog[[#This Row],[BL.showValues]],_xlfn.XLOOKUP(TBL_RiskLog[[#This Row],[Key]],EXP_Risks[issueKey],EXP_Risks[Reporter],""),"")</f>
        <v>Horst Seehofer</v>
      </c>
      <c r="E3" s="56" t="str">
        <f>IF(TBL_RiskLog[[#This Row],[BL.showValues]],IFERROR(IF(ISBLANK(_xlfn.XLOOKUP(TBL_RiskLog[[#This Row],[Key]],EXP_Risks[issueKey],EXP_Risks[Assignee])),"",_xlfn.XLOOKUP(TBL_RiskLog[[#This Row],[Key]],EXP_Risks[issueKey],EXP_Risks[Assignee])),""),"")</f>
        <v/>
      </c>
      <c r="F3" s="89" t="str">
        <f>IF(TBL_RiskLog[[#This Row],[BL.showValues]],_xlfn.XLOOKUP(TBL_RiskLog[[#This Row],[Key]],EXP_Risks[issueKey],EXP_Risks[Status]),"")</f>
        <v>Mitigate</v>
      </c>
      <c r="G3" s="80">
        <f>IFERROR(IF(AND(TBL_RiskLog[[#This Row],[BL.showValues]],_xlfn.XLOOKUP(TBL_RiskLog[[#This Row],[Key]],EXP_Risks[issueKey],EXP_Risks[Flagged])="True"),1,0),0)</f>
        <v>0</v>
      </c>
      <c r="H3" s="81" t="str">
        <f>IF(TBL_RiskLog[[#This Row],[BL.showValues]],IFERROR(IF(ISBLANK(_xlfn.XLOOKUP(TBL_RiskLog[[#This Row],[Key]],EXP_Risks[issueKey],EXP_Risks[Resolution])),"",_xlfn.XLOOKUP(TBL_RiskLog[[#This Row],[Key]],EXP_Risks[issueKey],EXP_Risks[Resolution])),""),"")</f>
        <v/>
      </c>
      <c r="I3" s="53" t="str">
        <f>IF(TBL_RiskLog[[#This Row],[BL.showValues]],IFERROR(IF(ISBLANK(_xlfn.XLOOKUP(TBL_RiskLog[[#This Row],[Key]],EXP_Risks[issueKey],EXP_Risks[field::impact])),"",_xlfn.XLOOKUP(TBL_RiskLog[[#This Row],[Key]],EXP_Risks[issueKey],EXP_Risks[field::impact])),MasterData!$A$12),"")</f>
        <v>Minor</v>
      </c>
      <c r="J3" s="74" t="str">
        <f>IF(TBL_RiskLog[[#This Row],[BL.showValues]],IFERROR(IF(ISBLANK(_xlfn.XLOOKUP(TBL_RiskLog[[#This Row],[Key]],EXP_Risks[issueKey],EXP_Risks[field::likelihood])),"",_xlfn.XLOOKUP(TBL_RiskLog[[#This Row],[Key]],EXP_Risks[issueKey],EXP_Risks[field::likelihood])),MasterData!$A$3),"")</f>
        <v>Possible</v>
      </c>
      <c r="K3" s="58" t="str">
        <f>IF(TBL_RiskLog[[#This Row],[BL.showValues]],_xlfn.XLOOKUP(TBL_RiskLog[[#This Row],[BL.coordinates]],MD_SeverityMapping[Coordinates],MD_SeverityMapping[Severity]),"")</f>
        <v>Low</v>
      </c>
      <c r="L3" s="59">
        <f>IF(TBL_RiskLog[[#This Row],[BL.showValues]],_xlfn.XLOOKUP(TBL_RiskLog[[#This Row],[Severity]],MD_Severity[Name],MD_Severity[Order]),"")</f>
        <v>2</v>
      </c>
      <c r="M3" s="94">
        <f>IF(TBL_RiskLog[[#This Row],[BL.showValues]],_xlfn.XLOOKUP(TBL_RiskLog[[#This Row],[Key]],EXP_Risks[issueKey],EXP_Risks[Created]),"")</f>
        <v>44597</v>
      </c>
      <c r="N3" s="95" t="str">
        <f>IF(TBL_RiskLog[[#This Row],[BL.showValues]],IFERROR(IF(ISBLANK(_xlfn.XLOOKUP(TBL_RiskLog[[#This Row],[Key]],EXP_Risks[issueKey],EXP_Risks[Resolved])),"",_xlfn.XLOOKUP(TBL_RiskLog[[#This Row],[Key]],EXP_Risks[issueKey],EXP_Risks[Resolved])),""),"")</f>
        <v/>
      </c>
      <c r="O3" s="69">
        <f>IFERROR(COUNTIF(EXP_Risks[issueKey],TBL_RiskLog[[#This Row],[Key]]),0)</f>
        <v>1</v>
      </c>
      <c r="P3" s="69" t="b">
        <f>AND(TBL_RiskLog[[#This Row],[Key]]&lt;&gt;"",TBL_RiskLog[[#This Row],[BL.existsInExport]]&gt;0)</f>
        <v>1</v>
      </c>
      <c r="Q3" s="69">
        <f>IFERROR(IF(AND(TBL_RiskLog[[#This Row],[Key]]&lt;&gt;"",TBL_RiskLog[[#This Row],[Resolution]]="",TBL_RiskLog[[#This Row],[BL.existsInExport]]&gt;0),1,0),0)</f>
        <v>1</v>
      </c>
      <c r="R3" s="69">
        <f>IFERROR(_xlfn.XLOOKUP(TBL_RiskLog[[#This Row],[Impact]],MD_Impact[Name],MD_Impact[Order]),0)</f>
        <v>2</v>
      </c>
      <c r="S3" s="69">
        <f>IFERROR(_xlfn.XLOOKUP(TBL_RiskLog[[#This Row],[Likelihood]],MD_Likelihood[Name],MD_Likelihood[Order]),0)</f>
        <v>3</v>
      </c>
      <c r="T3" s="70" t="str">
        <f>"i"&amp;TBL_RiskLog[[#This Row],[BL.impactIndex]]&amp;"l"&amp;TBL_RiskLog[[#This Row],[BL.likelihoodIndex]]</f>
        <v>i2l3</v>
      </c>
    </row>
    <row r="4" spans="1:20" x14ac:dyDescent="0.3">
      <c r="A4" s="92"/>
      <c r="B4" s="87"/>
      <c r="C4" s="91"/>
      <c r="D4" s="76"/>
      <c r="E4" s="57"/>
      <c r="F4" s="90"/>
      <c r="G4" s="82"/>
      <c r="H4" s="81"/>
      <c r="I4" s="51"/>
      <c r="J4" s="63"/>
      <c r="K4" s="61"/>
      <c r="L4" s="60"/>
      <c r="M4" s="85"/>
      <c r="N4" s="54"/>
      <c r="O4" s="71"/>
      <c r="P4" s="71"/>
      <c r="Q4" s="71"/>
      <c r="R4" s="71"/>
      <c r="S4" s="71"/>
      <c r="T4" s="72"/>
    </row>
  </sheetData>
  <dataConsolidate/>
  <mergeCells count="6">
    <mergeCell ref="O1:T1"/>
    <mergeCell ref="A1:C1"/>
    <mergeCell ref="D1:E1"/>
    <mergeCell ref="F1:H1"/>
    <mergeCell ref="I1:L1"/>
    <mergeCell ref="M1:N1"/>
  </mergeCells>
  <conditionalFormatting sqref="O3">
    <cfRule type="expression" dxfId="7" priority="2">
      <formula>$O3&lt;&gt;1</formula>
    </cfRule>
  </conditionalFormatting>
  <pageMargins left="0.7" right="0.7" top="0.78740157499999996" bottom="0.78740157499999996"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 id="{F461081A-48E1-45A9-9CA0-F3FD9C4E6EB5}">
            <xm:f>$F3=MasterData!$A$31</xm:f>
            <x14:dxf>
              <fill>
                <patternFill>
                  <bgColor rgb="FFFFFF00"/>
                </patternFill>
              </fill>
            </x14:dxf>
          </x14:cfRule>
          <x14:cfRule type="expression" priority="474" id="{4B99EF7C-6DA7-4695-985F-09E6D33CAB3D}">
            <xm:f>MATCH($F3,MasterData!$A$36:$A$37,0)&gt;0</xm:f>
            <x14:dxf>
              <font>
                <b/>
                <i val="0"/>
              </font>
              <fill>
                <patternFill>
                  <bgColor rgb="FF00CC00"/>
                </patternFill>
              </fill>
            </x14:dxf>
          </x14:cfRule>
          <x14:cfRule type="expression" priority="475" id="{E842F24B-287F-4429-A8AF-4CD93A18BE8A}">
            <xm:f>$F3=MasterData!$A$30</xm:f>
            <x14:dxf>
              <font>
                <b/>
                <i val="0"/>
                <color theme="1" tint="0.34998626667073579"/>
              </font>
              <fill>
                <patternFill>
                  <bgColor theme="6"/>
                </patternFill>
              </fill>
            </x14:dxf>
          </x14:cfRule>
          <x14:cfRule type="expression" priority="476" id="{E6A830D4-DD95-4303-B3FA-9AC4D50AA1D8}">
            <xm:f>MATCH($F3,MasterData!$A$32:$A$35,0)&gt;0</xm:f>
            <x14:dxf>
              <font>
                <b/>
                <i val="0"/>
                <color theme="0"/>
              </font>
              <fill>
                <patternFill>
                  <bgColor rgb="FF0099FF"/>
                </patternFill>
              </fill>
            </x14:dxf>
          </x14:cfRule>
          <xm:sqref>F3</xm:sqref>
        </x14:conditionalFormatting>
        <x14:conditionalFormatting xmlns:xm="http://schemas.microsoft.com/office/excel/2006/main">
          <x14:cfRule type="expression" priority="257" id="{FFCCB9C1-BB00-48E3-A2A5-73897C425504}">
            <xm:f>#REF!=MasterData!$A$47</xm:f>
            <x14:dxf>
              <font>
                <b/>
                <i val="0"/>
                <color theme="1" tint="0.499984740745262"/>
              </font>
            </x14:dxf>
          </x14:cfRule>
          <x14:cfRule type="expression" priority="258" id="{C25B4711-36E0-484F-9763-7EAD9A91ECFA}">
            <xm:f>#REF!=MasterData!$A$49</xm:f>
            <x14:dxf>
              <font>
                <b/>
                <i val="0"/>
                <color rgb="FFFF0000"/>
              </font>
            </x14:dxf>
          </x14:cfRule>
          <x14:cfRule type="expression" priority="259" id="{D8E16D22-6B63-48AF-8479-1B601D7080B9}">
            <xm:f>#REF!=MasterData!$A$48</xm:f>
            <x14:dxf>
              <font>
                <b/>
                <i val="0"/>
                <color rgb="FF33CC33"/>
              </font>
            </x14:dxf>
          </x14:cfRule>
          <xm:sqref>H3</xm:sqref>
        </x14:conditionalFormatting>
        <x14:conditionalFormatting xmlns:xm="http://schemas.microsoft.com/office/excel/2006/main">
          <x14:cfRule type="expression" priority="4" id="{ABFD7EB7-77B2-4869-9356-65B40958DAE4}">
            <xm:f>OR(I3=MasterData!$A$8,I3=MasterData!$A$17)</xm:f>
            <x14:dxf>
              <font>
                <b/>
                <i val="0"/>
                <color theme="0"/>
              </font>
              <fill>
                <patternFill>
                  <bgColor rgb="FFC00000"/>
                </patternFill>
              </fill>
            </x14:dxf>
          </x14:cfRule>
          <x14:cfRule type="expression" priority="5" id="{93FE48D7-C0A9-4A3C-BF43-DD0824076835}">
            <xm:f>OR(I3=MasterData!$A$7,I3=MasterData!$A$16)</xm:f>
            <x14:dxf>
              <font>
                <b/>
                <i val="0"/>
                <color theme="0"/>
              </font>
              <fill>
                <patternFill>
                  <bgColor rgb="FFFF0000"/>
                </patternFill>
              </fill>
            </x14:dxf>
          </x14:cfRule>
          <x14:cfRule type="expression" priority="7" id="{04BE1AB0-05EC-402C-AE33-F83D669C40C0}">
            <xm:f>OR(I3=MasterData!$A$6,I3=MasterData!$A$15)</xm:f>
            <x14:dxf>
              <font>
                <b/>
                <i val="0"/>
                <color rgb="FF663300"/>
              </font>
              <fill>
                <patternFill>
                  <bgColor theme="7"/>
                </patternFill>
              </fill>
            </x14:dxf>
          </x14:cfRule>
          <x14:cfRule type="expression" priority="8" id="{2E113521-49B3-4B3D-B6C1-0593D9DD1B70}">
            <xm:f>OR(I3=MasterData!$A$5,I3=MasterData!$A$14)</xm:f>
            <x14:dxf>
              <font>
                <b/>
                <i val="0"/>
                <color theme="0"/>
              </font>
              <fill>
                <patternFill>
                  <bgColor rgb="FF00B050"/>
                </patternFill>
              </fill>
            </x14:dxf>
          </x14:cfRule>
          <x14:cfRule type="expression" priority="9" id="{CC177C25-610D-4D79-BAC5-7957430A5E74}">
            <xm:f>OR(I3=MasterData!$A$4,I3=MasterData!$A$13)</xm:f>
            <x14:dxf>
              <font>
                <b/>
                <i val="0"/>
                <color theme="0"/>
              </font>
              <fill>
                <patternFill>
                  <bgColor theme="9" tint="-0.499984740745262"/>
                </patternFill>
              </fill>
            </x14:dxf>
          </x14:cfRule>
          <x14:cfRule type="expression" priority="10" id="{5E03764A-065F-40E9-BC89-845111D351D1}">
            <xm:f>OR(I3=MasterData!$A$3,I3=MasterData!$A$12)</xm:f>
            <x14:dxf>
              <font>
                <b/>
                <i val="0"/>
                <color theme="0"/>
              </font>
              <fill>
                <patternFill>
                  <bgColor theme="1"/>
                </patternFill>
              </fill>
            </x14:dxf>
          </x14:cfRule>
          <xm:sqref>I3:J4</xm:sqref>
        </x14:conditionalFormatting>
        <x14:conditionalFormatting xmlns:xm="http://schemas.microsoft.com/office/excel/2006/main">
          <x14:cfRule type="expression" priority="11" id="{D47273A9-7B89-4482-ACA8-E1F0B0B05473}">
            <xm:f>$K3=MasterData!$A$21</xm:f>
            <x14:dxf>
              <font>
                <color theme="0"/>
              </font>
              <fill>
                <patternFill>
                  <bgColor theme="1" tint="0.24994659260841701"/>
                </patternFill>
              </fill>
            </x14:dxf>
          </x14:cfRule>
          <x14:cfRule type="expression" priority="16" id="{AA97BA0B-4240-45FB-A71C-DA6CAFD1C039}">
            <xm:f>$K3=MasterData!$A$26</xm:f>
            <x14:dxf>
              <font>
                <b/>
                <i val="0"/>
                <color theme="0"/>
              </font>
              <fill>
                <patternFill>
                  <bgColor rgb="FFC00000"/>
                </patternFill>
              </fill>
            </x14:dxf>
          </x14:cfRule>
          <x14:cfRule type="expression" priority="18" id="{98734221-F1F9-4C3A-B0CC-1F0F620D2B29}">
            <xm:f>$K3=MasterData!$A$25</xm:f>
            <x14:dxf>
              <font>
                <b/>
                <i val="0"/>
                <color theme="0"/>
              </font>
              <fill>
                <patternFill>
                  <bgColor rgb="FFFF3300"/>
                </patternFill>
              </fill>
            </x14:dxf>
          </x14:cfRule>
          <x14:cfRule type="expression" priority="19" id="{D5242D44-5E5E-48F8-A914-6905D9E99529}">
            <xm:f>$K3=MasterData!$A$24</xm:f>
            <x14:dxf>
              <font>
                <b/>
                <i val="0"/>
              </font>
              <fill>
                <patternFill>
                  <bgColor theme="7"/>
                </patternFill>
              </fill>
            </x14:dxf>
          </x14:cfRule>
          <x14:cfRule type="expression" priority="20" id="{5D4E1957-414B-47B5-B64B-D3C6DE94F34C}">
            <xm:f>$K3=MasterData!$A$23</xm:f>
            <x14:dxf>
              <font>
                <b/>
                <i val="0"/>
              </font>
              <fill>
                <patternFill>
                  <bgColor rgb="FF92D050"/>
                </patternFill>
              </fill>
            </x14:dxf>
          </x14:cfRule>
          <x14:cfRule type="expression" priority="21" id="{8ED40A0E-46F6-4827-B17F-74E44E23FEEC}">
            <xm:f>$K3=MasterData!$A$22</xm:f>
            <x14:dxf>
              <font>
                <b/>
                <i val="0"/>
                <color theme="0"/>
              </font>
              <fill>
                <patternFill>
                  <bgColor theme="9" tint="-0.499984740745262"/>
                </patternFill>
              </fill>
            </x14:dxf>
          </x14:cfRule>
          <xm:sqref>K3:L3</xm:sqref>
        </x14:conditionalFormatting>
        <x14:conditionalFormatting xmlns:xm="http://schemas.microsoft.com/office/excel/2006/main">
          <x14:cfRule type="iconSet" priority="505" id="{342793A4-491D-45A5-9776-2802D4AD1877}">
            <x14:iconSet iconSet="3Flags" showValue="0" custom="1">
              <x14:cfvo type="percent">
                <xm:f>0</xm:f>
              </x14:cfvo>
              <x14:cfvo type="num">
                <xm:f>0</xm:f>
              </x14:cfvo>
              <x14:cfvo type="num" gte="0">
                <xm:f>0</xm:f>
              </x14:cfvo>
              <x14:cfIcon iconSet="NoIcons" iconId="0"/>
              <x14:cfIcon iconSet="NoIcons" iconId="0"/>
              <x14:cfIcon iconSet="3Flags" iconId="0"/>
            </x14:iconSet>
          </x14:cfRule>
          <xm:sqref>G3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B2:Q10"/>
  <sheetViews>
    <sheetView workbookViewId="0">
      <selection activeCell="M15" sqref="M15"/>
    </sheetView>
  </sheetViews>
  <sheetFormatPr baseColWidth="10" defaultColWidth="11.5546875" defaultRowHeight="14.4" x14ac:dyDescent="0.3"/>
  <cols>
    <col min="1" max="1" width="2.88671875" customWidth="1"/>
    <col min="2" max="2" width="3.5546875" customWidth="1"/>
    <col min="3" max="3" width="14.44140625" customWidth="1"/>
    <col min="4" max="10" width="7.109375" customWidth="1"/>
    <col min="11" max="11" width="2.88671875" customWidth="1"/>
    <col min="12" max="17" width="18.109375" customWidth="1"/>
  </cols>
  <sheetData>
    <row r="2" spans="2:17" ht="37.5" customHeight="1" x14ac:dyDescent="0.3">
      <c r="B2" s="135" t="s">
        <v>0</v>
      </c>
      <c r="C2" s="16" t="str">
        <f>MasterData!$A$17</f>
        <v>Severe</v>
      </c>
      <c r="D2" s="17">
        <f>MasterData!$B$17</f>
        <v>5</v>
      </c>
      <c r="E2" s="42">
        <f>SUMIF(TBL_RiskLog[BL.coordinates],"i"&amp;$D$2&amp;"l"&amp;E$8,TBL_RiskLog[BL.showInMatrix])</f>
        <v>0</v>
      </c>
      <c r="F2" s="43">
        <f>SUMIF(TBL_RiskLog[BL.coordinates],"i"&amp;$D$2&amp;"l"&amp;F$8,TBL_RiskLog[BL.showInMatrix])</f>
        <v>0</v>
      </c>
      <c r="G2" s="39">
        <f>SUMIF(TBL_RiskLog[BL.coordinates],"i"&amp;$D$2&amp;"l"&amp;G$8,TBL_RiskLog[BL.showInMatrix])</f>
        <v>0</v>
      </c>
      <c r="H2" s="37">
        <f>SUMIF(TBL_RiskLog[BL.coordinates],"i"&amp;$D2&amp;"l"&amp;H$8,TBL_RiskLog[BL.showInMatrix])</f>
        <v>0</v>
      </c>
      <c r="I2" s="37">
        <f>SUMIF(TBL_RiskLog[BL.coordinates],"i"&amp;$D2&amp;"l"&amp;I$8,TBL_RiskLog[BL.showInMatrix])</f>
        <v>0</v>
      </c>
      <c r="J2" s="36">
        <f>SUMIF(TBL_RiskLog[BL.coordinates],"i"&amp;$D2&amp;"l"&amp;J$8,TBL_RiskLog[BL.showInMatrix])</f>
        <v>0</v>
      </c>
      <c r="L2" s="136" t="s">
        <v>24</v>
      </c>
      <c r="M2" s="136"/>
      <c r="N2" s="136"/>
      <c r="O2" s="136"/>
      <c r="P2" s="136"/>
      <c r="Q2" s="136"/>
    </row>
    <row r="3" spans="2:17" ht="37.5" customHeight="1" x14ac:dyDescent="0.3">
      <c r="B3" s="135"/>
      <c r="C3" s="18" t="str">
        <f>MasterData!$A$16</f>
        <v>Significant</v>
      </c>
      <c r="D3" s="19">
        <f>MasterData!$B$16</f>
        <v>4</v>
      </c>
      <c r="E3" s="42">
        <f>SUMIF(TBL_RiskLog[BL.coordinates],"i"&amp;$D$3&amp;"l"&amp;E$8,TBL_RiskLog[BL.showInMatrix])</f>
        <v>0</v>
      </c>
      <c r="F3" s="43">
        <f>SUMIF(TBL_RiskLog[BL.coordinates],"i"&amp;$D$3&amp;"l"&amp;F$8,TBL_RiskLog[BL.showInMatrix])</f>
        <v>0</v>
      </c>
      <c r="G3" s="39">
        <f>SUMIF(TBL_RiskLog[BL.coordinates],"i"&amp;$D$3&amp;"l"&amp;G$8,TBL_RiskLog[BL.showInMatrix])</f>
        <v>0</v>
      </c>
      <c r="H3" s="40">
        <f>SUMIF(TBL_RiskLog[BL.coordinates],"i"&amp;$D3&amp;"l"&amp;H$8,TBL_RiskLog[BL.showInMatrix])</f>
        <v>0</v>
      </c>
      <c r="I3" s="37">
        <f>SUMIF(TBL_RiskLog[BL.coordinates],"i"&amp;$D3&amp;"l"&amp;I$8,TBL_RiskLog[BL.showInMatrix])</f>
        <v>0</v>
      </c>
      <c r="J3" s="38">
        <f>SUMIF(TBL_RiskLog[BL.coordinates],"i"&amp;$D3&amp;"l"&amp;J$8,TBL_RiskLog[BL.showInMatrix])</f>
        <v>0</v>
      </c>
      <c r="L3" s="13" t="str">
        <f>MasterData!A21</f>
        <v>Unspecified</v>
      </c>
      <c r="M3" s="7" t="str">
        <f>MasterData!A22</f>
        <v>Negligible</v>
      </c>
      <c r="N3" s="8" t="str">
        <f>MasterData!A23</f>
        <v>Low</v>
      </c>
      <c r="O3" s="6" t="str">
        <f>MasterData!A24</f>
        <v>Medium</v>
      </c>
      <c r="P3" s="15" t="str">
        <f>MasterData!A25</f>
        <v>High</v>
      </c>
      <c r="Q3" s="5" t="str">
        <f>MasterData!A26</f>
        <v>Critical</v>
      </c>
    </row>
    <row r="4" spans="2:17" ht="37.5" customHeight="1" x14ac:dyDescent="0.3">
      <c r="B4" s="135"/>
      <c r="C4" s="20" t="str">
        <f>MasterData!$A$15</f>
        <v>Moderate</v>
      </c>
      <c r="D4" s="21">
        <f>MasterData!$B$15</f>
        <v>3</v>
      </c>
      <c r="E4" s="42">
        <f>SUMIF(TBL_RiskLog[BL.coordinates],"i"&amp;$D$4&amp;"l"&amp;E$8,TBL_RiskLog[BL.showInMatrix])</f>
        <v>0</v>
      </c>
      <c r="F4" s="43">
        <f>SUMIF(TBL_RiskLog[BL.coordinates],"i"&amp;$D$4&amp;"l"&amp;F$8,TBL_RiskLog[BL.showInMatrix])</f>
        <v>0</v>
      </c>
      <c r="G4" s="44">
        <f>SUMIF(TBL_RiskLog[BL.coordinates],"i"&amp;$D$4&amp;"l"&amp;G$8,TBL_RiskLog[BL.showInMatrix])</f>
        <v>0</v>
      </c>
      <c r="H4" s="40">
        <f>SUMIF(TBL_RiskLog[BL.coordinates],"i"&amp;$D4&amp;"l"&amp;H$8,TBL_RiskLog[BL.showInMatrix])</f>
        <v>0</v>
      </c>
      <c r="I4" s="40">
        <f>SUMIF(TBL_RiskLog[BL.coordinates],"i"&amp;$D4&amp;"l"&amp;I$8,TBL_RiskLog[BL.showInMatrix])</f>
        <v>0</v>
      </c>
      <c r="J4" s="38">
        <f>SUMIF(TBL_RiskLog[BL.coordinates],"i"&amp;$D4&amp;"l"&amp;J$8,TBL_RiskLog[BL.showInMatrix])</f>
        <v>0</v>
      </c>
      <c r="L4" s="13">
        <f>SUMIF(TBL_RiskLog[Severity],$L$3,TBL_RiskLog[BL.showInMatrix])</f>
        <v>0</v>
      </c>
      <c r="M4" s="7">
        <f>SUMIF(TBL_RiskLog[Severity],$M$3,TBL_RiskLog[BL.showInMatrix])</f>
        <v>0</v>
      </c>
      <c r="N4" s="8">
        <f>SUMIF(TBL_RiskLog[Severity],$N$3,TBL_RiskLog[BL.showInMatrix])</f>
        <v>1</v>
      </c>
      <c r="O4" s="6">
        <f>SUMIF(TBL_RiskLog[Severity],$O$3,TBL_RiskLog[BL.showInMatrix])</f>
        <v>0</v>
      </c>
      <c r="P4" s="15">
        <f>SUMIF(TBL_RiskLog[Severity],$P$3,TBL_RiskLog[BL.showInMatrix])</f>
        <v>0</v>
      </c>
      <c r="Q4" s="5">
        <f>SUMIF(TBL_RiskLog[Severity],$Q$3,TBL_RiskLog[BL.showInMatrix])</f>
        <v>0</v>
      </c>
    </row>
    <row r="5" spans="2:17" ht="37.5" customHeight="1" x14ac:dyDescent="0.3">
      <c r="B5" s="135"/>
      <c r="C5" s="22" t="str">
        <f>MasterData!$A$14</f>
        <v>Minor</v>
      </c>
      <c r="D5" s="23">
        <f>MasterData!$B$14</f>
        <v>2</v>
      </c>
      <c r="E5" s="46">
        <f>SUMIF(TBL_RiskLog[BL.coordinates],"i"&amp;$D$5&amp;"l"&amp;E$8,TBL_RiskLog[BL.showInMatrix])</f>
        <v>0</v>
      </c>
      <c r="F5" s="47">
        <f>SUMIF(TBL_RiskLog[BL.coordinates],"i"&amp;$D$5&amp;"l"&amp;F$8,TBL_RiskLog[BL.showInMatrix])</f>
        <v>0</v>
      </c>
      <c r="G5" s="44">
        <f>SUMIF(TBL_RiskLog[BL.coordinates],"i"&amp;$D$5&amp;"l"&amp;G$8,TBL_RiskLog[BL.showInMatrix])</f>
        <v>0</v>
      </c>
      <c r="H5" s="44">
        <f>SUMIF(TBL_RiskLog[BL.coordinates],"i"&amp;$D5&amp;"l"&amp;H$8,TBL_RiskLog[BL.showInMatrix])</f>
        <v>1</v>
      </c>
      <c r="I5" s="40">
        <f>SUMIF(TBL_RiskLog[BL.coordinates],"i"&amp;$D5&amp;"l"&amp;I$8,TBL_RiskLog[BL.showInMatrix])</f>
        <v>0</v>
      </c>
      <c r="J5" s="41">
        <f>SUMIF(TBL_RiskLog[BL.coordinates],"i"&amp;$D5&amp;"l"&amp;J$8,TBL_RiskLog[BL.showInMatrix])</f>
        <v>0</v>
      </c>
    </row>
    <row r="6" spans="2:17" ht="37.5" customHeight="1" x14ac:dyDescent="0.3">
      <c r="B6" s="135"/>
      <c r="C6" s="24" t="str">
        <f>MasterData!$A$13</f>
        <v>Insignificant</v>
      </c>
      <c r="D6" s="25">
        <f>MasterData!$B$13</f>
        <v>1</v>
      </c>
      <c r="E6" s="46">
        <f>SUMIF(TBL_RiskLog[BL.coordinates],"i"&amp;$D$6&amp;"l"&amp;E$8,TBL_RiskLog[BL.showInMatrix])</f>
        <v>0</v>
      </c>
      <c r="F6" s="47">
        <f>SUMIF(TBL_RiskLog[BL.coordinates],"i"&amp;$D$6&amp;"l"&amp;F$8,TBL_RiskLog[BL.showInMatrix])</f>
        <v>0</v>
      </c>
      <c r="G6" s="47">
        <f>SUMIF(TBL_RiskLog[BL.coordinates],"i"&amp;$D$6&amp;"l"&amp;G$8,TBL_RiskLog[BL.showInMatrix])</f>
        <v>0</v>
      </c>
      <c r="H6" s="44">
        <f>SUMIF(TBL_RiskLog[BL.coordinates],"i"&amp;$D6&amp;"l"&amp;H$8,TBL_RiskLog[BL.showInMatrix])</f>
        <v>0</v>
      </c>
      <c r="I6" s="44">
        <f>SUMIF(TBL_RiskLog[BL.coordinates],"i"&amp;$D6&amp;"l"&amp;I$8,TBL_RiskLog[BL.showInMatrix])</f>
        <v>0</v>
      </c>
      <c r="J6" s="45">
        <f>SUMIF(TBL_RiskLog[BL.coordinates],"i"&amp;$D6&amp;"l"&amp;J$8,TBL_RiskLog[BL.showInMatrix])</f>
        <v>0</v>
      </c>
    </row>
    <row r="7" spans="2:17" ht="37.5" customHeight="1" thickBot="1" x14ac:dyDescent="0.35">
      <c r="B7" s="135"/>
      <c r="C7" s="9" t="str">
        <f>MasterData!$A$12</f>
        <v>Unspecified</v>
      </c>
      <c r="D7" s="10">
        <f>MasterData!$B$12</f>
        <v>0</v>
      </c>
      <c r="E7" s="48">
        <f>SUMIF(TBL_RiskLog[BL.coordinates],"i"&amp;$D$7&amp;"l"&amp;E$8,TBL_RiskLog[BL.showInMatrix])</f>
        <v>0</v>
      </c>
      <c r="F7" s="47">
        <f>SUMIF(TBL_RiskLog[BL.coordinates],"i"&amp;$D$7&amp;"l"&amp;F$8,TBL_RiskLog[BL.showInMatrix])</f>
        <v>0</v>
      </c>
      <c r="G7" s="47">
        <f>SUMIF(TBL_RiskLog[BL.coordinates],"i"&amp;$D$7&amp;"l"&amp;G$8,TBL_RiskLog[BL.showInMatrix])</f>
        <v>0</v>
      </c>
      <c r="H7" s="44">
        <f>SUMIF(TBL_RiskLog[BL.coordinates],"i"&amp;$D7&amp;"l"&amp;H$8,TBL_RiskLog[BL.showInMatrix])</f>
        <v>0</v>
      </c>
      <c r="I7" s="44">
        <f>SUMIF(TBL_RiskLog[BL.coordinates],"i"&amp;$D7&amp;"l"&amp;I$8,TBL_RiskLog[BL.showInMatrix])</f>
        <v>0</v>
      </c>
      <c r="J7" s="45">
        <f>SUMIF(TBL_RiskLog[BL.coordinates],"i"&amp;$D7&amp;"l"&amp;J$8,TBL_RiskLog[BL.showInMatrix])</f>
        <v>0</v>
      </c>
    </row>
    <row r="8" spans="2:17" ht="37.5" customHeight="1" x14ac:dyDescent="0.3">
      <c r="B8" s="135"/>
      <c r="C8" s="137"/>
      <c r="D8" s="137"/>
      <c r="E8" s="11">
        <f>MasterData!$B$3</f>
        <v>0</v>
      </c>
      <c r="F8" s="26">
        <f>MasterData!$B$4</f>
        <v>1</v>
      </c>
      <c r="G8" s="27">
        <f>MasterData!$B$5</f>
        <v>2</v>
      </c>
      <c r="H8" s="28">
        <f>MasterData!$B$6</f>
        <v>3</v>
      </c>
      <c r="I8" s="29">
        <f>MasterData!$B$7</f>
        <v>4</v>
      </c>
      <c r="J8" s="30">
        <f>MasterData!$B$8</f>
        <v>5</v>
      </c>
    </row>
    <row r="9" spans="2:17" ht="75" customHeight="1" x14ac:dyDescent="0.3">
      <c r="B9" s="135"/>
      <c r="C9" s="137"/>
      <c r="D9" s="137"/>
      <c r="E9" s="12" t="str">
        <f>MasterData!$A$3</f>
        <v>Unspecified</v>
      </c>
      <c r="F9" s="31" t="str">
        <f>MasterData!$A$4</f>
        <v>Rare</v>
      </c>
      <c r="G9" s="32" t="str">
        <f>MasterData!$A$5</f>
        <v>Unlikely</v>
      </c>
      <c r="H9" s="33" t="str">
        <f>MasterData!$A$6</f>
        <v>Possible</v>
      </c>
      <c r="I9" s="34" t="str">
        <f>MasterData!$A$7</f>
        <v>Likely</v>
      </c>
      <c r="J9" s="35" t="str">
        <f>MasterData!$A$8</f>
        <v>Almost Certain</v>
      </c>
    </row>
    <row r="10" spans="2:17" ht="19.5" customHeight="1" x14ac:dyDescent="0.3">
      <c r="B10" s="14"/>
      <c r="C10" s="136" t="s">
        <v>23</v>
      </c>
      <c r="D10" s="136"/>
      <c r="E10" s="136"/>
      <c r="F10" s="136"/>
      <c r="G10" s="136"/>
      <c r="H10" s="136"/>
      <c r="I10" s="136"/>
      <c r="J10" s="136"/>
    </row>
  </sheetData>
  <mergeCells count="4">
    <mergeCell ref="B2:B9"/>
    <mergeCell ref="C10:J10"/>
    <mergeCell ref="C8:D9"/>
    <mergeCell ref="L2:Q2"/>
  </mergeCells>
  <conditionalFormatting sqref="E7">
    <cfRule type="expression" dxfId="6" priority="9">
      <formula>E7&gt;0</formula>
    </cfRule>
  </conditionalFormatting>
  <conditionalFormatting sqref="E2:F4 G4:G5 H5:H7 I6:J7">
    <cfRule type="expression" dxfId="5" priority="7">
      <formula>E2&gt;0</formula>
    </cfRule>
  </conditionalFormatting>
  <conditionalFormatting sqref="E5:F6 G6:G7 F7">
    <cfRule type="expression" dxfId="4" priority="8">
      <formula>E5&gt;0</formula>
    </cfRule>
  </conditionalFormatting>
  <conditionalFormatting sqref="G2:G3 H3:H4 I4:I5 J5">
    <cfRule type="expression" dxfId="3" priority="6">
      <formula>G2&gt;0</formula>
    </cfRule>
  </conditionalFormatting>
  <conditionalFormatting sqref="H2 I2:I3 J3:J4">
    <cfRule type="expression" dxfId="2" priority="2">
      <formula>H2&gt;0</formula>
    </cfRule>
  </conditionalFormatting>
  <conditionalFormatting sqref="J2">
    <cfRule type="expression" dxfId="1" priority="1">
      <formula>J2&gt;0</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B2:I4"/>
  <sheetViews>
    <sheetView workbookViewId="0">
      <pane xSplit="2" ySplit="2" topLeftCell="C3" activePane="bottomRight" state="frozen"/>
      <selection pane="topRight" activeCell="B1" sqref="B1"/>
      <selection pane="bottomLeft" activeCell="A2" sqref="A2"/>
      <selection pane="bottomRight" activeCell="B3" sqref="B3"/>
    </sheetView>
  </sheetViews>
  <sheetFormatPr baseColWidth="10" defaultColWidth="11.5546875" defaultRowHeight="14.4" x14ac:dyDescent="0.3"/>
  <cols>
    <col min="1" max="1" width="2.6640625" customWidth="1"/>
    <col min="2" max="2" width="12.44140625" bestFit="1" customWidth="1"/>
    <col min="3" max="9" width="5.77734375" bestFit="1" customWidth="1"/>
    <col min="10" max="10" width="2.88671875" customWidth="1"/>
  </cols>
  <sheetData>
    <row r="2" spans="2:9" ht="59.4" x14ac:dyDescent="0.3">
      <c r="B2" t="s">
        <v>38</v>
      </c>
      <c r="C2" s="97" t="s">
        <v>22</v>
      </c>
      <c r="D2" s="98" t="s">
        <v>21</v>
      </c>
      <c r="E2" s="99" t="s">
        <v>20</v>
      </c>
      <c r="F2" s="100" t="s">
        <v>19</v>
      </c>
      <c r="G2" s="101" t="s">
        <v>2</v>
      </c>
      <c r="H2" s="103" t="s">
        <v>17</v>
      </c>
      <c r="I2" s="104" t="s">
        <v>39</v>
      </c>
    </row>
    <row r="3" spans="2:9" x14ac:dyDescent="0.3">
      <c r="B3" s="96">
        <v>1</v>
      </c>
      <c r="C3" s="102">
        <v>1</v>
      </c>
      <c r="D3" s="80">
        <v>1</v>
      </c>
      <c r="E3" s="80">
        <v>1</v>
      </c>
      <c r="F3" s="80">
        <v>1</v>
      </c>
      <c r="G3" s="80">
        <v>1</v>
      </c>
      <c r="H3" s="63">
        <v>1</v>
      </c>
      <c r="I3" s="105">
        <f>SUM(Tabelle6[[#This Row],[Unspecified]:[Critical]])</f>
        <v>6</v>
      </c>
    </row>
    <row r="4" spans="2:9" x14ac:dyDescent="0.3">
      <c r="B4" s="96">
        <v>32</v>
      </c>
      <c r="C4" s="102">
        <v>1</v>
      </c>
      <c r="D4" s="80">
        <v>1</v>
      </c>
      <c r="E4" s="80">
        <v>1</v>
      </c>
      <c r="F4" s="80">
        <v>1</v>
      </c>
      <c r="G4" s="80">
        <v>1</v>
      </c>
      <c r="H4" s="63">
        <v>1</v>
      </c>
      <c r="I4" s="105">
        <f>SUM(Tabelle6[[#This Row],[Unspecified]:[Critical]])</f>
        <v>6</v>
      </c>
    </row>
  </sheetData>
  <pageMargins left="0.7" right="0.7" top="0.78740157499999996" bottom="0.78740157499999996"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R3"/>
  <sheetViews>
    <sheetView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11.5546875" defaultRowHeight="14.4" x14ac:dyDescent="0.3"/>
  <cols>
    <col min="1" max="1" width="12.77734375" bestFit="1" customWidth="1"/>
    <col min="2" max="2" width="6" bestFit="1" customWidth="1"/>
    <col min="3" max="3" width="5.77734375" bestFit="1" customWidth="1"/>
    <col min="4" max="4" width="14.77734375" bestFit="1" customWidth="1"/>
    <col min="5" max="5" width="24.88671875" bestFit="1" customWidth="1"/>
    <col min="6" max="6" width="18.21875" customWidth="1"/>
    <col min="7" max="7" width="24.88671875" bestFit="1" customWidth="1"/>
    <col min="8" max="8" width="47.77734375" bestFit="1" customWidth="1"/>
    <col min="9" max="9" width="12.88671875" bestFit="1" customWidth="1"/>
    <col min="10" max="10" width="5.77734375" bestFit="1" customWidth="1"/>
    <col min="11" max="11" width="10.5546875" bestFit="1" customWidth="1"/>
    <col min="12" max="12" width="10.109375" bestFit="1" customWidth="1"/>
    <col min="13" max="13" width="10.77734375" bestFit="1" customWidth="1"/>
    <col min="14" max="15" width="5.77734375" bestFit="1" customWidth="1"/>
    <col min="16" max="16" width="10.77734375" bestFit="1" customWidth="1"/>
    <col min="17" max="17" width="13" bestFit="1" customWidth="1"/>
    <col min="18" max="18" width="5.77734375" bestFit="1" customWidth="1"/>
    <col min="19" max="19" width="2.6640625" customWidth="1"/>
  </cols>
  <sheetData>
    <row r="1" spans="1:18" ht="87.6" x14ac:dyDescent="0.3">
      <c r="A1" s="115" t="s">
        <v>70</v>
      </c>
      <c r="B1" s="117" t="s">
        <v>69</v>
      </c>
      <c r="C1" s="50" t="s">
        <v>71</v>
      </c>
      <c r="D1" s="50" t="s">
        <v>9</v>
      </c>
      <c r="E1" s="50" t="s">
        <v>72</v>
      </c>
      <c r="F1" s="50" t="s">
        <v>11</v>
      </c>
      <c r="G1" s="50" t="s">
        <v>73</v>
      </c>
      <c r="H1" s="50" t="s">
        <v>8</v>
      </c>
      <c r="I1" s="50" t="s">
        <v>3</v>
      </c>
      <c r="J1" s="50" t="s">
        <v>7</v>
      </c>
      <c r="K1" s="50" t="s">
        <v>65</v>
      </c>
      <c r="L1" s="50" t="s">
        <v>74</v>
      </c>
      <c r="M1" s="50" t="s">
        <v>55</v>
      </c>
      <c r="N1" s="50" t="s">
        <v>52</v>
      </c>
      <c r="O1" s="50" t="s">
        <v>75</v>
      </c>
      <c r="P1" s="50" t="s">
        <v>76</v>
      </c>
      <c r="Q1" s="118" t="s">
        <v>77</v>
      </c>
      <c r="R1" s="119" t="s">
        <v>86</v>
      </c>
    </row>
    <row r="2" spans="1:18" x14ac:dyDescent="0.3">
      <c r="A2" s="115" t="s">
        <v>66</v>
      </c>
      <c r="B2" s="107">
        <v>10000</v>
      </c>
      <c r="C2" s="82" t="s">
        <v>78</v>
      </c>
      <c r="D2" s="82" t="s">
        <v>88</v>
      </c>
      <c r="E2" s="82" t="s">
        <v>89</v>
      </c>
      <c r="F2" s="82"/>
      <c r="G2" s="82"/>
      <c r="H2" s="82" t="s">
        <v>90</v>
      </c>
      <c r="I2" s="82" t="s">
        <v>32</v>
      </c>
      <c r="J2" s="82"/>
      <c r="K2" s="82" t="s">
        <v>22</v>
      </c>
      <c r="L2" s="108">
        <v>44597</v>
      </c>
      <c r="M2" s="108"/>
      <c r="N2" s="82" t="s">
        <v>79</v>
      </c>
      <c r="O2" s="82"/>
      <c r="P2" s="82" t="s">
        <v>59</v>
      </c>
      <c r="Q2" s="111" t="s">
        <v>56</v>
      </c>
      <c r="R2" s="113">
        <f>IF(EXP_Risks[[#This Row],[issueKey]]&lt;&gt;"",COUNTIF(TBL_RiskLog[Key],EXP_Risks[[#This Row],[issueKey]]),"")</f>
        <v>1</v>
      </c>
    </row>
    <row r="3" spans="1:18" x14ac:dyDescent="0.3">
      <c r="A3" s="116"/>
      <c r="B3" s="109"/>
      <c r="C3" s="110"/>
      <c r="D3" s="110"/>
      <c r="E3" s="110"/>
      <c r="F3" s="110"/>
      <c r="G3" s="110"/>
      <c r="H3" s="110"/>
      <c r="I3" s="110"/>
      <c r="J3" s="110"/>
      <c r="K3" s="110"/>
      <c r="L3" s="110"/>
      <c r="M3" s="110"/>
      <c r="N3" s="110"/>
      <c r="O3" s="110"/>
      <c r="P3" s="110"/>
      <c r="Q3" s="112"/>
      <c r="R3" s="114"/>
    </row>
  </sheetData>
  <phoneticPr fontId="34" type="noConversion"/>
  <conditionalFormatting sqref="R2">
    <cfRule type="expression" dxfId="0" priority="1">
      <formula>$R2=0</formula>
    </cfRule>
  </conditionalFormatting>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490991A1-83DE-428D-9F72-E143E8E643B4}">
          <x14:formula1>
            <xm:f>MasterData!$A$3:$A$8</xm:f>
          </x14:formula1>
          <xm:sqref>Q2</xm:sqref>
        </x14:dataValidation>
        <x14:dataValidation type="list" allowBlank="1" showInputMessage="1" showErrorMessage="1" xr:uid="{C5070B1A-66A9-45C4-8121-7AF03B682D31}">
          <x14:formula1>
            <xm:f>MasterData!$A$12:$A$17</xm:f>
          </x14:formula1>
          <xm:sqref>P2</xm:sqref>
        </x14:dataValidation>
        <x14:dataValidation type="list" allowBlank="1" showInputMessage="1" showErrorMessage="1" xr:uid="{EACF6659-F515-431D-8101-66066C66CF7F}">
          <x14:formula1>
            <xm:f>MasterData!$A$21:$A$26</xm:f>
          </x14:formula1>
          <xm:sqref>K2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D1BFB-1F97-4A29-91FF-61E533224FD1}">
  <sheetPr>
    <tabColor theme="1" tint="0.499984740745262"/>
  </sheetPr>
  <dimension ref="A1:C4"/>
  <sheetViews>
    <sheetView workbookViewId="0"/>
  </sheetViews>
  <sheetFormatPr baseColWidth="10" defaultRowHeight="14.4" x14ac:dyDescent="0.3"/>
  <cols>
    <col min="1" max="1" width="15.21875" bestFit="1" customWidth="1"/>
  </cols>
  <sheetData>
    <row r="1" spans="1:3" x14ac:dyDescent="0.3">
      <c r="A1" s="1" t="s">
        <v>85</v>
      </c>
    </row>
    <row r="2" spans="1:3" x14ac:dyDescent="0.3">
      <c r="A2" s="106" t="s">
        <v>81</v>
      </c>
      <c r="B2">
        <f>COUNTIFS(TBL_RiskLog[Key],"&lt;&gt;",TBL_RiskLog[BL.existsInExport],"=0")</f>
        <v>0</v>
      </c>
      <c r="C2" t="str">
        <f>IF($B$2&gt;0,$B$2&amp;" item"&amp;IF($B$2&gt;1,"s","")&amp;" missing in risk log","")</f>
        <v/>
      </c>
    </row>
    <row r="3" spans="1:3" x14ac:dyDescent="0.3">
      <c r="A3" s="106" t="s">
        <v>82</v>
      </c>
      <c r="B3">
        <f>COUNTIFS(EXP_Risks[issueKey],"&lt;&gt;",EXP_Risks[BL.existsInRiskLog],"=0")</f>
        <v>0</v>
      </c>
      <c r="C3" t="str">
        <f>IF($B$3&gt;0,$B$3&amp;" item"&amp;IF($B$3&gt;1,"s","")&amp;" missing in export","")</f>
        <v/>
      </c>
    </row>
    <row r="4" spans="1:3" x14ac:dyDescent="0.3">
      <c r="A4" s="106" t="s">
        <v>83</v>
      </c>
      <c r="B4" t="str">
        <f>IF($B$2+$B$3&gt;0,"Warning: " &amp; $C$2 &amp; IF(AND($B$2&gt;0,$B$3&gt;0)," and ","") &amp; $C$3 &amp; ".","")</f>
        <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F95"/>
  <sheetViews>
    <sheetView workbookViewId="0"/>
  </sheetViews>
  <sheetFormatPr baseColWidth="10" defaultColWidth="11.5546875" defaultRowHeight="14.4" x14ac:dyDescent="0.3"/>
  <cols>
    <col min="1" max="1" width="13.88671875" bestFit="1" customWidth="1"/>
    <col min="2" max="2" width="13.44140625" customWidth="1"/>
    <col min="3" max="3" width="42.88671875" customWidth="1"/>
  </cols>
  <sheetData>
    <row r="1" spans="1:6" x14ac:dyDescent="0.3">
      <c r="A1" s="1" t="s">
        <v>23</v>
      </c>
      <c r="E1" s="1" t="s">
        <v>15</v>
      </c>
    </row>
    <row r="2" spans="1:6" x14ac:dyDescent="0.3">
      <c r="A2" t="s">
        <v>4</v>
      </c>
      <c r="B2" t="s">
        <v>6</v>
      </c>
      <c r="C2" t="s">
        <v>1</v>
      </c>
      <c r="E2" t="s">
        <v>16</v>
      </c>
      <c r="F2" t="s">
        <v>67</v>
      </c>
    </row>
    <row r="3" spans="1:6" x14ac:dyDescent="0.3">
      <c r="A3" t="s">
        <v>22</v>
      </c>
      <c r="B3">
        <v>0</v>
      </c>
      <c r="E3" t="s">
        <v>18</v>
      </c>
      <c r="F3" s="4" t="s">
        <v>80</v>
      </c>
    </row>
    <row r="4" spans="1:6" x14ac:dyDescent="0.3">
      <c r="A4" s="2" t="s">
        <v>25</v>
      </c>
      <c r="B4" s="2">
        <v>1</v>
      </c>
      <c r="C4" s="3"/>
    </row>
    <row r="5" spans="1:6" x14ac:dyDescent="0.3">
      <c r="A5" s="2" t="s">
        <v>26</v>
      </c>
      <c r="B5" s="2">
        <v>2</v>
      </c>
      <c r="C5" s="3"/>
    </row>
    <row r="6" spans="1:6" x14ac:dyDescent="0.3">
      <c r="A6" s="2" t="s">
        <v>56</v>
      </c>
      <c r="B6" s="2">
        <v>3</v>
      </c>
      <c r="C6" s="3"/>
    </row>
    <row r="7" spans="1:6" x14ac:dyDescent="0.3">
      <c r="A7" s="2" t="s">
        <v>27</v>
      </c>
      <c r="B7" s="2">
        <v>4</v>
      </c>
      <c r="C7" s="3"/>
    </row>
    <row r="8" spans="1:6" x14ac:dyDescent="0.3">
      <c r="A8" s="2" t="s">
        <v>28</v>
      </c>
      <c r="B8" s="2">
        <v>5</v>
      </c>
      <c r="C8" s="3"/>
    </row>
    <row r="10" spans="1:6" x14ac:dyDescent="0.3">
      <c r="A10" s="1" t="s">
        <v>0</v>
      </c>
    </row>
    <row r="11" spans="1:6" x14ac:dyDescent="0.3">
      <c r="A11" t="s">
        <v>4</v>
      </c>
      <c r="B11" t="s">
        <v>6</v>
      </c>
      <c r="C11" t="s">
        <v>1</v>
      </c>
    </row>
    <row r="12" spans="1:6" x14ac:dyDescent="0.3">
      <c r="A12" t="s">
        <v>22</v>
      </c>
      <c r="B12">
        <v>0</v>
      </c>
    </row>
    <row r="13" spans="1:6" x14ac:dyDescent="0.3">
      <c r="A13" s="2" t="s">
        <v>29</v>
      </c>
      <c r="B13" s="2">
        <v>1</v>
      </c>
      <c r="C13" s="3"/>
    </row>
    <row r="14" spans="1:6" x14ac:dyDescent="0.3">
      <c r="A14" s="2" t="s">
        <v>59</v>
      </c>
      <c r="B14" s="2">
        <v>2</v>
      </c>
      <c r="C14" s="3"/>
    </row>
    <row r="15" spans="1:6" x14ac:dyDescent="0.3">
      <c r="A15" s="2" t="s">
        <v>58</v>
      </c>
      <c r="B15" s="2">
        <v>3</v>
      </c>
      <c r="C15" s="3"/>
    </row>
    <row r="16" spans="1:6" x14ac:dyDescent="0.3">
      <c r="A16" s="2" t="s">
        <v>57</v>
      </c>
      <c r="B16" s="2">
        <v>4</v>
      </c>
      <c r="C16" s="3"/>
    </row>
    <row r="17" spans="1:3" x14ac:dyDescent="0.3">
      <c r="A17" s="2" t="s">
        <v>30</v>
      </c>
      <c r="B17" s="2">
        <v>5</v>
      </c>
      <c r="C17" s="3"/>
    </row>
    <row r="19" spans="1:3" x14ac:dyDescent="0.3">
      <c r="A19" s="1" t="s">
        <v>40</v>
      </c>
    </row>
    <row r="20" spans="1:3" x14ac:dyDescent="0.3">
      <c r="A20" t="s">
        <v>4</v>
      </c>
      <c r="B20" t="s">
        <v>6</v>
      </c>
      <c r="C20" t="s">
        <v>1</v>
      </c>
    </row>
    <row r="21" spans="1:3" x14ac:dyDescent="0.3">
      <c r="A21" t="s">
        <v>22</v>
      </c>
      <c r="B21">
        <v>0</v>
      </c>
    </row>
    <row r="22" spans="1:3" x14ac:dyDescent="0.3">
      <c r="A22" t="s">
        <v>68</v>
      </c>
      <c r="B22">
        <v>1</v>
      </c>
    </row>
    <row r="23" spans="1:3" x14ac:dyDescent="0.3">
      <c r="A23" t="s">
        <v>20</v>
      </c>
      <c r="B23">
        <v>2</v>
      </c>
    </row>
    <row r="24" spans="1:3" x14ac:dyDescent="0.3">
      <c r="A24" t="s">
        <v>19</v>
      </c>
      <c r="B24">
        <v>3</v>
      </c>
    </row>
    <row r="25" spans="1:3" x14ac:dyDescent="0.3">
      <c r="A25" t="s">
        <v>2</v>
      </c>
      <c r="B25">
        <v>4</v>
      </c>
    </row>
    <row r="26" spans="1:3" x14ac:dyDescent="0.3">
      <c r="A26" t="s">
        <v>17</v>
      </c>
      <c r="B26">
        <v>5</v>
      </c>
    </row>
    <row r="28" spans="1:3" x14ac:dyDescent="0.3">
      <c r="A28" s="1" t="s">
        <v>3</v>
      </c>
    </row>
    <row r="29" spans="1:3" x14ac:dyDescent="0.3">
      <c r="A29" t="s">
        <v>4</v>
      </c>
      <c r="B29" t="s">
        <v>6</v>
      </c>
      <c r="C29" t="s">
        <v>1</v>
      </c>
    </row>
    <row r="30" spans="1:3" x14ac:dyDescent="0.3">
      <c r="A30" t="s">
        <v>37</v>
      </c>
      <c r="B30">
        <v>0</v>
      </c>
    </row>
    <row r="31" spans="1:3" x14ac:dyDescent="0.3">
      <c r="A31" t="s">
        <v>49</v>
      </c>
      <c r="B31">
        <v>1</v>
      </c>
    </row>
    <row r="32" spans="1:3" x14ac:dyDescent="0.3">
      <c r="A32" t="s">
        <v>31</v>
      </c>
      <c r="B32">
        <v>2</v>
      </c>
    </row>
    <row r="33" spans="1:3" x14ac:dyDescent="0.3">
      <c r="A33" t="s">
        <v>32</v>
      </c>
      <c r="B33">
        <v>3</v>
      </c>
    </row>
    <row r="34" spans="1:3" x14ac:dyDescent="0.3">
      <c r="A34" t="s">
        <v>33</v>
      </c>
      <c r="B34">
        <v>4</v>
      </c>
    </row>
    <row r="35" spans="1:3" x14ac:dyDescent="0.3">
      <c r="A35" t="s">
        <v>34</v>
      </c>
      <c r="B35">
        <v>5</v>
      </c>
    </row>
    <row r="36" spans="1:3" x14ac:dyDescent="0.3">
      <c r="A36" t="s">
        <v>55</v>
      </c>
      <c r="B36">
        <v>6</v>
      </c>
    </row>
    <row r="37" spans="1:3" x14ac:dyDescent="0.3">
      <c r="A37" t="s">
        <v>42</v>
      </c>
      <c r="B37">
        <v>7</v>
      </c>
    </row>
    <row r="39" spans="1:3" x14ac:dyDescent="0.3">
      <c r="A39" s="1" t="s">
        <v>48</v>
      </c>
    </row>
    <row r="40" spans="1:3" x14ac:dyDescent="0.3">
      <c r="A40" t="s">
        <v>4</v>
      </c>
      <c r="B40" t="s">
        <v>6</v>
      </c>
      <c r="C40" t="s">
        <v>43</v>
      </c>
    </row>
    <row r="41" spans="1:3" x14ac:dyDescent="0.3">
      <c r="A41" t="s">
        <v>45</v>
      </c>
      <c r="B41">
        <v>0</v>
      </c>
      <c r="C41" t="s">
        <v>45</v>
      </c>
    </row>
    <row r="42" spans="1:3" x14ac:dyDescent="0.3">
      <c r="A42" t="s">
        <v>35</v>
      </c>
      <c r="B42">
        <v>1</v>
      </c>
      <c r="C42" t="s">
        <v>35</v>
      </c>
    </row>
    <row r="43" spans="1:3" x14ac:dyDescent="0.3">
      <c r="A43" t="s">
        <v>47</v>
      </c>
      <c r="B43">
        <v>2</v>
      </c>
      <c r="C43" t="s">
        <v>35</v>
      </c>
    </row>
    <row r="45" spans="1:3" x14ac:dyDescent="0.3">
      <c r="A45" s="1" t="s">
        <v>44</v>
      </c>
    </row>
    <row r="46" spans="1:3" x14ac:dyDescent="0.3">
      <c r="A46" t="s">
        <v>4</v>
      </c>
      <c r="B46" t="s">
        <v>6</v>
      </c>
      <c r="C46" t="s">
        <v>1</v>
      </c>
    </row>
    <row r="47" spans="1:3" x14ac:dyDescent="0.3">
      <c r="A47" t="s">
        <v>45</v>
      </c>
      <c r="B47">
        <v>0</v>
      </c>
    </row>
    <row r="48" spans="1:3" x14ac:dyDescent="0.3">
      <c r="A48" t="s">
        <v>35</v>
      </c>
      <c r="B48">
        <v>1</v>
      </c>
    </row>
    <row r="49" spans="1:4" x14ac:dyDescent="0.3">
      <c r="A49" t="s">
        <v>46</v>
      </c>
      <c r="B49">
        <v>2</v>
      </c>
    </row>
    <row r="51" spans="1:4" x14ac:dyDescent="0.3">
      <c r="A51" s="1" t="s">
        <v>5</v>
      </c>
    </row>
    <row r="52" spans="1:4" x14ac:dyDescent="0.3">
      <c r="A52" s="2" t="s">
        <v>4</v>
      </c>
      <c r="B52" s="2" t="s">
        <v>6</v>
      </c>
      <c r="C52" s="2" t="s">
        <v>1</v>
      </c>
    </row>
    <row r="53" spans="1:4" x14ac:dyDescent="0.3">
      <c r="A53" s="2" t="s">
        <v>31</v>
      </c>
      <c r="B53" s="2">
        <v>1</v>
      </c>
      <c r="C53" s="3"/>
    </row>
    <row r="54" spans="1:4" x14ac:dyDescent="0.3">
      <c r="A54" s="2" t="s">
        <v>32</v>
      </c>
      <c r="B54" s="2">
        <v>2</v>
      </c>
      <c r="C54" s="3"/>
    </row>
    <row r="55" spans="1:4" x14ac:dyDescent="0.3">
      <c r="A55" s="2" t="s">
        <v>33</v>
      </c>
      <c r="B55" s="2">
        <v>3</v>
      </c>
      <c r="C55" s="3"/>
    </row>
    <row r="56" spans="1:4" x14ac:dyDescent="0.3">
      <c r="A56" s="2" t="s">
        <v>34</v>
      </c>
      <c r="B56" s="2">
        <v>4</v>
      </c>
      <c r="C56" s="3"/>
    </row>
    <row r="57" spans="1:4" x14ac:dyDescent="0.3">
      <c r="A57" s="2"/>
      <c r="B57" s="2"/>
      <c r="C57" s="3"/>
    </row>
    <row r="58" spans="1:4" x14ac:dyDescent="0.3">
      <c r="A58" s="1" t="s">
        <v>41</v>
      </c>
    </row>
    <row r="59" spans="1:4" x14ac:dyDescent="0.3">
      <c r="A59" t="s">
        <v>12</v>
      </c>
      <c r="B59" t="s">
        <v>0</v>
      </c>
      <c r="C59" t="s">
        <v>23</v>
      </c>
      <c r="D59" t="s">
        <v>40</v>
      </c>
    </row>
    <row r="60" spans="1:4" x14ac:dyDescent="0.3">
      <c r="A60" t="str">
        <f>"i"&amp;MD_SeverityMapping[[#This Row],[Impact]]&amp;"l"&amp;MD_SeverityMapping[[#This Row],[Likelihood]]</f>
        <v>i0l0</v>
      </c>
      <c r="B60">
        <v>0</v>
      </c>
      <c r="C60">
        <v>0</v>
      </c>
      <c r="D60" t="s">
        <v>22</v>
      </c>
    </row>
    <row r="61" spans="1:4" x14ac:dyDescent="0.3">
      <c r="A61" t="str">
        <f>"i"&amp;MD_SeverityMapping[[#This Row],[Impact]]&amp;"l"&amp;MD_SeverityMapping[[#This Row],[Likelihood]]</f>
        <v>i0l1</v>
      </c>
      <c r="B61">
        <v>0</v>
      </c>
      <c r="C61">
        <v>1</v>
      </c>
      <c r="D61" t="s">
        <v>68</v>
      </c>
    </row>
    <row r="62" spans="1:4" x14ac:dyDescent="0.3">
      <c r="A62" t="str">
        <f>"i"&amp;MD_SeverityMapping[[#This Row],[Impact]]&amp;"l"&amp;MD_SeverityMapping[[#This Row],[Likelihood]]</f>
        <v>i0l2</v>
      </c>
      <c r="B62">
        <v>0</v>
      </c>
      <c r="C62">
        <v>2</v>
      </c>
      <c r="D62" t="s">
        <v>68</v>
      </c>
    </row>
    <row r="63" spans="1:4" x14ac:dyDescent="0.3">
      <c r="A63" t="str">
        <f>"i"&amp;MD_SeverityMapping[[#This Row],[Impact]]&amp;"l"&amp;MD_SeverityMapping[[#This Row],[Likelihood]]</f>
        <v>i0l3</v>
      </c>
      <c r="B63">
        <v>0</v>
      </c>
      <c r="C63">
        <v>3</v>
      </c>
      <c r="D63" t="s">
        <v>20</v>
      </c>
    </row>
    <row r="64" spans="1:4" x14ac:dyDescent="0.3">
      <c r="A64" t="str">
        <f>"i"&amp;MD_SeverityMapping[[#This Row],[Impact]]&amp;"l"&amp;MD_SeverityMapping[[#This Row],[Likelihood]]</f>
        <v>i0l4</v>
      </c>
      <c r="B64">
        <v>0</v>
      </c>
      <c r="C64">
        <v>4</v>
      </c>
      <c r="D64" t="s">
        <v>20</v>
      </c>
    </row>
    <row r="65" spans="1:4" x14ac:dyDescent="0.3">
      <c r="A65" t="str">
        <f>"i"&amp;MD_SeverityMapping[[#This Row],[Impact]]&amp;"l"&amp;MD_SeverityMapping[[#This Row],[Likelihood]]</f>
        <v>i0l5</v>
      </c>
      <c r="B65">
        <v>0</v>
      </c>
      <c r="C65">
        <v>5</v>
      </c>
      <c r="D65" t="s">
        <v>20</v>
      </c>
    </row>
    <row r="66" spans="1:4" x14ac:dyDescent="0.3">
      <c r="A66" t="str">
        <f>"i"&amp;MD_SeverityMapping[[#This Row],[Impact]]&amp;"l"&amp;MD_SeverityMapping[[#This Row],[Likelihood]]</f>
        <v>i1l0</v>
      </c>
      <c r="B66">
        <v>1</v>
      </c>
      <c r="C66">
        <v>0</v>
      </c>
      <c r="D66" t="s">
        <v>68</v>
      </c>
    </row>
    <row r="67" spans="1:4" x14ac:dyDescent="0.3">
      <c r="A67" t="str">
        <f>"i"&amp;MD_SeverityMapping[[#This Row],[Impact]]&amp;"l"&amp;MD_SeverityMapping[[#This Row],[Likelihood]]</f>
        <v>i1l1</v>
      </c>
      <c r="B67">
        <v>1</v>
      </c>
      <c r="C67">
        <v>1</v>
      </c>
      <c r="D67" t="s">
        <v>68</v>
      </c>
    </row>
    <row r="68" spans="1:4" x14ac:dyDescent="0.3">
      <c r="A68" t="str">
        <f>"i"&amp;MD_SeverityMapping[[#This Row],[Impact]]&amp;"l"&amp;MD_SeverityMapping[[#This Row],[Likelihood]]</f>
        <v>i1l2</v>
      </c>
      <c r="B68">
        <v>1</v>
      </c>
      <c r="C68">
        <v>2</v>
      </c>
      <c r="D68" t="s">
        <v>68</v>
      </c>
    </row>
    <row r="69" spans="1:4" x14ac:dyDescent="0.3">
      <c r="A69" t="str">
        <f>"i"&amp;MD_SeverityMapping[[#This Row],[Impact]]&amp;"l"&amp;MD_SeverityMapping[[#This Row],[Likelihood]]</f>
        <v>i1l3</v>
      </c>
      <c r="B69">
        <v>1</v>
      </c>
      <c r="C69">
        <v>3</v>
      </c>
      <c r="D69" t="s">
        <v>20</v>
      </c>
    </row>
    <row r="70" spans="1:4" x14ac:dyDescent="0.3">
      <c r="A70" t="str">
        <f>"i"&amp;MD_SeverityMapping[[#This Row],[Impact]]&amp;"l"&amp;MD_SeverityMapping[[#This Row],[Likelihood]]</f>
        <v>i1l4</v>
      </c>
      <c r="B70">
        <v>1</v>
      </c>
      <c r="C70">
        <v>4</v>
      </c>
      <c r="D70" t="s">
        <v>20</v>
      </c>
    </row>
    <row r="71" spans="1:4" x14ac:dyDescent="0.3">
      <c r="A71" t="str">
        <f>"i"&amp;MD_SeverityMapping[[#This Row],[Impact]]&amp;"l"&amp;MD_SeverityMapping[[#This Row],[Likelihood]]</f>
        <v>i1l5</v>
      </c>
      <c r="B71">
        <v>1</v>
      </c>
      <c r="C71">
        <v>5</v>
      </c>
      <c r="D71" t="s">
        <v>20</v>
      </c>
    </row>
    <row r="72" spans="1:4" x14ac:dyDescent="0.3">
      <c r="A72" t="str">
        <f>"i"&amp;MD_SeverityMapping[[#This Row],[Impact]]&amp;"l"&amp;MD_SeverityMapping[[#This Row],[Likelihood]]</f>
        <v>i2l0</v>
      </c>
      <c r="B72">
        <v>2</v>
      </c>
      <c r="C72">
        <v>0</v>
      </c>
      <c r="D72" t="s">
        <v>68</v>
      </c>
    </row>
    <row r="73" spans="1:4" x14ac:dyDescent="0.3">
      <c r="A73" t="str">
        <f>"i"&amp;MD_SeverityMapping[[#This Row],[Impact]]&amp;"l"&amp;MD_SeverityMapping[[#This Row],[Likelihood]]</f>
        <v>i2l1</v>
      </c>
      <c r="B73">
        <v>2</v>
      </c>
      <c r="C73">
        <v>1</v>
      </c>
      <c r="D73" t="s">
        <v>68</v>
      </c>
    </row>
    <row r="74" spans="1:4" x14ac:dyDescent="0.3">
      <c r="A74" t="str">
        <f>"i"&amp;MD_SeverityMapping[[#This Row],[Impact]]&amp;"l"&amp;MD_SeverityMapping[[#This Row],[Likelihood]]</f>
        <v>i2l2</v>
      </c>
      <c r="B74">
        <v>2</v>
      </c>
      <c r="C74">
        <v>2</v>
      </c>
      <c r="D74" t="s">
        <v>20</v>
      </c>
    </row>
    <row r="75" spans="1:4" x14ac:dyDescent="0.3">
      <c r="A75" t="str">
        <f>"i"&amp;MD_SeverityMapping[[#This Row],[Impact]]&amp;"l"&amp;MD_SeverityMapping[[#This Row],[Likelihood]]</f>
        <v>i2l3</v>
      </c>
      <c r="B75">
        <v>2</v>
      </c>
      <c r="C75">
        <v>3</v>
      </c>
      <c r="D75" t="s">
        <v>20</v>
      </c>
    </row>
    <row r="76" spans="1:4" x14ac:dyDescent="0.3">
      <c r="A76" t="str">
        <f>"i"&amp;MD_SeverityMapping[[#This Row],[Impact]]&amp;"l"&amp;MD_SeverityMapping[[#This Row],[Likelihood]]</f>
        <v>i2l4</v>
      </c>
      <c r="B76">
        <v>2</v>
      </c>
      <c r="C76">
        <v>4</v>
      </c>
      <c r="D76" t="s">
        <v>19</v>
      </c>
    </row>
    <row r="77" spans="1:4" x14ac:dyDescent="0.3">
      <c r="A77" t="str">
        <f>"i"&amp;MD_SeverityMapping[[#This Row],[Impact]]&amp;"l"&amp;MD_SeverityMapping[[#This Row],[Likelihood]]</f>
        <v>i2l5</v>
      </c>
      <c r="B77">
        <v>2</v>
      </c>
      <c r="C77">
        <v>5</v>
      </c>
      <c r="D77" t="s">
        <v>19</v>
      </c>
    </row>
    <row r="78" spans="1:4" x14ac:dyDescent="0.3">
      <c r="A78" t="str">
        <f>"i"&amp;MD_SeverityMapping[[#This Row],[Impact]]&amp;"l"&amp;MD_SeverityMapping[[#This Row],[Likelihood]]</f>
        <v>i3l0</v>
      </c>
      <c r="B78">
        <v>3</v>
      </c>
      <c r="C78">
        <v>0</v>
      </c>
      <c r="D78" t="s">
        <v>20</v>
      </c>
    </row>
    <row r="79" spans="1:4" x14ac:dyDescent="0.3">
      <c r="A79" t="str">
        <f>"i"&amp;MD_SeverityMapping[[#This Row],[Impact]]&amp;"l"&amp;MD_SeverityMapping[[#This Row],[Likelihood]]</f>
        <v>i3l1</v>
      </c>
      <c r="B79">
        <v>3</v>
      </c>
      <c r="C79">
        <v>1</v>
      </c>
      <c r="D79" t="s">
        <v>20</v>
      </c>
    </row>
    <row r="80" spans="1:4" x14ac:dyDescent="0.3">
      <c r="A80" t="str">
        <f>"i"&amp;MD_SeverityMapping[[#This Row],[Impact]]&amp;"l"&amp;MD_SeverityMapping[[#This Row],[Likelihood]]</f>
        <v>i3l2</v>
      </c>
      <c r="B80">
        <v>3</v>
      </c>
      <c r="C80">
        <v>2</v>
      </c>
      <c r="D80" t="s">
        <v>20</v>
      </c>
    </row>
    <row r="81" spans="1:4" x14ac:dyDescent="0.3">
      <c r="A81" t="str">
        <f>"i"&amp;MD_SeverityMapping[[#This Row],[Impact]]&amp;"l"&amp;MD_SeverityMapping[[#This Row],[Likelihood]]</f>
        <v>i3l3</v>
      </c>
      <c r="B81">
        <v>3</v>
      </c>
      <c r="C81">
        <v>3</v>
      </c>
      <c r="D81" t="s">
        <v>19</v>
      </c>
    </row>
    <row r="82" spans="1:4" x14ac:dyDescent="0.3">
      <c r="A82" t="str">
        <f>"i"&amp;MD_SeverityMapping[[#This Row],[Impact]]&amp;"l"&amp;MD_SeverityMapping[[#This Row],[Likelihood]]</f>
        <v>i3l4</v>
      </c>
      <c r="B82">
        <v>3</v>
      </c>
      <c r="C82">
        <v>4</v>
      </c>
      <c r="D82" t="s">
        <v>19</v>
      </c>
    </row>
    <row r="83" spans="1:4" x14ac:dyDescent="0.3">
      <c r="A83" t="str">
        <f>"i"&amp;MD_SeverityMapping[[#This Row],[Impact]]&amp;"l"&amp;MD_SeverityMapping[[#This Row],[Likelihood]]</f>
        <v>i3l5</v>
      </c>
      <c r="B83">
        <v>3</v>
      </c>
      <c r="C83">
        <v>5</v>
      </c>
      <c r="D83" t="s">
        <v>2</v>
      </c>
    </row>
    <row r="84" spans="1:4" x14ac:dyDescent="0.3">
      <c r="A84" t="str">
        <f>"i"&amp;MD_SeverityMapping[[#This Row],[Impact]]&amp;"l"&amp;MD_SeverityMapping[[#This Row],[Likelihood]]</f>
        <v>i4l0</v>
      </c>
      <c r="B84">
        <v>4</v>
      </c>
      <c r="C84">
        <v>0</v>
      </c>
      <c r="D84" t="s">
        <v>20</v>
      </c>
    </row>
    <row r="85" spans="1:4" x14ac:dyDescent="0.3">
      <c r="A85" t="str">
        <f>"i"&amp;MD_SeverityMapping[[#This Row],[Impact]]&amp;"l"&amp;MD_SeverityMapping[[#This Row],[Likelihood]]</f>
        <v>i4l1</v>
      </c>
      <c r="B85">
        <v>4</v>
      </c>
      <c r="C85">
        <v>1</v>
      </c>
      <c r="D85" t="s">
        <v>20</v>
      </c>
    </row>
    <row r="86" spans="1:4" x14ac:dyDescent="0.3">
      <c r="A86" t="str">
        <f>"i"&amp;MD_SeverityMapping[[#This Row],[Impact]]&amp;"l"&amp;MD_SeverityMapping[[#This Row],[Likelihood]]</f>
        <v>i4l2</v>
      </c>
      <c r="B86">
        <v>4</v>
      </c>
      <c r="C86">
        <v>2</v>
      </c>
      <c r="D86" t="s">
        <v>19</v>
      </c>
    </row>
    <row r="87" spans="1:4" x14ac:dyDescent="0.3">
      <c r="A87" t="str">
        <f>"i"&amp;MD_SeverityMapping[[#This Row],[Impact]]&amp;"l"&amp;MD_SeverityMapping[[#This Row],[Likelihood]]</f>
        <v>i4l3</v>
      </c>
      <c r="B87">
        <v>4</v>
      </c>
      <c r="C87">
        <v>3</v>
      </c>
      <c r="D87" t="s">
        <v>19</v>
      </c>
    </row>
    <row r="88" spans="1:4" x14ac:dyDescent="0.3">
      <c r="A88" t="str">
        <f>"i"&amp;MD_SeverityMapping[[#This Row],[Impact]]&amp;"l"&amp;MD_SeverityMapping[[#This Row],[Likelihood]]</f>
        <v>i4l4</v>
      </c>
      <c r="B88">
        <v>4</v>
      </c>
      <c r="C88">
        <v>4</v>
      </c>
      <c r="D88" t="s">
        <v>2</v>
      </c>
    </row>
    <row r="89" spans="1:4" x14ac:dyDescent="0.3">
      <c r="A89" t="str">
        <f>"i"&amp;MD_SeverityMapping[[#This Row],[Impact]]&amp;"l"&amp;MD_SeverityMapping[[#This Row],[Likelihood]]</f>
        <v>i4l5</v>
      </c>
      <c r="B89">
        <v>4</v>
      </c>
      <c r="C89">
        <v>5</v>
      </c>
      <c r="D89" t="s">
        <v>2</v>
      </c>
    </row>
    <row r="90" spans="1:4" x14ac:dyDescent="0.3">
      <c r="A90" t="str">
        <f>"i"&amp;MD_SeverityMapping[[#This Row],[Impact]]&amp;"l"&amp;MD_SeverityMapping[[#This Row],[Likelihood]]</f>
        <v>i5l0</v>
      </c>
      <c r="B90">
        <v>5</v>
      </c>
      <c r="C90">
        <v>0</v>
      </c>
      <c r="D90" t="s">
        <v>20</v>
      </c>
    </row>
    <row r="91" spans="1:4" x14ac:dyDescent="0.3">
      <c r="A91" t="str">
        <f>"i"&amp;MD_SeverityMapping[[#This Row],[Impact]]&amp;"l"&amp;MD_SeverityMapping[[#This Row],[Likelihood]]</f>
        <v>i5l1</v>
      </c>
      <c r="B91">
        <v>5</v>
      </c>
      <c r="C91">
        <v>1</v>
      </c>
      <c r="D91" t="s">
        <v>20</v>
      </c>
    </row>
    <row r="92" spans="1:4" x14ac:dyDescent="0.3">
      <c r="A92" t="str">
        <f>"i"&amp;MD_SeverityMapping[[#This Row],[Impact]]&amp;"l"&amp;MD_SeverityMapping[[#This Row],[Likelihood]]</f>
        <v>i5l2</v>
      </c>
      <c r="B92">
        <v>5</v>
      </c>
      <c r="C92">
        <v>2</v>
      </c>
      <c r="D92" t="s">
        <v>19</v>
      </c>
    </row>
    <row r="93" spans="1:4" x14ac:dyDescent="0.3">
      <c r="A93" t="str">
        <f>"i"&amp;MD_SeverityMapping[[#This Row],[Impact]]&amp;"l"&amp;MD_SeverityMapping[[#This Row],[Likelihood]]</f>
        <v>i5l3</v>
      </c>
      <c r="B93">
        <v>5</v>
      </c>
      <c r="C93">
        <v>3</v>
      </c>
      <c r="D93" t="s">
        <v>2</v>
      </c>
    </row>
    <row r="94" spans="1:4" x14ac:dyDescent="0.3">
      <c r="A94" t="str">
        <f>"i"&amp;MD_SeverityMapping[[#This Row],[Impact]]&amp;"l"&amp;MD_SeverityMapping[[#This Row],[Likelihood]]</f>
        <v>i5l4</v>
      </c>
      <c r="B94">
        <v>5</v>
      </c>
      <c r="C94">
        <v>4</v>
      </c>
      <c r="D94" t="s">
        <v>2</v>
      </c>
    </row>
    <row r="95" spans="1:4" x14ac:dyDescent="0.3">
      <c r="A95" t="str">
        <f>"i"&amp;MD_SeverityMapping[[#This Row],[Impact]]&amp;"l"&amp;MD_SeverityMapping[[#This Row],[Likelihood]]</f>
        <v>i5l5</v>
      </c>
      <c r="B95">
        <v>5</v>
      </c>
      <c r="C95">
        <v>5</v>
      </c>
      <c r="D95" t="s">
        <v>17</v>
      </c>
    </row>
  </sheetData>
  <dataValidations disablePrompts="1" count="1">
    <dataValidation type="list" allowBlank="1" showInputMessage="1" showErrorMessage="1" sqref="D60:D95" xr:uid="{00000000-0002-0000-0400-000000000000}">
      <formula1>INDIRECT("MD_Severity[Name]")</formula1>
    </dataValidation>
  </dataValidations>
  <hyperlinks>
    <hyperlink ref="F3" r:id="rId1" xr:uid="{00000000-0004-0000-0400-000000000000}"/>
  </hyperlinks>
  <pageMargins left="0.7" right="0.7" top="0.78740157499999996" bottom="0.78740157499999996" header="0.3" footer="0.3"/>
  <pageSetup paperSize="9" orientation="portrait" r:id="rId2"/>
  <tableParts count="8">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FDA6-AAE1-4ADF-9603-BE155908520D}">
  <sheetPr>
    <tabColor theme="7"/>
  </sheetPr>
  <dimension ref="A1"/>
  <sheetViews>
    <sheetView workbookViewId="0">
      <selection activeCell="H29" sqref="H29"/>
    </sheetView>
  </sheetViews>
  <sheetFormatPr baseColWidth="10" defaultColWidth="8.88671875" defaultRowHeight="14.4" x14ac:dyDescent="0.3"/>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RiskLog</vt:lpstr>
      <vt:lpstr>RiskMatrix</vt:lpstr>
      <vt:lpstr>RiskHistory</vt:lpstr>
      <vt:lpstr>Export</vt:lpstr>
      <vt:lpstr>Logic</vt:lpstr>
      <vt:lpstr>MasterData</vt:lpstr>
      <vt:lpstr>GeneralInfo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boris.karl.schlein@outlook.de</dc:creator>
  <cp:lastModifiedBy>Boris Karl Schlein</cp:lastModifiedBy>
  <dcterms:created xsi:type="dcterms:W3CDTF">2017-02-21T10:46:09Z</dcterms:created>
  <dcterms:modified xsi:type="dcterms:W3CDTF">2024-03-21T09:31:49Z</dcterms:modified>
</cp:coreProperties>
</file>