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80" windowWidth="15135" windowHeight="9240" firstSheet="5" activeTab="12"/>
  </bookViews>
  <sheets>
    <sheet name="How Do I..." sheetId="34" r:id="rId1"/>
    <sheet name="Todo" sheetId="35" state="hidden" r:id="rId2"/>
    <sheet name="Contents" sheetId="24" r:id="rId3"/>
    <sheet name="CellReference" sheetId="5" r:id="rId4"/>
    <sheet name="Sum&amp;Count" sheetId="2" r:id="rId5"/>
    <sheet name="Maths&amp;Numbers" sheetId="9" r:id="rId6"/>
    <sheet name="Conversion" sheetId="30" r:id="rId7"/>
    <sheet name="Lookups" sheetId="21" r:id="rId8"/>
    <sheet name="Logic&amp;Errors" sheetId="6" r:id="rId9"/>
    <sheet name="Dates&amp;Time" sheetId="7" r:id="rId10"/>
    <sheet name="Financial" sheetId="12" r:id="rId11"/>
    <sheet name="Lists" sheetId="11" r:id="rId12"/>
    <sheet name="Text" sheetId="10" r:id="rId13"/>
    <sheet name="Formatting" sheetId="15" r:id="rId14"/>
    <sheet name="PivotTable-Data" sheetId="13" r:id="rId15"/>
    <sheet name="PivotTable" sheetId="36" r:id="rId16"/>
    <sheet name="Miscellaneous" sheetId="19" r:id="rId17"/>
    <sheet name="Keyboard Shortcuts" sheetId="16" r:id="rId18"/>
  </sheets>
  <definedNames>
    <definedName name="fruit">Lists!$C$3:$C$6</definedName>
    <definedName name="region_1" localSheetId="14">'PivotTable-Data'!$B$2</definedName>
    <definedName name="region_10" localSheetId="14">'PivotTable-Data'!$B$32</definedName>
    <definedName name="region_11" localSheetId="14">'PivotTable-Data'!$B$35</definedName>
    <definedName name="region_3" localSheetId="14">'PivotTable-Data'!$B$8</definedName>
    <definedName name="region_5" localSheetId="14">'PivotTable-Data'!$B$17</definedName>
    <definedName name="types">Lists!$B$3:$B$4</definedName>
    <definedName name="veg">Lists!$D$3:$D$5</definedName>
  </definedNames>
  <calcPr calcId="145621"/>
  <pivotCaches>
    <pivotCache cacheId="0" r:id="rId19"/>
  </pivotCaches>
</workbook>
</file>

<file path=xl/calcChain.xml><?xml version="1.0" encoding="utf-8"?>
<calcChain xmlns="http://schemas.openxmlformats.org/spreadsheetml/2006/main">
  <c r="B15" i="10" l="1"/>
  <c r="B22" i="34" l="1"/>
  <c r="B36" i="9"/>
  <c r="B43" i="2"/>
  <c r="C23" i="5"/>
  <c r="B13" i="34" l="1"/>
  <c r="E22" i="30" l="1"/>
  <c r="E18" i="30"/>
  <c r="E17" i="30"/>
  <c r="B25" i="34" l="1"/>
  <c r="B24" i="34"/>
  <c r="B23" i="34"/>
  <c r="B21" i="34"/>
  <c r="B20" i="34"/>
  <c r="B49" i="21"/>
  <c r="B52" i="21"/>
  <c r="B54" i="21" s="1"/>
  <c r="E194" i="9"/>
  <c r="E195" i="9"/>
  <c r="E196" i="9"/>
  <c r="E197" i="9"/>
  <c r="E198" i="9"/>
  <c r="E199" i="9"/>
  <c r="E200" i="9"/>
  <c r="C202" i="9"/>
  <c r="D202" i="9"/>
  <c r="C204" i="9" s="1"/>
  <c r="C208" i="9"/>
  <c r="B75" i="35"/>
  <c r="G72" i="7"/>
  <c r="C73" i="7"/>
  <c r="D73" i="7"/>
  <c r="G73" i="7"/>
  <c r="A74" i="7"/>
  <c r="C74" i="7" s="1"/>
  <c r="D74" i="7"/>
  <c r="G74" i="7"/>
  <c r="A75" i="7"/>
  <c r="C75" i="7" s="1"/>
  <c r="G75" i="7"/>
  <c r="A76" i="7"/>
  <c r="C76" i="7" s="1"/>
  <c r="D76" i="7"/>
  <c r="G76" i="7"/>
  <c r="A77" i="7"/>
  <c r="C77" i="7" s="1"/>
  <c r="E26" i="30"/>
  <c r="E23" i="30"/>
  <c r="E11" i="30"/>
  <c r="E29" i="30"/>
  <c r="E28" i="30"/>
  <c r="E27" i="30"/>
  <c r="E25" i="30"/>
  <c r="E10" i="30"/>
  <c r="E21" i="30"/>
  <c r="E20" i="30"/>
  <c r="E31" i="30"/>
  <c r="E16" i="30"/>
  <c r="E15" i="30"/>
  <c r="E14" i="30"/>
  <c r="E13" i="30"/>
  <c r="B53" i="35"/>
  <c r="B128" i="9"/>
  <c r="C125" i="9"/>
  <c r="C124" i="9"/>
  <c r="C123" i="9"/>
  <c r="B185" i="9"/>
  <c r="B183" i="9"/>
  <c r="B19" i="34"/>
  <c r="B18" i="34"/>
  <c r="B72" i="6"/>
  <c r="B71" i="6"/>
  <c r="B33" i="19"/>
  <c r="C38" i="19"/>
  <c r="B40" i="19"/>
  <c r="B39" i="19"/>
  <c r="B38" i="19"/>
  <c r="B37" i="19"/>
  <c r="B42" i="19"/>
  <c r="B35" i="19"/>
  <c r="B34" i="19"/>
  <c r="B32" i="19"/>
  <c r="B31" i="19"/>
  <c r="B70" i="10"/>
  <c r="B71" i="10"/>
  <c r="B72" i="10"/>
  <c r="B69" i="10"/>
  <c r="C29" i="35"/>
  <c r="D29" i="35"/>
  <c r="E29" i="35"/>
  <c r="F29" i="35"/>
  <c r="G29" i="35"/>
  <c r="D12" i="35"/>
  <c r="B126" i="10"/>
  <c r="B23" i="6"/>
  <c r="B9" i="24"/>
  <c r="B17" i="34"/>
  <c r="B16" i="34"/>
  <c r="B15" i="34"/>
  <c r="B14" i="34"/>
  <c r="B12" i="34"/>
  <c r="B11" i="34"/>
  <c r="B10" i="34"/>
  <c r="B9" i="34"/>
  <c r="B3" i="34"/>
  <c r="B8" i="34"/>
  <c r="B7" i="34"/>
  <c r="B6" i="34"/>
  <c r="B5" i="34"/>
  <c r="B4" i="34"/>
  <c r="B2" i="34"/>
  <c r="B133" i="9"/>
  <c r="B61" i="10"/>
  <c r="B63" i="10" s="1"/>
  <c r="F27" i="24"/>
  <c r="F26" i="24"/>
  <c r="F25" i="24"/>
  <c r="F7" i="24"/>
  <c r="B23" i="9"/>
  <c r="B14" i="9"/>
  <c r="B13" i="9"/>
  <c r="B12" i="9"/>
  <c r="B11" i="9"/>
  <c r="D92" i="12"/>
  <c r="C83" i="12"/>
  <c r="D83" i="12" s="1"/>
  <c r="C88" i="12"/>
  <c r="D88" i="12" s="1"/>
  <c r="C87" i="12"/>
  <c r="D87" i="12" s="1"/>
  <c r="C86" i="12"/>
  <c r="D86" i="12" s="1"/>
  <c r="C85" i="12"/>
  <c r="D85" i="12" s="1"/>
  <c r="C84" i="12"/>
  <c r="D84" i="12" s="1"/>
  <c r="E9" i="30"/>
  <c r="E8" i="30"/>
  <c r="D26" i="24"/>
  <c r="C173" i="9"/>
  <c r="B173" i="9"/>
  <c r="B168" i="9"/>
  <c r="B163" i="9"/>
  <c r="B94" i="10"/>
  <c r="B95" i="10" s="1"/>
  <c r="B93" i="10"/>
  <c r="B42" i="6"/>
  <c r="C42" i="6" s="1"/>
  <c r="C14" i="12"/>
  <c r="B5" i="12"/>
  <c r="B34" i="24"/>
  <c r="B5" i="15"/>
  <c r="D5" i="15" s="1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F30" i="24"/>
  <c r="F22" i="24"/>
  <c r="F21" i="24"/>
  <c r="F20" i="24"/>
  <c r="F19" i="24"/>
  <c r="F18" i="24"/>
  <c r="F17" i="24"/>
  <c r="F16" i="24"/>
  <c r="F15" i="24"/>
  <c r="F14" i="24"/>
  <c r="B40" i="24"/>
  <c r="B39" i="24"/>
  <c r="B38" i="24"/>
  <c r="B37" i="24"/>
  <c r="F11" i="24"/>
  <c r="F10" i="24"/>
  <c r="F9" i="24"/>
  <c r="F8" i="24"/>
  <c r="B31" i="24"/>
  <c r="B30" i="24"/>
  <c r="B29" i="24"/>
  <c r="B28" i="24"/>
  <c r="B27" i="24"/>
  <c r="B26" i="24"/>
  <c r="B25" i="24"/>
  <c r="D25" i="24"/>
  <c r="D24" i="24"/>
  <c r="D23" i="24"/>
  <c r="D22" i="24"/>
  <c r="D21" i="24"/>
  <c r="D20" i="24"/>
  <c r="D19" i="24"/>
  <c r="D18" i="24"/>
  <c r="B120" i="9"/>
  <c r="B117" i="9"/>
  <c r="B116" i="9"/>
  <c r="B115" i="9"/>
  <c r="D17" i="24"/>
  <c r="D16" i="24"/>
  <c r="D15" i="24"/>
  <c r="D14" i="24"/>
  <c r="D13" i="24"/>
  <c r="D12" i="24"/>
  <c r="D11" i="24"/>
  <c r="D10" i="24"/>
  <c r="D9" i="24"/>
  <c r="D8" i="24"/>
  <c r="D7" i="24"/>
  <c r="B22" i="24"/>
  <c r="B21" i="24"/>
  <c r="B20" i="24"/>
  <c r="B19" i="24"/>
  <c r="B18" i="24"/>
  <c r="B17" i="24"/>
  <c r="B16" i="24"/>
  <c r="B74" i="5"/>
  <c r="B73" i="5"/>
  <c r="B72" i="5"/>
  <c r="B71" i="5"/>
  <c r="B13" i="24"/>
  <c r="B12" i="24"/>
  <c r="B11" i="24"/>
  <c r="B10" i="24"/>
  <c r="B36" i="6"/>
  <c r="C36" i="6" s="1"/>
  <c r="B38" i="6"/>
  <c r="C38" i="6" s="1"/>
  <c r="B39" i="6"/>
  <c r="C39" i="6" s="1"/>
  <c r="B41" i="6"/>
  <c r="C41" i="6" s="1"/>
  <c r="B153" i="9"/>
  <c r="B8" i="24"/>
  <c r="B23" i="10"/>
  <c r="B39" i="9"/>
  <c r="B26" i="19"/>
  <c r="B25" i="19"/>
  <c r="B24" i="19"/>
  <c r="B23" i="19"/>
  <c r="B22" i="19"/>
  <c r="B20" i="19"/>
  <c r="B21" i="19"/>
  <c r="B21" i="7"/>
  <c r="B146" i="9"/>
  <c r="B94" i="9"/>
  <c r="B65" i="6"/>
  <c r="B66" i="6" s="1"/>
  <c r="B11" i="10"/>
  <c r="B44" i="9"/>
  <c r="B43" i="9"/>
  <c r="B53" i="9" s="1"/>
  <c r="B59" i="7"/>
  <c r="B60" i="7"/>
  <c r="B61" i="7"/>
  <c r="B62" i="7"/>
  <c r="B63" i="7"/>
  <c r="B64" i="7"/>
  <c r="B65" i="7"/>
  <c r="B66" i="7"/>
  <c r="B53" i="7"/>
  <c r="B54" i="7"/>
  <c r="B55" i="7"/>
  <c r="B56" i="7"/>
  <c r="B57" i="7"/>
  <c r="B58" i="7"/>
  <c r="B30" i="6"/>
  <c r="B29" i="6"/>
  <c r="B26" i="21"/>
  <c r="B13" i="21"/>
  <c r="B18" i="6"/>
  <c r="B47" i="7"/>
  <c r="B48" i="7"/>
  <c r="B49" i="7"/>
  <c r="B50" i="7"/>
  <c r="B51" i="7"/>
  <c r="B52" i="7"/>
  <c r="B46" i="7"/>
  <c r="D23" i="15"/>
  <c r="D25" i="15"/>
  <c r="E25" i="15"/>
  <c r="E4" i="15"/>
  <c r="D4" i="15"/>
  <c r="E23" i="15"/>
  <c r="E21" i="15"/>
  <c r="D21" i="15"/>
  <c r="B74" i="12"/>
  <c r="B72" i="12"/>
  <c r="E11" i="2"/>
  <c r="E10" i="2"/>
  <c r="E9" i="2"/>
  <c r="E8" i="2"/>
  <c r="E7" i="2"/>
  <c r="E6" i="2"/>
  <c r="E5" i="2"/>
  <c r="B32" i="2" s="1"/>
  <c r="D147" i="13"/>
  <c r="B6" i="12"/>
  <c r="B8" i="12" s="1"/>
  <c r="B9" i="12" s="1"/>
  <c r="E18" i="15"/>
  <c r="E19" i="15"/>
  <c r="D18" i="15"/>
  <c r="D19" i="15"/>
  <c r="D17" i="15"/>
  <c r="E17" i="15"/>
  <c r="C46" i="12"/>
  <c r="B18" i="7"/>
  <c r="B3" i="7" s="1"/>
  <c r="B140" i="9"/>
  <c r="D59" i="6"/>
  <c r="C59" i="6"/>
  <c r="D56" i="6"/>
  <c r="C56" i="6"/>
  <c r="B37" i="6"/>
  <c r="B45" i="6" s="1"/>
  <c r="H7" i="5"/>
  <c r="E7" i="5"/>
  <c r="C7" i="5"/>
  <c r="D7" i="5"/>
  <c r="D10" i="5"/>
  <c r="B58" i="5"/>
  <c r="B52" i="5"/>
  <c r="B57" i="5"/>
  <c r="B51" i="5"/>
  <c r="B45" i="5"/>
  <c r="C24" i="5"/>
  <c r="C25" i="5"/>
  <c r="C26" i="5"/>
  <c r="E71" i="2"/>
  <c r="E72" i="2"/>
  <c r="E73" i="2"/>
  <c r="E74" i="2"/>
  <c r="E76" i="2"/>
  <c r="E77" i="2"/>
  <c r="E78" i="2"/>
  <c r="B16" i="6"/>
  <c r="B19" i="6"/>
  <c r="B20" i="6" s="1"/>
  <c r="B17" i="6"/>
  <c r="B56" i="2"/>
  <c r="F7" i="5"/>
  <c r="G7" i="5"/>
  <c r="I7" i="5"/>
  <c r="J7" i="5"/>
  <c r="K7" i="5"/>
  <c r="L7" i="5"/>
  <c r="M7" i="5"/>
  <c r="N7" i="5"/>
  <c r="D8" i="5"/>
  <c r="E8" i="5"/>
  <c r="F8" i="5"/>
  <c r="G8" i="5"/>
  <c r="H8" i="5"/>
  <c r="I8" i="5"/>
  <c r="J8" i="5"/>
  <c r="K8" i="5"/>
  <c r="L8" i="5"/>
  <c r="M8" i="5"/>
  <c r="N8" i="5"/>
  <c r="D9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D13" i="5"/>
  <c r="E13" i="5"/>
  <c r="F13" i="5"/>
  <c r="G13" i="5"/>
  <c r="H13" i="5"/>
  <c r="I13" i="5"/>
  <c r="J13" i="5"/>
  <c r="K13" i="5"/>
  <c r="L13" i="5"/>
  <c r="M13" i="5"/>
  <c r="N13" i="5"/>
  <c r="D14" i="5"/>
  <c r="E14" i="5"/>
  <c r="F14" i="5"/>
  <c r="G14" i="5"/>
  <c r="H14" i="5"/>
  <c r="I14" i="5"/>
  <c r="J14" i="5"/>
  <c r="K14" i="5"/>
  <c r="L14" i="5"/>
  <c r="M14" i="5"/>
  <c r="N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C8" i="5"/>
  <c r="C9" i="5"/>
  <c r="C10" i="5"/>
  <c r="C11" i="5"/>
  <c r="C12" i="5"/>
  <c r="C13" i="5"/>
  <c r="C14" i="5"/>
  <c r="C15" i="5"/>
  <c r="C16" i="5"/>
  <c r="C17" i="5"/>
  <c r="C18" i="5"/>
  <c r="B54" i="10"/>
  <c r="B52" i="10"/>
  <c r="B56" i="10"/>
  <c r="B55" i="10"/>
  <c r="B53" i="10"/>
  <c r="B21" i="10"/>
  <c r="B35" i="10" s="1"/>
  <c r="B47" i="10"/>
  <c r="B109" i="9"/>
  <c r="B105" i="9"/>
  <c r="E100" i="9"/>
  <c r="E99" i="9"/>
  <c r="D100" i="9"/>
  <c r="D99" i="9"/>
  <c r="C100" i="9"/>
  <c r="C99" i="9"/>
  <c r="C94" i="9"/>
  <c r="E88" i="9"/>
  <c r="D88" i="9"/>
  <c r="C88" i="9"/>
  <c r="E84" i="9"/>
  <c r="D84" i="9"/>
  <c r="C84" i="9"/>
  <c r="C52" i="9"/>
  <c r="B26" i="9"/>
  <c r="B15" i="7"/>
  <c r="B38" i="2"/>
  <c r="B50" i="2"/>
  <c r="B49" i="2"/>
  <c r="B57" i="2"/>
  <c r="B20" i="2"/>
  <c r="B49" i="6"/>
  <c r="B40" i="6"/>
  <c r="B85" i="5"/>
  <c r="B29" i="21" l="1"/>
  <c r="B34" i="21"/>
  <c r="E202" i="9"/>
  <c r="C206" i="9" s="1"/>
  <c r="E12" i="2"/>
  <c r="B42" i="2"/>
  <c r="B19" i="2"/>
  <c r="B21" i="2" s="1"/>
  <c r="B27" i="2"/>
  <c r="B51" i="2"/>
  <c r="D75" i="7"/>
  <c r="C126" i="9"/>
  <c r="D77" i="7"/>
  <c r="B162" i="10"/>
  <c r="B150" i="10"/>
  <c r="B154" i="10" s="1"/>
  <c r="B143" i="10"/>
  <c r="B131" i="10"/>
  <c r="B152" i="10"/>
  <c r="B156" i="10"/>
  <c r="B158" i="10" s="1"/>
  <c r="B160" i="10" s="1"/>
  <c r="E75" i="2"/>
  <c r="D90" i="12"/>
  <c r="B174" i="9"/>
  <c r="B76" i="10"/>
  <c r="B81" i="10" s="1"/>
  <c r="B101" i="10"/>
  <c r="E5" i="15"/>
  <c r="B6" i="15"/>
  <c r="E79" i="2"/>
  <c r="D20" i="12"/>
  <c r="D36" i="12"/>
  <c r="D19" i="12"/>
  <c r="D35" i="12"/>
  <c r="D18" i="12"/>
  <c r="D34" i="12"/>
  <c r="D17" i="12"/>
  <c r="D33" i="12"/>
  <c r="B10" i="12"/>
  <c r="D24" i="12"/>
  <c r="D40" i="12"/>
  <c r="D23" i="12"/>
  <c r="D39" i="12"/>
  <c r="D30" i="12"/>
  <c r="D21" i="12"/>
  <c r="D37" i="12"/>
  <c r="D28" i="12"/>
  <c r="D44" i="12"/>
  <c r="D27" i="12"/>
  <c r="D43" i="12"/>
  <c r="D26" i="12"/>
  <c r="D42" i="12"/>
  <c r="D25" i="12"/>
  <c r="D41" i="12"/>
  <c r="D16" i="12"/>
  <c r="D32" i="12"/>
  <c r="D15" i="12"/>
  <c r="D31" i="12"/>
  <c r="D22" i="12"/>
  <c r="D38" i="12"/>
  <c r="D29" i="12"/>
  <c r="B36" i="10"/>
  <c r="B32" i="10"/>
  <c r="B30" i="10"/>
  <c r="B39" i="7"/>
  <c r="B38" i="7"/>
  <c r="B48" i="6"/>
  <c r="C37" i="6"/>
  <c r="C40" i="6"/>
  <c r="B60" i="9"/>
  <c r="B80" i="9" s="1"/>
  <c r="C80" i="9" s="1"/>
  <c r="D80" i="9" s="1"/>
  <c r="E80" i="9" s="1"/>
  <c r="B57" i="9"/>
  <c r="B77" i="9" s="1"/>
  <c r="C77" i="9" s="1"/>
  <c r="D77" i="9" s="1"/>
  <c r="E77" i="9" s="1"/>
  <c r="B51" i="9"/>
  <c r="C51" i="9" s="1"/>
  <c r="B27" i="7"/>
  <c r="B28" i="7"/>
  <c r="B95" i="9"/>
  <c r="C95" i="9" s="1"/>
  <c r="C53" i="9"/>
  <c r="B59" i="9"/>
  <c r="B79" i="9" s="1"/>
  <c r="C79" i="9" s="1"/>
  <c r="D79" i="9" s="1"/>
  <c r="E79" i="9" s="1"/>
  <c r="B58" i="9"/>
  <c r="B78" i="9" s="1"/>
  <c r="C78" i="9" s="1"/>
  <c r="D78" i="9" s="1"/>
  <c r="E78" i="9" s="1"/>
  <c r="B29" i="7"/>
  <c r="B40" i="7"/>
  <c r="B37" i="10"/>
  <c r="B31" i="10"/>
  <c r="B27" i="10"/>
  <c r="B9" i="7"/>
  <c r="B4" i="7"/>
  <c r="B8" i="7" s="1"/>
  <c r="E82" i="2" l="1"/>
  <c r="E80" i="2"/>
  <c r="B41" i="10"/>
  <c r="B133" i="10"/>
  <c r="D48" i="12"/>
  <c r="B85" i="10"/>
  <c r="B89" i="10" s="1"/>
  <c r="C114" i="10"/>
  <c r="C105" i="10"/>
  <c r="C118" i="10"/>
  <c r="C109" i="10"/>
  <c r="B118" i="10"/>
  <c r="B109" i="10"/>
  <c r="B114" i="10"/>
  <c r="B105" i="10"/>
  <c r="B9" i="15"/>
  <c r="E6" i="15"/>
  <c r="D6" i="15"/>
  <c r="B7" i="15"/>
  <c r="B8" i="15" s="1"/>
  <c r="B71" i="9"/>
  <c r="C71" i="9" s="1"/>
  <c r="D71" i="9" s="1"/>
  <c r="E71" i="9" s="1"/>
  <c r="B65" i="9"/>
  <c r="B69" i="9"/>
  <c r="C69" i="9" s="1"/>
  <c r="D69" i="9" s="1"/>
  <c r="E69" i="9" s="1"/>
  <c r="B63" i="9"/>
  <c r="B70" i="9"/>
  <c r="C70" i="9" s="1"/>
  <c r="D70" i="9" s="1"/>
  <c r="E70" i="9" s="1"/>
  <c r="B64" i="9"/>
  <c r="B72" i="9"/>
  <c r="C72" i="9" s="1"/>
  <c r="D72" i="9" s="1"/>
  <c r="E72" i="9" s="1"/>
  <c r="B66" i="9"/>
  <c r="D46" i="12"/>
  <c r="B11" i="12"/>
  <c r="E14" i="12"/>
  <c r="B93" i="9"/>
  <c r="C93" i="9" s="1"/>
  <c r="B40" i="10"/>
  <c r="E60" i="9"/>
  <c r="D60" i="9"/>
  <c r="C60" i="9"/>
  <c r="E57" i="9"/>
  <c r="D57" i="9"/>
  <c r="C57" i="9"/>
  <c r="B33" i="7"/>
  <c r="E59" i="9"/>
  <c r="D59" i="9"/>
  <c r="C59" i="9"/>
  <c r="E58" i="9"/>
  <c r="D58" i="9"/>
  <c r="C58" i="9"/>
  <c r="D8" i="15" l="1"/>
  <c r="E8" i="15"/>
  <c r="B10" i="15"/>
  <c r="E9" i="15"/>
  <c r="D9" i="15"/>
  <c r="D7" i="15"/>
  <c r="E7" i="15"/>
  <c r="C66" i="9"/>
  <c r="D66" i="9"/>
  <c r="C65" i="9"/>
  <c r="D65" i="9"/>
  <c r="C64" i="9"/>
  <c r="D64" i="9"/>
  <c r="D63" i="9"/>
  <c r="C63" i="9"/>
  <c r="G14" i="12"/>
  <c r="B15" i="12" s="1"/>
  <c r="E10" i="15" l="1"/>
  <c r="B11" i="15"/>
  <c r="D10" i="15"/>
  <c r="E15" i="12"/>
  <c r="E11" i="15" l="1"/>
  <c r="B12" i="15"/>
  <c r="D11" i="15"/>
  <c r="G15" i="12"/>
  <c r="B16" i="12" s="1"/>
  <c r="B13" i="15" l="1"/>
  <c r="D12" i="15"/>
  <c r="E12" i="15"/>
  <c r="E16" i="12"/>
  <c r="E13" i="15" l="1"/>
  <c r="D13" i="15"/>
  <c r="B14" i="15"/>
  <c r="G16" i="12"/>
  <c r="B17" i="12" s="1"/>
  <c r="B15" i="15" l="1"/>
  <c r="E14" i="15"/>
  <c r="D14" i="15"/>
  <c r="E17" i="12"/>
  <c r="G17" i="12" s="1"/>
  <c r="B18" i="12" s="1"/>
  <c r="E15" i="15" l="1"/>
  <c r="D15" i="15"/>
  <c r="E18" i="12"/>
  <c r="G18" i="12" s="1"/>
  <c r="B19" i="12" s="1"/>
  <c r="E19" i="12" l="1"/>
  <c r="G19" i="12" s="1"/>
  <c r="B20" i="12" s="1"/>
  <c r="E20" i="12" l="1"/>
  <c r="G20" i="12" s="1"/>
  <c r="B21" i="12" s="1"/>
  <c r="E21" i="12" l="1"/>
  <c r="G21" i="12" s="1"/>
  <c r="B22" i="12" s="1"/>
  <c r="E22" i="12" l="1"/>
  <c r="G22" i="12" s="1"/>
  <c r="B23" i="12" s="1"/>
  <c r="E23" i="12" l="1"/>
  <c r="G23" i="12" s="1"/>
  <c r="B24" i="12" s="1"/>
  <c r="E24" i="12" l="1"/>
  <c r="G24" i="12" s="1"/>
  <c r="B25" i="12" s="1"/>
  <c r="E25" i="12" l="1"/>
  <c r="G25" i="12" s="1"/>
  <c r="B26" i="12" s="1"/>
  <c r="E26" i="12" l="1"/>
  <c r="G26" i="12" s="1"/>
  <c r="B27" i="12" s="1"/>
  <c r="E27" i="12" l="1"/>
  <c r="G27" i="12" s="1"/>
  <c r="B28" i="12" s="1"/>
  <c r="E28" i="12" l="1"/>
  <c r="G28" i="12" s="1"/>
  <c r="B29" i="12" s="1"/>
  <c r="E29" i="12" l="1"/>
  <c r="G29" i="12" s="1"/>
  <c r="B30" i="12" s="1"/>
  <c r="E30" i="12" l="1"/>
  <c r="G30" i="12" s="1"/>
  <c r="B31" i="12" s="1"/>
  <c r="E31" i="12" l="1"/>
  <c r="G31" i="12" s="1"/>
  <c r="B32" i="12" s="1"/>
  <c r="E32" i="12" l="1"/>
  <c r="G32" i="12" s="1"/>
  <c r="B33" i="12" s="1"/>
  <c r="E33" i="12" l="1"/>
  <c r="G33" i="12" s="1"/>
  <c r="B34" i="12" s="1"/>
  <c r="E34" i="12" l="1"/>
  <c r="G34" i="12" s="1"/>
  <c r="B35" i="12" s="1"/>
  <c r="E35" i="12" l="1"/>
  <c r="G35" i="12" s="1"/>
  <c r="B36" i="12" s="1"/>
  <c r="E36" i="12" l="1"/>
  <c r="G36" i="12" s="1"/>
  <c r="B37" i="12" s="1"/>
  <c r="E37" i="12" l="1"/>
  <c r="G37" i="12" s="1"/>
  <c r="B38" i="12" s="1"/>
  <c r="E38" i="12" l="1"/>
  <c r="G38" i="12" s="1"/>
  <c r="B39" i="12" s="1"/>
  <c r="E39" i="12" l="1"/>
  <c r="G39" i="12" s="1"/>
  <c r="B40" i="12" s="1"/>
  <c r="E40" i="12" l="1"/>
  <c r="G40" i="12" s="1"/>
  <c r="B41" i="12" s="1"/>
  <c r="E41" i="12" l="1"/>
  <c r="G41" i="12" s="1"/>
  <c r="B42" i="12" s="1"/>
  <c r="E42" i="12" l="1"/>
  <c r="G42" i="12" s="1"/>
  <c r="B43" i="12" s="1"/>
  <c r="E43" i="12" l="1"/>
  <c r="G43" i="12" s="1"/>
  <c r="B44" i="12" s="1"/>
  <c r="E44" i="12" l="1"/>
  <c r="E46" i="12" s="1"/>
  <c r="G44" i="12" l="1"/>
</calcChain>
</file>

<file path=xl/comments1.xml><?xml version="1.0" encoding="utf-8"?>
<comments xmlns="http://schemas.openxmlformats.org/spreadsheetml/2006/main">
  <authors>
    <author>Chris Heseltine</author>
  </authors>
  <commentList>
    <comment ref="E13" authorId="0">
      <text>
        <r>
          <rPr>
            <b/>
            <sz val="8"/>
            <color indexed="81"/>
            <rFont val="Tahoma"/>
            <family val="2"/>
          </rPr>
          <t>Interest you pay is the loan companies income</t>
        </r>
      </text>
    </comment>
  </commentList>
</comments>
</file>

<file path=xl/comments2.xml><?xml version="1.0" encoding="utf-8"?>
<comments xmlns="http://schemas.openxmlformats.org/spreadsheetml/2006/main">
  <authors>
    <author>Chris Heseltine (heselc)</author>
  </authors>
  <commentList>
    <comment ref="D21" authorId="0">
      <text>
        <r>
          <rPr>
            <b/>
            <sz val="8"/>
            <color indexed="81"/>
            <rFont val="Tahoma"/>
            <family val="2"/>
          </rPr>
          <t xml:space="preserve">Note that the Red key word doesn't work with the the Text function
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 xml:space="preserve">Note that the Red key word doesn't work with the the Text function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 xml:space="preserve">Note that the Red key word doesn't work with the the Text function
</t>
        </r>
      </text>
    </comment>
  </commentList>
</comments>
</file>

<file path=xl/sharedStrings.xml><?xml version="1.0" encoding="utf-8"?>
<sst xmlns="http://schemas.openxmlformats.org/spreadsheetml/2006/main" count="1501" uniqueCount="855">
  <si>
    <t>Financial</t>
  </si>
  <si>
    <t>Type</t>
  </si>
  <si>
    <t>Name</t>
  </si>
  <si>
    <t>Price</t>
  </si>
  <si>
    <t>Apple</t>
  </si>
  <si>
    <t>Orange</t>
  </si>
  <si>
    <t>Banana</t>
  </si>
  <si>
    <t>Grapes</t>
  </si>
  <si>
    <t>Potatoes</t>
  </si>
  <si>
    <t>Cauliflower</t>
  </si>
  <si>
    <t>Broccoli</t>
  </si>
  <si>
    <t>Fruit</t>
  </si>
  <si>
    <t>Veg</t>
  </si>
  <si>
    <t>Total</t>
  </si>
  <si>
    <t>COUNT</t>
  </si>
  <si>
    <t>COUNTA</t>
  </si>
  <si>
    <t>Qty</t>
  </si>
  <si>
    <t>Unit Price</t>
  </si>
  <si>
    <t>SUMPRODUCT</t>
  </si>
  <si>
    <t>IF</t>
  </si>
  <si>
    <t>AND</t>
  </si>
  <si>
    <t>OR</t>
  </si>
  <si>
    <t>Date and Time</t>
  </si>
  <si>
    <t>Current Date</t>
  </si>
  <si>
    <t>Current Date and time</t>
  </si>
  <si>
    <t>Day</t>
  </si>
  <si>
    <t>Month</t>
  </si>
  <si>
    <t>Year</t>
  </si>
  <si>
    <t>Weekday</t>
  </si>
  <si>
    <t>Optional parameter omitted - days Sunday(1) -&gt; Saturday(7)</t>
  </si>
  <si>
    <t>Option Parameter = 2 =&gt; Days Monday(1) -&gt; Sunday(7)</t>
  </si>
  <si>
    <t>Option Parameter = 3 =&gt; Days Monday(0) -&gt; Sunday(6)</t>
  </si>
  <si>
    <t>NOW</t>
  </si>
  <si>
    <t>TODAY</t>
  </si>
  <si>
    <t>Maths</t>
  </si>
  <si>
    <t>ABS</t>
  </si>
  <si>
    <t>CEILING</t>
  </si>
  <si>
    <t>ROUND</t>
  </si>
  <si>
    <t>FLOOR</t>
  </si>
  <si>
    <t>Volatile function.  Value changes everytime Excel recalculates</t>
  </si>
  <si>
    <t>Lower Bound</t>
  </si>
  <si>
    <t>Upper Bound</t>
  </si>
  <si>
    <t>Returns a random number between 0 and 1</t>
  </si>
  <si>
    <t>Note in Excel 2007 and newer there is a function called RANDBETWEEN that acheives the same thing</t>
  </si>
  <si>
    <t>Make any number positive</t>
  </si>
  <si>
    <t>2dp</t>
  </si>
  <si>
    <t>0dp</t>
  </si>
  <si>
    <t>1dp</t>
  </si>
  <si>
    <t>Original</t>
  </si>
  <si>
    <t>Number</t>
  </si>
  <si>
    <t>Always rounds DOWN to the nearest multiple of the second parameter</t>
  </si>
  <si>
    <t>Always rounds UP to the nearest multiple of the second parameter</t>
  </si>
  <si>
    <t>Sqrt Function</t>
  </si>
  <si>
    <t>Power Function</t>
  </si>
  <si>
    <t>Return the smallest item from a list</t>
  </si>
  <si>
    <t>Minimum</t>
  </si>
  <si>
    <t>Maximum</t>
  </si>
  <si>
    <t>Largest</t>
  </si>
  <si>
    <t>Smallest</t>
  </si>
  <si>
    <t>equivalent to max</t>
  </si>
  <si>
    <t>equivalent to min</t>
  </si>
  <si>
    <t>Character from index number</t>
  </si>
  <si>
    <t>Length of some text</t>
  </si>
  <si>
    <t>Convert to upper case</t>
  </si>
  <si>
    <t>Convert to lower case</t>
  </si>
  <si>
    <t>Capitalise every first letter</t>
  </si>
  <si>
    <t>Formatting</t>
  </si>
  <si>
    <t>Add leading zeros to make input 4 characters long</t>
  </si>
  <si>
    <t>Get a bit of an input</t>
  </si>
  <si>
    <t>Get the left most number of letters</t>
  </si>
  <si>
    <t>Get the rightmost number of letters</t>
  </si>
  <si>
    <t>Get a section from the input</t>
  </si>
  <si>
    <t>Input 1</t>
  </si>
  <si>
    <t>Input 2</t>
  </si>
  <si>
    <t>jumps over the lazy dog</t>
  </si>
  <si>
    <t>The quick brown fox</t>
  </si>
  <si>
    <t>Numeric input</t>
  </si>
  <si>
    <t>A date</t>
  </si>
  <si>
    <t>3 letter month</t>
  </si>
  <si>
    <t>2 Digit Year</t>
  </si>
  <si>
    <t>4 digit year</t>
  </si>
  <si>
    <t>Numeric Month</t>
  </si>
  <si>
    <t>Long month name</t>
  </si>
  <si>
    <t>x</t>
  </si>
  <si>
    <t>allows you to count text items</t>
  </si>
  <si>
    <t>Normal count</t>
  </si>
  <si>
    <t>a numeric count fails here</t>
  </si>
  <si>
    <t>A</t>
  </si>
  <si>
    <t>B</t>
  </si>
  <si>
    <t>C</t>
  </si>
  <si>
    <t>Value</t>
  </si>
  <si>
    <t>Item</t>
  </si>
  <si>
    <t>Single Functions</t>
  </si>
  <si>
    <t>if any input is true then the output is true</t>
  </si>
  <si>
    <t>only if all inputs are true will the output be true</t>
  </si>
  <si>
    <t>NOT</t>
  </si>
  <si>
    <t>Combining Functions</t>
  </si>
  <si>
    <t>IF AND</t>
  </si>
  <si>
    <t>IF OR</t>
  </si>
  <si>
    <t>switches true and false</t>
  </si>
  <si>
    <t>Fruit Subtotal</t>
  </si>
  <si>
    <t>Veg Subtotals</t>
  </si>
  <si>
    <t>subtotal allows you to have subtotals in a table and avoids double counting</t>
  </si>
  <si>
    <t>a normal sum formula double counts the subtotals</t>
  </si>
  <si>
    <t>Ref Type</t>
  </si>
  <si>
    <t>Output</t>
  </si>
  <si>
    <t>Monday</t>
  </si>
  <si>
    <t>Tuesday</t>
  </si>
  <si>
    <t>Wednesday</t>
  </si>
  <si>
    <t>Thursday</t>
  </si>
  <si>
    <t>Friday</t>
  </si>
  <si>
    <t>Saturday</t>
  </si>
  <si>
    <t>Sunday</t>
  </si>
  <si>
    <t>Row</t>
  </si>
  <si>
    <t>Column</t>
  </si>
  <si>
    <t>returns the column of the referenced cell</t>
  </si>
  <si>
    <t>Find Something in a column</t>
  </si>
  <si>
    <t>Not reliable when the data is not sorted</t>
  </si>
  <si>
    <t>Can only find things to the right of the colum you lookup in</t>
  </si>
  <si>
    <t>Much better to use a combination of MATCH and INDEX functions</t>
  </si>
  <si>
    <t>Match returns the position of something in a list</t>
  </si>
  <si>
    <t>Favourite Movie</t>
  </si>
  <si>
    <t>The good, the bad and the ugly</t>
  </si>
  <si>
    <t>GI Jane</t>
  </si>
  <si>
    <t>Returns the value of something at a postion in a list</t>
  </si>
  <si>
    <t>Use match and index to create a Vlookup</t>
  </si>
  <si>
    <t>Can't divide by zero</t>
  </si>
  <si>
    <t>Error</t>
  </si>
  <si>
    <t>Is it Even</t>
  </si>
  <si>
    <t>Is it Odd</t>
  </si>
  <si>
    <t>Even number</t>
  </si>
  <si>
    <t>Odd Number</t>
  </si>
  <si>
    <t>A useful but tricky function to use.</t>
  </si>
  <si>
    <t>Divisor</t>
  </si>
  <si>
    <t>Types</t>
  </si>
  <si>
    <t>Main List</t>
  </si>
  <si>
    <t>Dependent List</t>
  </si>
  <si>
    <t>Formatted as a date</t>
  </si>
  <si>
    <t>Formatted as a number of days</t>
  </si>
  <si>
    <t>The good thing about this is that it is then easy to do maths based on dates</t>
  </si>
  <si>
    <t xml:space="preserve">Five days after the date above </t>
  </si>
  <si>
    <t>Term</t>
  </si>
  <si>
    <t>Service Charge %</t>
  </si>
  <si>
    <t>Week</t>
  </si>
  <si>
    <t>Collections</t>
  </si>
  <si>
    <t>Weekly Collections</t>
  </si>
  <si>
    <t>Opening Balance</t>
  </si>
  <si>
    <t>EIR</t>
  </si>
  <si>
    <t>Uses rate formula</t>
  </si>
  <si>
    <t>Impairment</t>
  </si>
  <si>
    <t>Closing Balance</t>
  </si>
  <si>
    <t>Use IRR to calculate rate</t>
  </si>
  <si>
    <t>absolute references</t>
  </si>
  <si>
    <t>locked on row</t>
  </si>
  <si>
    <t>locked on column</t>
  </si>
  <si>
    <t>not locked</t>
  </si>
  <si>
    <t>Data</t>
  </si>
  <si>
    <t>Format String</t>
  </si>
  <si>
    <t>Dates</t>
  </si>
  <si>
    <t>mmm</t>
  </si>
  <si>
    <t>Output using custom Cell Formatting</t>
  </si>
  <si>
    <t>mm</t>
  </si>
  <si>
    <t>Numbers</t>
  </si>
  <si>
    <t>Numbers can be formatted differently if they are postive, 0 or negative</t>
  </si>
  <si>
    <t>Region</t>
  </si>
  <si>
    <t>Key To hold</t>
  </si>
  <si>
    <t>Page Up</t>
  </si>
  <si>
    <t>Page Down</t>
  </si>
  <si>
    <t>TAP key</t>
  </si>
  <si>
    <t>Switches between worksheet tabs, from left-to-right.</t>
  </si>
  <si>
    <t>Action</t>
  </si>
  <si>
    <t>Switches between worksheet tabs, from right-to-left.</t>
  </si>
  <si>
    <t xml:space="preserve">Ctrl </t>
  </si>
  <si>
    <t>Ctrl</t>
  </si>
  <si>
    <t>Cell formatting</t>
  </si>
  <si>
    <t>Turn bold on and off</t>
  </si>
  <si>
    <t>Turn italics on and off</t>
  </si>
  <si>
    <t>Insert a row</t>
  </si>
  <si>
    <t>Alt -&gt; i -&gt; r</t>
  </si>
  <si>
    <t>`</t>
  </si>
  <si>
    <t>Alernate between formula view and values view</t>
  </si>
  <si>
    <t>a</t>
  </si>
  <si>
    <t>b</t>
  </si>
  <si>
    <t>i</t>
  </si>
  <si>
    <t>save</t>
  </si>
  <si>
    <t>f</t>
  </si>
  <si>
    <t>find</t>
  </si>
  <si>
    <t>h</t>
  </si>
  <si>
    <t>replace</t>
  </si>
  <si>
    <t>F1</t>
  </si>
  <si>
    <t>Excel Help</t>
  </si>
  <si>
    <t>F2</t>
  </si>
  <si>
    <t>Edit Cell</t>
  </si>
  <si>
    <t xml:space="preserve">F7 </t>
  </si>
  <si>
    <t>Spelling</t>
  </si>
  <si>
    <t xml:space="preserve">F12 </t>
  </si>
  <si>
    <t>Save As</t>
  </si>
  <si>
    <t>Shift</t>
  </si>
  <si>
    <t>Insert Comment</t>
  </si>
  <si>
    <t>F9</t>
  </si>
  <si>
    <t>Calculate active sheet</t>
  </si>
  <si>
    <t>F10</t>
  </si>
  <si>
    <t>c</t>
  </si>
  <si>
    <t>copy</t>
  </si>
  <si>
    <t>Alt -&gt; e -&gt; s -&gt; v</t>
  </si>
  <si>
    <t>paste special - values</t>
  </si>
  <si>
    <t>cut</t>
  </si>
  <si>
    <t>v</t>
  </si>
  <si>
    <t>paste</t>
  </si>
  <si>
    <t>F11</t>
  </si>
  <si>
    <t>Insert Worksheet</t>
  </si>
  <si>
    <t>Alt</t>
  </si>
  <si>
    <t>Insert chart of selected data</t>
  </si>
  <si>
    <t>u</t>
  </si>
  <si>
    <t>Turn underlining on and off</t>
  </si>
  <si>
    <t>Select all</t>
  </si>
  <si>
    <t>z</t>
  </si>
  <si>
    <t>undo</t>
  </si>
  <si>
    <t>y</t>
  </si>
  <si>
    <t>redo</t>
  </si>
  <si>
    <t>€</t>
  </si>
  <si>
    <t>;</t>
  </si>
  <si>
    <t>Current date</t>
  </si>
  <si>
    <t>The two examples above are very simplistic examples using the build in functions.  However, these suffer from several limitations</t>
  </si>
  <si>
    <t>#,##0.00;(#,##0.00);-</t>
  </si>
  <si>
    <t>APR</t>
  </si>
  <si>
    <t>Country</t>
  </si>
  <si>
    <t>Spain</t>
  </si>
  <si>
    <t>France</t>
  </si>
  <si>
    <t>Andalucia</t>
  </si>
  <si>
    <t>Aragón</t>
  </si>
  <si>
    <t>Asturias</t>
  </si>
  <si>
    <t>Balearic Islands</t>
  </si>
  <si>
    <t>Canary Islands</t>
  </si>
  <si>
    <t>Cantabria</t>
  </si>
  <si>
    <t>Castilla La-Mancha</t>
  </si>
  <si>
    <t>Castilla-León</t>
  </si>
  <si>
    <t>Catalonia</t>
  </si>
  <si>
    <t>El Pais Vasco</t>
  </si>
  <si>
    <t>Extremadura</t>
  </si>
  <si>
    <t>Galicia</t>
  </si>
  <si>
    <t>La Rioja</t>
  </si>
  <si>
    <t>Madrid</t>
  </si>
  <si>
    <t>Murcia</t>
  </si>
  <si>
    <t>Navarra</t>
  </si>
  <si>
    <t>Valencia</t>
  </si>
  <si>
    <t xml:space="preserve">Alsace </t>
  </si>
  <si>
    <t xml:space="preserve">Aquitaine </t>
  </si>
  <si>
    <t xml:space="preserve">Auvergne </t>
  </si>
  <si>
    <t xml:space="preserve">Brittany </t>
  </si>
  <si>
    <t xml:space="preserve">Burgundy </t>
  </si>
  <si>
    <t xml:space="preserve">Center </t>
  </si>
  <si>
    <t xml:space="preserve">Champagne-Ardenne </t>
  </si>
  <si>
    <t xml:space="preserve">Corsica </t>
  </si>
  <si>
    <t xml:space="preserve">Franche-comte </t>
  </si>
  <si>
    <t xml:space="preserve">Languedoc-Roussillon </t>
  </si>
  <si>
    <t xml:space="preserve">Limousin </t>
  </si>
  <si>
    <t xml:space="preserve">Lorraine </t>
  </si>
  <si>
    <t xml:space="preserve">Lower-Normandy </t>
  </si>
  <si>
    <t xml:space="preserve">Midi-Pyrenees </t>
  </si>
  <si>
    <t xml:space="preserve">North-Calais </t>
  </si>
  <si>
    <t xml:space="preserve">Paris-Isle-of-France </t>
  </si>
  <si>
    <t xml:space="preserve">Pays-de-la-Loire </t>
  </si>
  <si>
    <t xml:space="preserve">Picardy </t>
  </si>
  <si>
    <t xml:space="preserve">Poitou-Charentes </t>
  </si>
  <si>
    <t xml:space="preserve">Provence-Alpes-Azur </t>
  </si>
  <si>
    <t xml:space="preserve">Rhone-Alps </t>
  </si>
  <si>
    <t>Upper-Normandy</t>
  </si>
  <si>
    <t>England</t>
  </si>
  <si>
    <t>Cars</t>
  </si>
  <si>
    <t>Vans</t>
  </si>
  <si>
    <t>Trucks</t>
  </si>
  <si>
    <t>Vehicle</t>
  </si>
  <si>
    <t>Units</t>
  </si>
  <si>
    <t>Start</t>
  </si>
  <si>
    <t>down and right</t>
  </si>
  <si>
    <t>down and left</t>
  </si>
  <si>
    <t>up and right</t>
  </si>
  <si>
    <t>up and left</t>
  </si>
  <si>
    <t>COUNTIF</t>
  </si>
  <si>
    <t>Can only use with equal cashflows.   If you have "lumpy" cash flow use XIRR</t>
  </si>
  <si>
    <t>XIRR</t>
  </si>
  <si>
    <t>Cash Flow</t>
  </si>
  <si>
    <t>Need to add Analysis Pack. Tools -&gt; Add ins</t>
  </si>
  <si>
    <t>F9 can also be used to partially evaluate a formula.</t>
  </si>
  <si>
    <t>Select the bit of the formula you want to check then press F9</t>
  </si>
  <si>
    <t>This is useful for checking complicated formula</t>
  </si>
  <si>
    <t>Notes on Format String</t>
  </si>
  <si>
    <t>1) Positive Numbers</t>
  </si>
  <si>
    <t>This is split into three parts using the semi colon</t>
  </si>
  <si>
    <t>2) Negative numbers</t>
  </si>
  <si>
    <t>3) Exactly 0</t>
  </si>
  <si>
    <t>#,##0.00;[Red](#,##0.00);-</t>
  </si>
  <si>
    <t>#,##0.00;[Blue](#,##0.00);-</t>
  </si>
  <si>
    <t>m</t>
  </si>
  <si>
    <t>numeric month no leading 0</t>
  </si>
  <si>
    <t>numeric month with leading 0</t>
  </si>
  <si>
    <t>Short month name</t>
  </si>
  <si>
    <t>mmmm</t>
  </si>
  <si>
    <t>Colours</t>
  </si>
  <si>
    <t>[BLACK]</t>
  </si>
  <si>
    <t>[BLUE]</t>
  </si>
  <si>
    <t>[CYAN]</t>
  </si>
  <si>
    <t>[GREEN]</t>
  </si>
  <si>
    <t>[MAGENTA]</t>
  </si>
  <si>
    <t>[RED]</t>
  </si>
  <si>
    <t>[WHITE]</t>
  </si>
  <si>
    <t>[YELLOW]</t>
  </si>
  <si>
    <t>[COLOR n]</t>
  </si>
  <si>
    <t>where n is a number between 1 and 56</t>
  </si>
  <si>
    <t>#,##0.00;[Color 22](#,##0.00);-</t>
  </si>
  <si>
    <t>If error place 0</t>
  </si>
  <si>
    <t>If error say failure</t>
  </si>
  <si>
    <t>g</t>
  </si>
  <si>
    <t>Go to menu</t>
  </si>
  <si>
    <t>Space</t>
  </si>
  <si>
    <t>Select Row</t>
  </si>
  <si>
    <t>Select Column</t>
  </si>
  <si>
    <t>'</t>
  </si>
  <si>
    <t>Copy formula from cell above - formulas still refer to old cells</t>
  </si>
  <si>
    <t>Ctrl + Shift</t>
  </si>
  <si>
    <t>Copy value of cell above = paste special if cell contains formula</t>
  </si>
  <si>
    <t>l</t>
  </si>
  <si>
    <t>Insert list/table</t>
  </si>
  <si>
    <t>-</t>
  </si>
  <si>
    <t>Delete selection</t>
  </si>
  <si>
    <t>With a column or row selected it will delete the entire row/colum</t>
  </si>
  <si>
    <t>Notes</t>
  </si>
  <si>
    <t>k</t>
  </si>
  <si>
    <t>Insert hyperlink</t>
  </si>
  <si>
    <t>Hide row</t>
  </si>
  <si>
    <t>Ctrl+Shift</t>
  </si>
  <si>
    <t>Unhide rows</t>
  </si>
  <si>
    <t>Alt-Shift</t>
  </si>
  <si>
    <t>Right Arrow</t>
  </si>
  <si>
    <t>Group</t>
  </si>
  <si>
    <t>Left Arrow</t>
  </si>
  <si>
    <t>Un Group</t>
  </si>
  <si>
    <t>Ctrl-Shift</t>
  </si>
  <si>
    <t>Strikethough</t>
  </si>
  <si>
    <t>Underline</t>
  </si>
  <si>
    <t>Examples</t>
  </si>
  <si>
    <t>#</t>
  </si>
  <si>
    <t>Date Format</t>
  </si>
  <si>
    <t>!</t>
  </si>
  <si>
    <t>2dp decimal%</t>
  </si>
  <si>
    <t>Cell Borders</t>
  </si>
  <si>
    <t>Ctrl 1 to bring up formatting box</t>
  </si>
  <si>
    <t>Use Ctrl PgUp / PgDown to get to "Borders" tab</t>
  </si>
  <si>
    <t>Alt - t, b,l,r,u,d to add border</t>
  </si>
  <si>
    <t>F3</t>
  </si>
  <si>
    <t>Define name</t>
  </si>
  <si>
    <t>Paste a defined name</t>
  </si>
  <si>
    <t>Days in Month</t>
  </si>
  <si>
    <t>The choose formula is useful for selecting an item at a position in a list of inputs.</t>
  </si>
  <si>
    <t>Change the value in this cell &gt;&gt;</t>
  </si>
  <si>
    <t>List of items</t>
  </si>
  <si>
    <t>INDIRECT</t>
  </si>
  <si>
    <t>OFFSET</t>
  </si>
  <si>
    <t>Locking Cell References</t>
  </si>
  <si>
    <t>Use the F4 key to cycle through the cell locking options</t>
  </si>
  <si>
    <t>The $ sign is used to indicate that a reference is locked</t>
  </si>
  <si>
    <t>DATA</t>
  </si>
  <si>
    <t>SAMPLE DATA</t>
  </si>
  <si>
    <t>VLOOKUP</t>
  </si>
  <si>
    <t>Weekend at Bernies</t>
  </si>
  <si>
    <t>HLOOKUP</t>
  </si>
  <si>
    <t>Rainman</t>
  </si>
  <si>
    <t>Dirty Dancing</t>
  </si>
  <si>
    <t>Empire Strikes Back</t>
  </si>
  <si>
    <t>LOOKUP LIMITATIONS</t>
  </si>
  <si>
    <t>COMBING MATCH AND INDEX</t>
  </si>
  <si>
    <t>Partial Formula Evaluation for understanding complex queries</t>
  </si>
  <si>
    <t>Product</t>
  </si>
  <si>
    <t>Using a product group</t>
  </si>
  <si>
    <t>SUMIFS</t>
  </si>
  <si>
    <t>Cost of 4 or more</t>
  </si>
  <si>
    <t>Multiply two ranges, row by row, then sum each multiplied value</t>
  </si>
  <si>
    <t>This formula counts only the numeric values in a list</t>
  </si>
  <si>
    <t>Count</t>
  </si>
  <si>
    <t>Works in a similar way to sum if.  But instead of summing it counts items that meet the criteria</t>
  </si>
  <si>
    <t>As noted above the count function only works on numeric items.  If you want to count cells that are not numeric then use the COUNTA function</t>
  </si>
  <si>
    <t>The first input to the subtotal function tells Excel what operation to perform</t>
  </si>
  <si>
    <t>SUM</t>
  </si>
  <si>
    <t>Operation required</t>
  </si>
  <si>
    <t>new in Excel 2007</t>
  </si>
  <si>
    <t>Description</t>
  </si>
  <si>
    <t>Trying to refernce somehting that doesn't exist e.g. a misplessed formula</t>
  </si>
  <si>
    <t>IFERROR</t>
  </si>
  <si>
    <t>ISERROR</t>
  </si>
  <si>
    <t>MANUAL CALCULATION</t>
  </si>
  <si>
    <t>You can also create a date from constituent parts</t>
  </si>
  <si>
    <t>DATE</t>
  </si>
  <si>
    <t>DAY, MONTH, YEAR</t>
  </si>
  <si>
    <t>These functions can be used to extract part of a date</t>
  </si>
  <si>
    <t>GETTING THE DAYS IN A MONTH</t>
  </si>
  <si>
    <t>WEEKDAYS</t>
  </si>
  <si>
    <t>Handles leap years</t>
  </si>
  <si>
    <t>MATHEMATICAL CONSTANTS</t>
  </si>
  <si>
    <t>DYNAMIC DROP DOWN LISTS</t>
  </si>
  <si>
    <t>PI</t>
  </si>
  <si>
    <t>Negative</t>
  </si>
  <si>
    <t>Zero</t>
  </si>
  <si>
    <t>Positive</t>
  </si>
  <si>
    <t>Original Number</t>
  </si>
  <si>
    <t>IMPORTING COLOURS</t>
  </si>
  <si>
    <t>DOUBLE CLICK THROUGH</t>
  </si>
  <si>
    <t>e</t>
  </si>
  <si>
    <t>Input 3</t>
  </si>
  <si>
    <t>CODE</t>
  </si>
  <si>
    <t>CHAR</t>
  </si>
  <si>
    <t>LEN</t>
  </si>
  <si>
    <t>Converting case</t>
  </si>
  <si>
    <t>EXACT</t>
  </si>
  <si>
    <t>Using the = sign</t>
  </si>
  <si>
    <t>Exact</t>
  </si>
  <si>
    <t>Doesn't take into account case</t>
  </si>
  <si>
    <t>REPLACE</t>
  </si>
  <si>
    <t>REPT</t>
  </si>
  <si>
    <t>SUBSTITUTE</t>
  </si>
  <si>
    <t>Repeat a character a certain number of times</t>
  </si>
  <si>
    <t>ISBLANK</t>
  </si>
  <si>
    <t>&lt;&lt;Put something in here to make formula false</t>
  </si>
  <si>
    <t>SIGN</t>
  </si>
  <si>
    <t>There are multiple ways to calculate the square root of a number in excel</t>
  </si>
  <si>
    <t>LARGE</t>
  </si>
  <si>
    <t>2nd largest</t>
  </si>
  <si>
    <t>SMALL</t>
  </si>
  <si>
    <t>Think of the mod function like a clock face.  Every time the hands go round the clock the counter starts again</t>
  </si>
  <si>
    <t>Area of a circle</t>
  </si>
  <si>
    <t>Radius</t>
  </si>
  <si>
    <t>CIRCLES</t>
  </si>
  <si>
    <t>MOD</t>
  </si>
  <si>
    <t>RANK</t>
  </si>
  <si>
    <t>INDEX</t>
  </si>
  <si>
    <t>MATCH</t>
  </si>
  <si>
    <t>TIME</t>
  </si>
  <si>
    <t>NETWORKDAYS</t>
  </si>
  <si>
    <t>Introduced in Excel 2007</t>
  </si>
  <si>
    <t>Start Date</t>
  </si>
  <si>
    <t>End Date</t>
  </si>
  <si>
    <t>Simple days difference</t>
  </si>
  <si>
    <t>Holidays</t>
  </si>
  <si>
    <t>Good Friday</t>
  </si>
  <si>
    <t>Easter Monday</t>
  </si>
  <si>
    <t>Spring Bank Holiday</t>
  </si>
  <si>
    <t>Early May Bank Holiday</t>
  </si>
  <si>
    <t>Date</t>
  </si>
  <si>
    <t>Working Days</t>
  </si>
  <si>
    <t>Weekend</t>
  </si>
  <si>
    <t>INFORMATION</t>
  </si>
  <si>
    <t>numfile</t>
  </si>
  <si>
    <t>directory</t>
  </si>
  <si>
    <t>Metric</t>
  </si>
  <si>
    <t>origin</t>
  </si>
  <si>
    <t>osversion</t>
  </si>
  <si>
    <t>recalc</t>
  </si>
  <si>
    <t>release</t>
  </si>
  <si>
    <t>system</t>
  </si>
  <si>
    <t>Excel 2003</t>
  </si>
  <si>
    <t>Excel 2007 and above</t>
  </si>
  <si>
    <t>Note that rand is a volatile function i.e it changes value everytime the worksheet is recalculated</t>
  </si>
  <si>
    <t>&lt;&lt;Press F9 to generate a new random number</t>
  </si>
  <si>
    <t>Join two inputs together with &amp;</t>
  </si>
  <si>
    <t>CONCATENATE</t>
  </si>
  <si>
    <t>Using the concatenate function</t>
  </si>
  <si>
    <t>TRIM</t>
  </si>
  <si>
    <t>This function returns the underlying numeric value of a letter</t>
  </si>
  <si>
    <t>FIND</t>
  </si>
  <si>
    <t>SEARCH</t>
  </si>
  <si>
    <t>Cell References</t>
  </si>
  <si>
    <t>Title</t>
  </si>
  <si>
    <t>Formula</t>
  </si>
  <si>
    <t>ROMAN</t>
  </si>
  <si>
    <t>Roman</t>
  </si>
  <si>
    <t>If the numebrs sent to a function are not valid</t>
  </si>
  <si>
    <t>Seen on worksheet</t>
  </si>
  <si>
    <t>Error Code</t>
  </si>
  <si>
    <t>Can't find something in a list</t>
  </si>
  <si>
    <t>References a cell which is then deleted</t>
  </si>
  <si>
    <t>Mixing data types</t>
  </si>
  <si>
    <t>Formula error when cell references are incorrectly seperated</t>
  </si>
  <si>
    <t>ADDRESS</t>
  </si>
  <si>
    <t>CHOOSE</t>
  </si>
  <si>
    <t>ROW</t>
  </si>
  <si>
    <t>COLUMN</t>
  </si>
  <si>
    <t>Rows</t>
  </si>
  <si>
    <t>Columns</t>
  </si>
  <si>
    <t>Top Left</t>
  </si>
  <si>
    <t>Bottom Left</t>
  </si>
  <si>
    <t>Bottom Right</t>
  </si>
  <si>
    <t>Top Right</t>
  </si>
  <si>
    <t>Positive rows move down the page, negative up the page</t>
  </si>
  <si>
    <t>Sum &amp; Count</t>
  </si>
  <si>
    <t>SUMIF - Text</t>
  </si>
  <si>
    <t>SUMIF - Numeric</t>
  </si>
  <si>
    <t>SUBTOTAL</t>
  </si>
  <si>
    <t>RAND</t>
  </si>
  <si>
    <t>RANDBETWEEN</t>
  </si>
  <si>
    <t>MROUND</t>
  </si>
  <si>
    <t>ROUNDUP</t>
  </si>
  <si>
    <t>ROUNDDOWN</t>
  </si>
  <si>
    <t>Maths &amp; Numbers</t>
  </si>
  <si>
    <t>SQRT</t>
  </si>
  <si>
    <t>MIN</t>
  </si>
  <si>
    <t>MAX</t>
  </si>
  <si>
    <t>Lookups</t>
  </si>
  <si>
    <t>GRID LOOKUP</t>
  </si>
  <si>
    <t>By combinging two match formulas and an index formula a lookup into a grid of data can be created</t>
  </si>
  <si>
    <t>DIAGONALS</t>
  </si>
  <si>
    <t>Sometimes data is presented in a</t>
  </si>
  <si>
    <t>Logic and Errors</t>
  </si>
  <si>
    <t>ERRORS</t>
  </si>
  <si>
    <t>ODD</t>
  </si>
  <si>
    <t>EVEN</t>
  </si>
  <si>
    <t>INTERNAL REPRESENTATION</t>
  </si>
  <si>
    <t>Lists</t>
  </si>
  <si>
    <t>SIMPLE DROP DOWN</t>
  </si>
  <si>
    <t>Text</t>
  </si>
  <si>
    <t>Cell Formatting</t>
  </si>
  <si>
    <t>Output - Using Text Function</t>
  </si>
  <si>
    <t>yy</t>
  </si>
  <si>
    <t>yyy</t>
  </si>
  <si>
    <t>yyyy</t>
  </si>
  <si>
    <t>Note there is no difference between yyy and yyyy</t>
  </si>
  <si>
    <t>d</t>
  </si>
  <si>
    <t>dd</t>
  </si>
  <si>
    <t>ddd</t>
  </si>
  <si>
    <t>dddd</t>
  </si>
  <si>
    <t>Short day</t>
  </si>
  <si>
    <t>Long Day</t>
  </si>
  <si>
    <t>numeric day no leading 0</t>
  </si>
  <si>
    <t>numeric day with leading 0</t>
  </si>
  <si>
    <t>Conditional Formatting</t>
  </si>
  <si>
    <t>Pivot Table</t>
  </si>
  <si>
    <t>Array Formulas</t>
  </si>
  <si>
    <t>Loan Issue</t>
  </si>
  <si>
    <t>Total Amount Payable (TAP)</t>
  </si>
  <si>
    <t xml:space="preserve">Service Charge </t>
  </si>
  <si>
    <t>Issue Value £</t>
  </si>
  <si>
    <t>Amount borrowed</t>
  </si>
  <si>
    <t>Weeks</t>
  </si>
  <si>
    <t>Interest</t>
  </si>
  <si>
    <t>IRR</t>
  </si>
  <si>
    <t>Internal rate of return</t>
  </si>
  <si>
    <t>s</t>
  </si>
  <si>
    <t>Number on num pad</t>
  </si>
  <si>
    <t>brown</t>
  </si>
  <si>
    <t>Word to find</t>
  </si>
  <si>
    <t>Position</t>
  </si>
  <si>
    <t>green</t>
  </si>
  <si>
    <t>The string to find something in</t>
  </si>
  <si>
    <t>Brown</t>
  </si>
  <si>
    <t>When a word can't be found</t>
  </si>
  <si>
    <t>Change the start position</t>
  </si>
  <si>
    <t xml:space="preserve">    Some text     </t>
  </si>
  <si>
    <t>Case Sensitivity</t>
  </si>
  <si>
    <t>&lt;&lt;Search is not case sensitive, Find is</t>
  </si>
  <si>
    <t>Changes text based on position</t>
  </si>
  <si>
    <t>Changed text</t>
  </si>
  <si>
    <t>Changes text based on substring</t>
  </si>
  <si>
    <t>Old Word</t>
  </si>
  <si>
    <t>New word</t>
  </si>
  <si>
    <t>New Word</t>
  </si>
  <si>
    <t>Start position</t>
  </si>
  <si>
    <t>Number of characters to replace</t>
  </si>
  <si>
    <t>black</t>
  </si>
  <si>
    <t>Named Ranges</t>
  </si>
  <si>
    <t>Formula Auditing</t>
  </si>
  <si>
    <t>Trace precedents</t>
  </si>
  <si>
    <t>Trace dependets</t>
  </si>
  <si>
    <t>remove arrows</t>
  </si>
  <si>
    <t>Evaluate Formulas</t>
  </si>
  <si>
    <t>Auditing</t>
  </si>
  <si>
    <t>COMBIN</t>
  </si>
  <si>
    <t>Possible values</t>
  </si>
  <si>
    <t>chosen</t>
  </si>
  <si>
    <t>Chance of winning the lottery</t>
  </si>
  <si>
    <t>Main</t>
  </si>
  <si>
    <t>Bonus</t>
  </si>
  <si>
    <t>Selection</t>
  </si>
  <si>
    <t>CONVERT</t>
  </si>
  <si>
    <t>From</t>
  </si>
  <si>
    <t>To</t>
  </si>
  <si>
    <t>in</t>
  </si>
  <si>
    <t>ft</t>
  </si>
  <si>
    <t>mi</t>
  </si>
  <si>
    <t>Weibull</t>
  </si>
  <si>
    <t>Circular References</t>
  </si>
  <si>
    <t>NPV</t>
  </si>
  <si>
    <t>Time</t>
  </si>
  <si>
    <t>Discount Factor</t>
  </si>
  <si>
    <t>PV</t>
  </si>
  <si>
    <t>Ctrl-Shift-Enter</t>
  </si>
  <si>
    <t>PROTECTING SPREADSHEETS</t>
  </si>
  <si>
    <t>STYLES</t>
  </si>
  <si>
    <t>BORDERS</t>
  </si>
  <si>
    <t>BASICS</t>
  </si>
  <si>
    <t>Add</t>
  </si>
  <si>
    <t>Subtract</t>
  </si>
  <si>
    <t>Multiply</t>
  </si>
  <si>
    <t>Divide</t>
  </si>
  <si>
    <t>EVALUATION ORDER</t>
  </si>
  <si>
    <t>BIDMAS</t>
  </si>
  <si>
    <t>Brackets</t>
  </si>
  <si>
    <t>Indices</t>
  </si>
  <si>
    <t>Division</t>
  </si>
  <si>
    <t>Multiplication</t>
  </si>
  <si>
    <t>Addition</t>
  </si>
  <si>
    <t>Subtraction</t>
  </si>
  <si>
    <t>=</t>
  </si>
  <si>
    <t>Equal</t>
  </si>
  <si>
    <t>Not Equal</t>
  </si>
  <si>
    <t>&lt;&gt;</t>
  </si>
  <si>
    <t>Greater Than</t>
  </si>
  <si>
    <t>Greater Than or Equal To</t>
  </si>
  <si>
    <t>&gt;=</t>
  </si>
  <si>
    <t>&gt;</t>
  </si>
  <si>
    <t>&lt;</t>
  </si>
  <si>
    <t>&lt;=</t>
  </si>
  <si>
    <t>Less than</t>
  </si>
  <si>
    <t>Less than or equal to</t>
  </si>
  <si>
    <t>COMPARISON</t>
  </si>
  <si>
    <t>NESTED IFS</t>
  </si>
  <si>
    <t>FORMATTING</t>
  </si>
  <si>
    <t>Removes the white space</t>
  </si>
  <si>
    <t>To illustrate white space at left and right</t>
  </si>
  <si>
    <t>DATE AND TIME</t>
  </si>
  <si>
    <t>Character to repeat</t>
  </si>
  <si>
    <t>Number of times to repeat character</t>
  </si>
  <si>
    <t>Find the largest item in a list</t>
  </si>
  <si>
    <t>Check if something exists in a list</t>
  </si>
  <si>
    <t>How do I…</t>
  </si>
  <si>
    <t>Have a look at…</t>
  </si>
  <si>
    <t>Deal with error messages</t>
  </si>
  <si>
    <t>Add up items that are greater than a threshold number</t>
  </si>
  <si>
    <t>Fix a cell reference so it doesn't change when I drag the formula</t>
  </si>
  <si>
    <t>Find the square root of a number</t>
  </si>
  <si>
    <t>Find the smallest item in a list</t>
  </si>
  <si>
    <t>Create a random number between 0 and 1</t>
  </si>
  <si>
    <t>Create a random number between a lower and upper bound</t>
  </si>
  <si>
    <t>Convert from feet to metres</t>
  </si>
  <si>
    <t>Find the number of working days between two dates</t>
  </si>
  <si>
    <t>Keyboard Shortcuts</t>
  </si>
  <si>
    <t>Create a dynamic drop down list i.e. one drop list that depends on another</t>
  </si>
  <si>
    <t>Avoid using the mouse</t>
  </si>
  <si>
    <t>Restrict what can be typed in a cell</t>
  </si>
  <si>
    <t>Subset Rank</t>
  </si>
  <si>
    <t>Grp</t>
  </si>
  <si>
    <t>Supplier</t>
  </si>
  <si>
    <t>Arla</t>
  </si>
  <si>
    <t>Dairy Crest</t>
  </si>
  <si>
    <t>Other Milk</t>
  </si>
  <si>
    <t>Sales</t>
  </si>
  <si>
    <t>Kellogs</t>
  </si>
  <si>
    <t>Other stuff</t>
  </si>
  <si>
    <t>Notice that a range of inputs can't be used, each item has to be individually listed</t>
  </si>
  <si>
    <t>Import the colour scheme from another spreadsheet</t>
  </si>
  <si>
    <t>If statements can be nested inside each other to provide more complicated logic</t>
  </si>
  <si>
    <t>%</t>
  </si>
  <si>
    <t>Percentage format</t>
  </si>
  <si>
    <t>TEXT</t>
  </si>
  <si>
    <t>Add leading 0</t>
  </si>
  <si>
    <t>Add a leading 0 to a product group number</t>
  </si>
  <si>
    <t>paste Special</t>
  </si>
  <si>
    <t>Home</t>
  </si>
  <si>
    <t>Goes to the "origin" cell. This is A1 usually unless a freeze pane is used in which case it will take you to the first cell after the freeze line</t>
  </si>
  <si>
    <t>Display context menu, equivalent to a right click</t>
  </si>
  <si>
    <t>Tab</t>
  </si>
  <si>
    <t>Move to the right</t>
  </si>
  <si>
    <t xml:space="preserve">Shift </t>
  </si>
  <si>
    <t>Move to the left</t>
  </si>
  <si>
    <t>Enter</t>
  </si>
  <si>
    <t>Move down</t>
  </si>
  <si>
    <t>Move up</t>
  </si>
  <si>
    <t>Filtering</t>
  </si>
  <si>
    <t>w</t>
  </si>
  <si>
    <t>Close current worbook</t>
  </si>
  <si>
    <t>Switch between open workbooks.  No action if only one work book open</t>
  </si>
  <si>
    <t>Maximise selected workbook</t>
  </si>
  <si>
    <t>Minimise current worbook</t>
  </si>
  <si>
    <t>o</t>
  </si>
  <si>
    <t>Open a workbook</t>
  </si>
  <si>
    <t>n</t>
  </si>
  <si>
    <t>New workbook</t>
  </si>
  <si>
    <t>End</t>
  </si>
  <si>
    <t>Go to the last active cell on worksheet</t>
  </si>
  <si>
    <t>SIMPLE BAR CHARTS USING REPT</t>
  </si>
  <si>
    <t>This has effectively now been replaced in Excel 2010 with a proper built in feature called Spark Lines.</t>
  </si>
  <si>
    <t>Parts Qty</t>
  </si>
  <si>
    <t>CELL</t>
  </si>
  <si>
    <t>filename</t>
  </si>
  <si>
    <t>prefix</t>
  </si>
  <si>
    <t>col</t>
  </si>
  <si>
    <t>color</t>
  </si>
  <si>
    <t>row</t>
  </si>
  <si>
    <t>type</t>
  </si>
  <si>
    <t>width</t>
  </si>
  <si>
    <t>blank</t>
  </si>
  <si>
    <t>DELTA</t>
  </si>
  <si>
    <t>Compares two values</t>
  </si>
  <si>
    <t>Values are different</t>
  </si>
  <si>
    <t>Values are the same</t>
  </si>
  <si>
    <t>FIRST WORD</t>
  </si>
  <si>
    <t>Get today's date</t>
  </si>
  <si>
    <t>Find the Net Present Value (NPV) of a series of cash flows</t>
  </si>
  <si>
    <t>Combining the find and left functions noted above it is possible to get the first word from a sentence</t>
  </si>
  <si>
    <t>LAST WORD</t>
  </si>
  <si>
    <t>Finding the first word is relatively easy as the find function works from left to right.</t>
  </si>
  <si>
    <t>USEFUL RESOURCES</t>
  </si>
  <si>
    <t>http://dailydoseofexcel.com/</t>
  </si>
  <si>
    <t>http://chandoo.org/</t>
  </si>
  <si>
    <t>http://www.mrexcel.com</t>
  </si>
  <si>
    <t>https://www.google.co.uk/</t>
  </si>
  <si>
    <t>http://www.cpearson.com/Excel/MainPage.aspx</t>
  </si>
  <si>
    <t>Zeros as dashes</t>
  </si>
  <si>
    <t>New formula in Excel 2007</t>
  </si>
  <si>
    <t>Sum the items above</t>
  </si>
  <si>
    <t>Is there a space in the word</t>
  </si>
  <si>
    <t>Get the number of spaces in the sentence</t>
  </si>
  <si>
    <t>Replace the last instance of a space with a *</t>
  </si>
  <si>
    <t>Find the position of the * in the sentence</t>
  </si>
  <si>
    <t>Get the last word</t>
  </si>
  <si>
    <t>Putting it all together in one formula</t>
  </si>
  <si>
    <t>&lt;- Won't work if the text already contains the * character</t>
  </si>
  <si>
    <t>The sentence</t>
  </si>
  <si>
    <t>to find the last word is a little bit tricker</t>
  </si>
  <si>
    <t>Returns the nth largest item in a list</t>
  </si>
  <si>
    <t>Similar function to large called small.  Hjowever, this returns the nth smallest number in a list</t>
  </si>
  <si>
    <t>Excel 2003 - without analysis pack</t>
  </si>
  <si>
    <t>COUNT THE NUMBER OF WORDS IN A SENTENCE</t>
  </si>
  <si>
    <t>NOTE:  This is a proxy for the number of words.  If a double space is entered by mistake it will count it as two words</t>
  </si>
  <si>
    <t>WEIGHTED AVERAGE</t>
  </si>
  <si>
    <t>Item Name</t>
  </si>
  <si>
    <t>Aritmetic Average</t>
  </si>
  <si>
    <t xml:space="preserve">WEIGHTED AVERAGE </t>
  </si>
  <si>
    <t>WEIGHTED AVERAGE  - One cell</t>
  </si>
  <si>
    <t>FRACTIONS</t>
  </si>
  <si>
    <t>Numerator</t>
  </si>
  <si>
    <t>Denominator</t>
  </si>
  <si>
    <t>Decimal</t>
  </si>
  <si>
    <t>Fraction</t>
  </si>
  <si>
    <t>SUM LARGEST 3 VALUES</t>
  </si>
  <si>
    <t>As a single formula</t>
  </si>
  <si>
    <t>yr</t>
  </si>
  <si>
    <t>Distance</t>
  </si>
  <si>
    <t>day</t>
  </si>
  <si>
    <t>hr</t>
  </si>
  <si>
    <t>mn</t>
  </si>
  <si>
    <t>sec</t>
  </si>
  <si>
    <t>Energy</t>
  </si>
  <si>
    <t>Temperature</t>
  </si>
  <si>
    <t>cel</t>
  </si>
  <si>
    <t>fah</t>
  </si>
  <si>
    <t>((Cel / 5) * 9) + 32 = Fah</t>
  </si>
  <si>
    <t>(Fah - 32) / 9 * 5 = Cel</t>
  </si>
  <si>
    <t>km</t>
  </si>
  <si>
    <t>approx 1m = 8/5 of a km</t>
  </si>
  <si>
    <t>Conversion</t>
  </si>
  <si>
    <t>Weight</t>
  </si>
  <si>
    <t>kg</t>
  </si>
  <si>
    <t>lbm</t>
  </si>
  <si>
    <t>ozm</t>
  </si>
  <si>
    <t>ozm = ounces</t>
  </si>
  <si>
    <t>yd</t>
  </si>
  <si>
    <t>kel</t>
  </si>
  <si>
    <t>0 kelvin is absolute zero, apporx -273c</t>
  </si>
  <si>
    <t>Apples</t>
  </si>
  <si>
    <t>Pears</t>
  </si>
  <si>
    <t>Berries</t>
  </si>
  <si>
    <t>Oranges</t>
  </si>
  <si>
    <t>The column that this week relates to</t>
  </si>
  <si>
    <t>The row that this item relates to</t>
  </si>
  <si>
    <t>Weekly Cashflows</t>
  </si>
  <si>
    <t>This function takes a cell reference as an inout and returns what is at that refernce</t>
  </si>
  <si>
    <t>b3</t>
  </si>
  <si>
    <t>Cell reference</t>
  </si>
  <si>
    <t>What is at that location</t>
  </si>
  <si>
    <t>The convert function allows for the conversion between common measurements</t>
  </si>
  <si>
    <t>Similar to vlookup but used for looking across a row rather than down a column</t>
  </si>
  <si>
    <t>Net present value of a series of cash flows</t>
  </si>
  <si>
    <t>Sheet protection</t>
  </si>
  <si>
    <t>Cell protection</t>
  </si>
  <si>
    <t>Fil protection</t>
  </si>
  <si>
    <t>Multi user/shared docs</t>
  </si>
  <si>
    <t>printing</t>
  </si>
  <si>
    <t>Charts</t>
  </si>
  <si>
    <t>Templates</t>
  </si>
  <si>
    <t>Formula bar</t>
  </si>
  <si>
    <t>page layout</t>
  </si>
  <si>
    <t>repeating areas</t>
  </si>
  <si>
    <t>get the first word of a sentence</t>
  </si>
  <si>
    <t>get the last word of a sentence</t>
  </si>
  <si>
    <t>sum the largest three items in a list</t>
  </si>
  <si>
    <t>Work out the IRR of a series of cash flows</t>
  </si>
  <si>
    <t>get complete control of my number formats</t>
  </si>
  <si>
    <t>find out more information about excel on the web</t>
  </si>
  <si>
    <t>Calculate a weighted average</t>
  </si>
  <si>
    <t>Other</t>
  </si>
  <si>
    <t xml:space="preserve">The addres formula returns the address of a cell </t>
  </si>
  <si>
    <t xml:space="preserve">Input the row, column and return format </t>
  </si>
  <si>
    <t>This is often used in conjunction with the indirect formula</t>
  </si>
  <si>
    <t>Returns the value at a cell relative to a reference cell.</t>
  </si>
  <si>
    <t>Postive columns more right, negative columns move left</t>
  </si>
  <si>
    <t>Offset can be also used to return a range of cells</t>
  </si>
  <si>
    <t>Often used in conjunction with the address function</t>
  </si>
  <si>
    <t>This is a sample data grid used for the examples below.</t>
  </si>
  <si>
    <t>First argument is the number</t>
  </si>
  <si>
    <t>Second argument is the from type</t>
  </si>
  <si>
    <t>Third argument is the to type</t>
  </si>
  <si>
    <t>Tony</t>
  </si>
  <si>
    <t>Brian</t>
  </si>
  <si>
    <t>Sarah</t>
  </si>
  <si>
    <t>Philip</t>
  </si>
  <si>
    <t>Favourite Film</t>
  </si>
  <si>
    <t>Payday loan calculation example</t>
  </si>
  <si>
    <t>Colour Key</t>
  </si>
  <si>
    <t>Cell A1 is Column 1, Row 1</t>
  </si>
  <si>
    <t>=ADDRESS(Row, Column, Ref Type)</t>
  </si>
  <si>
    <t xml:space="preserve">Only recommended for short lists as the values have to be listed individually.  </t>
  </si>
  <si>
    <t>You can't use it over a range.</t>
  </si>
  <si>
    <t>For longer lists INDEX is preferred.</t>
  </si>
  <si>
    <t>This function returns the current row if no input is given</t>
  </si>
  <si>
    <t>returns the row of the referenced cell if an input is given</t>
  </si>
  <si>
    <t>This function returns the current column if not input is given</t>
  </si>
  <si>
    <t>SUMIFS - Numeric</t>
  </si>
  <si>
    <t>Using a single numeric criteria</t>
  </si>
  <si>
    <t>Using mulitple criteria</t>
  </si>
  <si>
    <t>Add up the prices for items where they cost more than £2 each and we purchased 2 or more.</t>
  </si>
  <si>
    <t>For the example data about this would be a short hand way to calculate the total price</t>
  </si>
  <si>
    <t>Note, if you try to count over text data it will return 0.  See COUNTA</t>
  </si>
  <si>
    <t>Jon</t>
  </si>
  <si>
    <t>Steve</t>
  </si>
  <si>
    <t>This is generally a better approach than using vlookups</t>
  </si>
  <si>
    <t>Row Labels</t>
  </si>
  <si>
    <t>Grand Total</t>
  </si>
  <si>
    <t>Sum of Units</t>
  </si>
  <si>
    <t>Column Labels</t>
  </si>
  <si>
    <t>East Midlands</t>
  </si>
  <si>
    <t>East of England</t>
  </si>
  <si>
    <t>Greater London</t>
  </si>
  <si>
    <t>North East England</t>
  </si>
  <si>
    <t>North West England</t>
  </si>
  <si>
    <t>South East England</t>
  </si>
  <si>
    <t>South West England</t>
  </si>
  <si>
    <t>West Midlands</t>
  </si>
  <si>
    <t>Yorkshire and the Humber</t>
  </si>
  <si>
    <t>Excel is a well established product with a large user community.  Chances are someone has encountered the same problem as you so a quick google of the problem usually provides an answer.</t>
  </si>
  <si>
    <t>Number of possible combinations</t>
  </si>
  <si>
    <t>Numbers to choose from</t>
  </si>
  <si>
    <t>Numbers chosen</t>
  </si>
  <si>
    <t>Euro Millions</t>
  </si>
  <si>
    <t>UK Lotto</t>
  </si>
  <si>
    <t>Chance of winning Euro Millions: 1 in</t>
  </si>
  <si>
    <t>All dates in Excel are the number of days since Jan 1st 1900 (on PC, Mac behaves differently)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</si>
</sst>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8" formatCode="&quot;£&quot;#,##0.00;[Red]\-&quot;£&quot;#,##0.00"/>
    <numFmt numFmtId="164" formatCode="_(* #,##0.00_);_(* \(#,##0.00\);_(* &quot;-&quot;??_);_(@_)"/>
    <numFmt numFmtId="165" formatCode="#,##0;\(#,##0\);\-"/>
    <numFmt numFmtId="166" formatCode="#,##0.00;\(#,##0.00\);\-"/>
    <numFmt numFmtId="167" formatCode="_(* #,##0_);_(* \(#,##0\);_(* &quot;-&quot;??_);_(@_)"/>
    <numFmt numFmtId="168" formatCode="0.0%"/>
    <numFmt numFmtId="169" formatCode="mmm"/>
    <numFmt numFmtId="170" formatCode="mm"/>
    <numFmt numFmtId="171" formatCode="0000"/>
    <numFmt numFmtId="172" formatCode="#,##0.00;[Red]\(#,##0.00\);\-"/>
    <numFmt numFmtId="173" formatCode="#,##0.00;[Blue]\(#,##0.00\);\-"/>
    <numFmt numFmtId="174" formatCode="m"/>
    <numFmt numFmtId="175" formatCode="mmmm"/>
    <numFmt numFmtId="176" formatCode="#,##0.00;[Color22]\(#,##0.00\);\-"/>
    <numFmt numFmtId="177" formatCode="yy"/>
    <numFmt numFmtId="178" formatCode="yyyy"/>
    <numFmt numFmtId="179" formatCode="d"/>
    <numFmt numFmtId="180" formatCode="dd"/>
    <numFmt numFmtId="181" formatCode="ddd"/>
    <numFmt numFmtId="182" formatCode="dddd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trike/>
      <sz val="10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14" fontId="0" fillId="3" borderId="0" xfId="0" applyNumberFormat="1" applyFill="1" applyAlignment="1">
      <alignment horizontal="center"/>
    </xf>
    <xf numFmtId="22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164" fontId="0" fillId="0" borderId="0" xfId="1" applyFont="1"/>
    <xf numFmtId="14" fontId="0" fillId="3" borderId="0" xfId="0" applyNumberFormat="1" applyFill="1"/>
    <xf numFmtId="167" fontId="0" fillId="3" borderId="0" xfId="1" applyNumberFormat="1" applyFont="1" applyFill="1"/>
    <xf numFmtId="14" fontId="0" fillId="2" borderId="0" xfId="0" applyNumberFormat="1" applyFill="1"/>
    <xf numFmtId="168" fontId="0" fillId="3" borderId="0" xfId="2" applyNumberFormat="1" applyFont="1" applyFill="1"/>
    <xf numFmtId="166" fontId="0" fillId="0" borderId="0" xfId="0" applyNumberFormat="1"/>
    <xf numFmtId="166" fontId="0" fillId="2" borderId="0" xfId="0" applyNumberFormat="1" applyFill="1"/>
    <xf numFmtId="10" fontId="0" fillId="2" borderId="0" xfId="2" applyNumberFormat="1" applyFont="1" applyFill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/>
    <xf numFmtId="171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5" fontId="0" fillId="0" borderId="0" xfId="0" applyNumberFormat="1" applyAlignment="1">
      <alignment horizontal="center"/>
    </xf>
    <xf numFmtId="10" fontId="0" fillId="2" borderId="0" xfId="2" applyNumberFormat="1" applyFont="1" applyFill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9" fontId="6" fillId="0" borderId="0" xfId="0" applyNumberFormat="1" applyFont="1"/>
    <xf numFmtId="0" fontId="7" fillId="0" borderId="0" xfId="0" applyFont="1"/>
    <xf numFmtId="9" fontId="1" fillId="0" borderId="0" xfId="0" applyNumberFormat="1" applyFont="1"/>
    <xf numFmtId="0" fontId="8" fillId="9" borderId="0" xfId="0" applyFont="1" applyFill="1"/>
    <xf numFmtId="0" fontId="9" fillId="0" borderId="0" xfId="0" applyFont="1"/>
    <xf numFmtId="0" fontId="0" fillId="0" borderId="0" xfId="0" applyAlignment="1">
      <alignment horizontal="right"/>
    </xf>
    <xf numFmtId="0" fontId="0" fillId="10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8" fillId="9" borderId="0" xfId="0" applyFont="1" applyFill="1" applyAlignment="1">
      <alignment wrapText="1"/>
    </xf>
    <xf numFmtId="0" fontId="2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2" fontId="0" fillId="0" borderId="0" xfId="0" applyNumberFormat="1"/>
    <xf numFmtId="18" fontId="0" fillId="0" borderId="0" xfId="0" applyNumberFormat="1" applyAlignment="1">
      <alignment horizontal="center"/>
    </xf>
    <xf numFmtId="0" fontId="10" fillId="0" borderId="0" xfId="0" applyFont="1" applyFill="1"/>
    <xf numFmtId="0" fontId="9" fillId="0" borderId="0" xfId="0" applyFont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17" borderId="0" xfId="0" applyFill="1" applyAlignment="1">
      <alignment horizontal="left"/>
    </xf>
    <xf numFmtId="167" fontId="0" fillId="0" borderId="0" xfId="1" applyNumberFormat="1" applyFont="1"/>
    <xf numFmtId="0" fontId="2" fillId="0" borderId="0" xfId="0" applyFont="1" applyAlignment="1">
      <alignment horizontal="right" wrapText="1"/>
    </xf>
    <xf numFmtId="8" fontId="0" fillId="0" borderId="0" xfId="0" applyNumberFormat="1"/>
    <xf numFmtId="164" fontId="0" fillId="0" borderId="0" xfId="1" applyNumberFormat="1" applyFont="1"/>
    <xf numFmtId="0" fontId="3" fillId="0" borderId="0" xfId="0" applyFont="1" applyAlignment="1">
      <alignment horizontal="right"/>
    </xf>
    <xf numFmtId="164" fontId="0" fillId="0" borderId="2" xfId="0" applyNumberFormat="1" applyBorder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9" borderId="0" xfId="0" applyFont="1" applyFill="1" applyAlignment="1">
      <alignment horizontal="left"/>
    </xf>
    <xf numFmtId="49" fontId="0" fillId="0" borderId="0" xfId="0" applyNumberFormat="1"/>
    <xf numFmtId="0" fontId="2" fillId="10" borderId="0" xfId="0" applyFont="1" applyFill="1"/>
    <xf numFmtId="164" fontId="0" fillId="10" borderId="0" xfId="1" applyFont="1" applyFill="1"/>
    <xf numFmtId="0" fontId="11" fillId="0" borderId="0" xfId="3" applyAlignment="1" applyProtection="1"/>
    <xf numFmtId="0" fontId="0" fillId="0" borderId="0" xfId="0" applyAlignment="1">
      <alignment horizontal="left" wrapText="1"/>
    </xf>
    <xf numFmtId="9" fontId="0" fillId="0" borderId="0" xfId="0" applyNumberFormat="1"/>
    <xf numFmtId="0" fontId="0" fillId="10" borderId="0" xfId="0" applyFill="1" applyAlignment="1">
      <alignment wrapText="1"/>
    </xf>
    <xf numFmtId="9" fontId="1" fillId="0" borderId="0" xfId="0" applyNumberFormat="1" applyFont="1" applyFill="1" applyAlignment="1">
      <alignment wrapText="1"/>
    </xf>
    <xf numFmtId="0" fontId="12" fillId="0" borderId="0" xfId="3" applyFont="1" applyAlignment="1" applyProtection="1">
      <alignment horizontal="right"/>
    </xf>
    <xf numFmtId="164" fontId="0" fillId="2" borderId="0" xfId="1" applyFont="1" applyFill="1"/>
    <xf numFmtId="13" fontId="0" fillId="0" borderId="0" xfId="0" applyNumberFormat="1"/>
    <xf numFmtId="0" fontId="0" fillId="0" borderId="2" xfId="0" applyBorder="1"/>
    <xf numFmtId="0" fontId="0" fillId="16" borderId="0" xfId="0" applyFill="1"/>
    <xf numFmtId="0" fontId="2" fillId="0" borderId="0" xfId="0" applyFont="1" applyFill="1"/>
    <xf numFmtId="0" fontId="1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13" fillId="9" borderId="0" xfId="0" applyFont="1" applyFill="1" applyAlignment="1">
      <alignment horizontal="center" vertical="center"/>
    </xf>
    <xf numFmtId="0" fontId="1" fillId="0" borderId="0" xfId="0" quotePrefix="1" applyFont="1"/>
    <xf numFmtId="0" fontId="0" fillId="16" borderId="0" xfId="0" applyFill="1" applyAlignment="1">
      <alignment horizontal="right"/>
    </xf>
    <xf numFmtId="166" fontId="0" fillId="16" borderId="0" xfId="0" applyNumberForma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right" wrapText="1"/>
    </xf>
    <xf numFmtId="2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67" fontId="0" fillId="2" borderId="0" xfId="1" applyNumberFormat="1" applyFont="1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ill="1" applyAlignment="1">
      <alignment horizontal="left"/>
    </xf>
    <xf numFmtId="0" fontId="0" fillId="16" borderId="0" xfId="0" applyFill="1" applyAlignment="1">
      <alignment vertical="top"/>
    </xf>
    <xf numFmtId="14" fontId="0" fillId="16" borderId="0" xfId="0" applyNumberFormat="1" applyFill="1"/>
    <xf numFmtId="167" fontId="0" fillId="16" borderId="0" xfId="1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2695575</xdr:colOff>
      <xdr:row>7</xdr:row>
      <xdr:rowOff>38100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11991975"/>
          <a:ext cx="2695575" cy="3619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8</xdr:row>
      <xdr:rowOff>0</xdr:rowOff>
    </xdr:from>
    <xdr:to>
      <xdr:col>0</xdr:col>
      <xdr:colOff>2695575</xdr:colOff>
      <xdr:row>10</xdr:row>
      <xdr:rowOff>76200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47950" y="12477750"/>
          <a:ext cx="2686050" cy="4000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9525</xdr:rowOff>
    </xdr:from>
    <xdr:to>
      <xdr:col>0</xdr:col>
      <xdr:colOff>1466850</xdr:colOff>
      <xdr:row>13</xdr:row>
      <xdr:rowOff>114300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38425" y="12973050"/>
          <a:ext cx="1466850" cy="428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r Heseltine" refreshedDate="42677.49317465278" createdVersion="4" refreshedVersion="4" minRefreshableVersion="3" recordCount="144">
  <cacheSource type="worksheet">
    <worksheetSource ref="A1:D145" sheet="PivotTable-Data"/>
  </cacheSource>
  <cacheFields count="4">
    <cacheField name="Country" numFmtId="0">
      <sharedItems count="3">
        <s v="Spain"/>
        <s v="France"/>
        <s v="England"/>
      </sharedItems>
    </cacheField>
    <cacheField name="Region" numFmtId="0">
      <sharedItems count="57">
        <s v="Andalucia"/>
        <s v="Aragón"/>
        <s v="Asturias"/>
        <s v="Balearic Islands"/>
        <s v="Canary Islands"/>
        <s v="Cantabria"/>
        <s v="Castilla La-Mancha"/>
        <s v="Castilla-León"/>
        <s v="Catalonia"/>
        <s v="El Pais Vasco"/>
        <s v="Extremadura"/>
        <s v="Galicia"/>
        <s v="La Rioja"/>
        <s v="Madrid"/>
        <s v="Murcia"/>
        <s v="Navarra"/>
        <s v="Valencia"/>
        <s v="Alsace "/>
        <s v="Aquitaine "/>
        <s v="Auvergne "/>
        <s v="Brittany "/>
        <s v="Burgundy "/>
        <s v="Center "/>
        <s v="Champagne-Ardenne "/>
        <s v="Corsica "/>
        <s v="Franche-comte "/>
        <s v="Languedoc-Roussillon "/>
        <s v="Limousin "/>
        <s v="Lorraine "/>
        <s v="Lower-Normandy "/>
        <s v="Midi-Pyrenees "/>
        <s v="North-Calais "/>
        <s v="Paris-Isle-of-France "/>
        <s v="Pays-de-la-Loire "/>
        <s v="Picardy "/>
        <s v="Poitou-Charentes "/>
        <s v="Provence-Alpes-Azur "/>
        <s v="Rhone-Alps "/>
        <s v="Upper-Normandy"/>
        <s v="East Midlands"/>
        <s v="East of England"/>
        <s v="Greater London"/>
        <s v="North East England"/>
        <s v="North West England"/>
        <s v="South East England"/>
        <s v="South West England"/>
        <s v="West Midlands"/>
        <s v="Yorkshire and the Humber"/>
        <s v="    Greater London" u="1"/>
        <s v="    East Midlands" u="1"/>
        <s v="    West Midlands" u="1"/>
        <s v="    East of England" u="1"/>
        <s v="    Yorkshire and the Humber" u="1"/>
        <s v="    North East England" u="1"/>
        <s v="    North West England" u="1"/>
        <s v="    South East England" u="1"/>
        <s v="    South West England" u="1"/>
      </sharedItems>
    </cacheField>
    <cacheField name="Vehicle" numFmtId="0">
      <sharedItems count="3">
        <s v="Cars"/>
        <s v="Vans"/>
        <s v="Trucks"/>
      </sharedItems>
    </cacheField>
    <cacheField name="Units" numFmtId="0">
      <sharedItems containsSemiMixedTypes="0" containsString="0" containsNumber="1" containsInteger="1" minValue="2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n v="21"/>
  </r>
  <r>
    <x v="0"/>
    <x v="0"/>
    <x v="1"/>
    <n v="30"/>
  </r>
  <r>
    <x v="0"/>
    <x v="0"/>
    <x v="2"/>
    <n v="27"/>
  </r>
  <r>
    <x v="0"/>
    <x v="1"/>
    <x v="0"/>
    <n v="25"/>
  </r>
  <r>
    <x v="0"/>
    <x v="1"/>
    <x v="1"/>
    <n v="27"/>
  </r>
  <r>
    <x v="0"/>
    <x v="1"/>
    <x v="2"/>
    <n v="29"/>
  </r>
  <r>
    <x v="0"/>
    <x v="2"/>
    <x v="0"/>
    <n v="24"/>
  </r>
  <r>
    <x v="0"/>
    <x v="2"/>
    <x v="1"/>
    <n v="28"/>
  </r>
  <r>
    <x v="0"/>
    <x v="2"/>
    <x v="2"/>
    <n v="29"/>
  </r>
  <r>
    <x v="0"/>
    <x v="3"/>
    <x v="0"/>
    <n v="29"/>
  </r>
  <r>
    <x v="0"/>
    <x v="3"/>
    <x v="1"/>
    <n v="20"/>
  </r>
  <r>
    <x v="0"/>
    <x v="3"/>
    <x v="2"/>
    <n v="22"/>
  </r>
  <r>
    <x v="0"/>
    <x v="4"/>
    <x v="0"/>
    <n v="24"/>
  </r>
  <r>
    <x v="0"/>
    <x v="4"/>
    <x v="1"/>
    <n v="24"/>
  </r>
  <r>
    <x v="0"/>
    <x v="4"/>
    <x v="2"/>
    <n v="25"/>
  </r>
  <r>
    <x v="0"/>
    <x v="5"/>
    <x v="0"/>
    <n v="21"/>
  </r>
  <r>
    <x v="0"/>
    <x v="5"/>
    <x v="1"/>
    <n v="26"/>
  </r>
  <r>
    <x v="0"/>
    <x v="5"/>
    <x v="2"/>
    <n v="23"/>
  </r>
  <r>
    <x v="0"/>
    <x v="6"/>
    <x v="0"/>
    <n v="27"/>
  </r>
  <r>
    <x v="0"/>
    <x v="6"/>
    <x v="1"/>
    <n v="29"/>
  </r>
  <r>
    <x v="0"/>
    <x v="6"/>
    <x v="2"/>
    <n v="24"/>
  </r>
  <r>
    <x v="0"/>
    <x v="7"/>
    <x v="0"/>
    <n v="27"/>
  </r>
  <r>
    <x v="0"/>
    <x v="7"/>
    <x v="1"/>
    <n v="28"/>
  </r>
  <r>
    <x v="0"/>
    <x v="7"/>
    <x v="2"/>
    <n v="21"/>
  </r>
  <r>
    <x v="0"/>
    <x v="8"/>
    <x v="0"/>
    <n v="21"/>
  </r>
  <r>
    <x v="0"/>
    <x v="8"/>
    <x v="1"/>
    <n v="20"/>
  </r>
  <r>
    <x v="0"/>
    <x v="8"/>
    <x v="2"/>
    <n v="26"/>
  </r>
  <r>
    <x v="0"/>
    <x v="9"/>
    <x v="0"/>
    <n v="28"/>
  </r>
  <r>
    <x v="0"/>
    <x v="9"/>
    <x v="1"/>
    <n v="25"/>
  </r>
  <r>
    <x v="0"/>
    <x v="9"/>
    <x v="2"/>
    <n v="22"/>
  </r>
  <r>
    <x v="0"/>
    <x v="10"/>
    <x v="0"/>
    <n v="28"/>
  </r>
  <r>
    <x v="0"/>
    <x v="10"/>
    <x v="1"/>
    <n v="29"/>
  </r>
  <r>
    <x v="0"/>
    <x v="10"/>
    <x v="2"/>
    <n v="22"/>
  </r>
  <r>
    <x v="0"/>
    <x v="11"/>
    <x v="0"/>
    <n v="29"/>
  </r>
  <r>
    <x v="0"/>
    <x v="11"/>
    <x v="1"/>
    <n v="28"/>
  </r>
  <r>
    <x v="0"/>
    <x v="11"/>
    <x v="2"/>
    <n v="21"/>
  </r>
  <r>
    <x v="0"/>
    <x v="12"/>
    <x v="0"/>
    <n v="29"/>
  </r>
  <r>
    <x v="0"/>
    <x v="12"/>
    <x v="1"/>
    <n v="26"/>
  </r>
  <r>
    <x v="0"/>
    <x v="12"/>
    <x v="2"/>
    <n v="23"/>
  </r>
  <r>
    <x v="0"/>
    <x v="13"/>
    <x v="0"/>
    <n v="21"/>
  </r>
  <r>
    <x v="0"/>
    <x v="13"/>
    <x v="1"/>
    <n v="27"/>
  </r>
  <r>
    <x v="0"/>
    <x v="13"/>
    <x v="2"/>
    <n v="28"/>
  </r>
  <r>
    <x v="0"/>
    <x v="14"/>
    <x v="0"/>
    <n v="20"/>
  </r>
  <r>
    <x v="0"/>
    <x v="14"/>
    <x v="1"/>
    <n v="21"/>
  </r>
  <r>
    <x v="0"/>
    <x v="14"/>
    <x v="2"/>
    <n v="23"/>
  </r>
  <r>
    <x v="0"/>
    <x v="15"/>
    <x v="0"/>
    <n v="26"/>
  </r>
  <r>
    <x v="0"/>
    <x v="15"/>
    <x v="1"/>
    <n v="21"/>
  </r>
  <r>
    <x v="0"/>
    <x v="15"/>
    <x v="2"/>
    <n v="26"/>
  </r>
  <r>
    <x v="0"/>
    <x v="16"/>
    <x v="0"/>
    <n v="21"/>
  </r>
  <r>
    <x v="0"/>
    <x v="16"/>
    <x v="1"/>
    <n v="29"/>
  </r>
  <r>
    <x v="0"/>
    <x v="16"/>
    <x v="2"/>
    <n v="25"/>
  </r>
  <r>
    <x v="1"/>
    <x v="17"/>
    <x v="0"/>
    <n v="29"/>
  </r>
  <r>
    <x v="1"/>
    <x v="17"/>
    <x v="1"/>
    <n v="23"/>
  </r>
  <r>
    <x v="1"/>
    <x v="17"/>
    <x v="2"/>
    <n v="28"/>
  </r>
  <r>
    <x v="1"/>
    <x v="18"/>
    <x v="0"/>
    <n v="25"/>
  </r>
  <r>
    <x v="1"/>
    <x v="18"/>
    <x v="1"/>
    <n v="28"/>
  </r>
  <r>
    <x v="1"/>
    <x v="18"/>
    <x v="2"/>
    <n v="25"/>
  </r>
  <r>
    <x v="1"/>
    <x v="19"/>
    <x v="0"/>
    <n v="25"/>
  </r>
  <r>
    <x v="1"/>
    <x v="19"/>
    <x v="1"/>
    <n v="24"/>
  </r>
  <r>
    <x v="1"/>
    <x v="19"/>
    <x v="2"/>
    <n v="25"/>
  </r>
  <r>
    <x v="1"/>
    <x v="20"/>
    <x v="0"/>
    <n v="29"/>
  </r>
  <r>
    <x v="1"/>
    <x v="20"/>
    <x v="1"/>
    <n v="27"/>
  </r>
  <r>
    <x v="1"/>
    <x v="20"/>
    <x v="2"/>
    <n v="23"/>
  </r>
  <r>
    <x v="1"/>
    <x v="21"/>
    <x v="0"/>
    <n v="25"/>
  </r>
  <r>
    <x v="1"/>
    <x v="21"/>
    <x v="1"/>
    <n v="25"/>
  </r>
  <r>
    <x v="1"/>
    <x v="21"/>
    <x v="2"/>
    <n v="22"/>
  </r>
  <r>
    <x v="1"/>
    <x v="22"/>
    <x v="0"/>
    <n v="25"/>
  </r>
  <r>
    <x v="1"/>
    <x v="22"/>
    <x v="1"/>
    <n v="29"/>
  </r>
  <r>
    <x v="1"/>
    <x v="22"/>
    <x v="2"/>
    <n v="21"/>
  </r>
  <r>
    <x v="1"/>
    <x v="23"/>
    <x v="0"/>
    <n v="29"/>
  </r>
  <r>
    <x v="1"/>
    <x v="23"/>
    <x v="1"/>
    <n v="27"/>
  </r>
  <r>
    <x v="1"/>
    <x v="23"/>
    <x v="2"/>
    <n v="24"/>
  </r>
  <r>
    <x v="1"/>
    <x v="24"/>
    <x v="0"/>
    <n v="26"/>
  </r>
  <r>
    <x v="1"/>
    <x v="24"/>
    <x v="1"/>
    <n v="20"/>
  </r>
  <r>
    <x v="1"/>
    <x v="24"/>
    <x v="2"/>
    <n v="25"/>
  </r>
  <r>
    <x v="1"/>
    <x v="25"/>
    <x v="0"/>
    <n v="26"/>
  </r>
  <r>
    <x v="1"/>
    <x v="25"/>
    <x v="1"/>
    <n v="21"/>
  </r>
  <r>
    <x v="1"/>
    <x v="25"/>
    <x v="2"/>
    <n v="26"/>
  </r>
  <r>
    <x v="1"/>
    <x v="26"/>
    <x v="0"/>
    <n v="30"/>
  </r>
  <r>
    <x v="1"/>
    <x v="26"/>
    <x v="1"/>
    <n v="28"/>
  </r>
  <r>
    <x v="1"/>
    <x v="26"/>
    <x v="2"/>
    <n v="23"/>
  </r>
  <r>
    <x v="1"/>
    <x v="27"/>
    <x v="0"/>
    <n v="27"/>
  </r>
  <r>
    <x v="1"/>
    <x v="27"/>
    <x v="1"/>
    <n v="22"/>
  </r>
  <r>
    <x v="1"/>
    <x v="27"/>
    <x v="2"/>
    <n v="30"/>
  </r>
  <r>
    <x v="1"/>
    <x v="28"/>
    <x v="0"/>
    <n v="22"/>
  </r>
  <r>
    <x v="1"/>
    <x v="28"/>
    <x v="1"/>
    <n v="27"/>
  </r>
  <r>
    <x v="1"/>
    <x v="28"/>
    <x v="2"/>
    <n v="29"/>
  </r>
  <r>
    <x v="1"/>
    <x v="29"/>
    <x v="0"/>
    <n v="26"/>
  </r>
  <r>
    <x v="1"/>
    <x v="29"/>
    <x v="1"/>
    <n v="23"/>
  </r>
  <r>
    <x v="1"/>
    <x v="29"/>
    <x v="2"/>
    <n v="22"/>
  </r>
  <r>
    <x v="1"/>
    <x v="30"/>
    <x v="0"/>
    <n v="24"/>
  </r>
  <r>
    <x v="1"/>
    <x v="30"/>
    <x v="1"/>
    <n v="26"/>
  </r>
  <r>
    <x v="1"/>
    <x v="30"/>
    <x v="2"/>
    <n v="25"/>
  </r>
  <r>
    <x v="1"/>
    <x v="31"/>
    <x v="0"/>
    <n v="29"/>
  </r>
  <r>
    <x v="1"/>
    <x v="31"/>
    <x v="1"/>
    <n v="22"/>
  </r>
  <r>
    <x v="1"/>
    <x v="31"/>
    <x v="2"/>
    <n v="29"/>
  </r>
  <r>
    <x v="1"/>
    <x v="32"/>
    <x v="0"/>
    <n v="29"/>
  </r>
  <r>
    <x v="1"/>
    <x v="32"/>
    <x v="1"/>
    <n v="30"/>
  </r>
  <r>
    <x v="1"/>
    <x v="32"/>
    <x v="2"/>
    <n v="29"/>
  </r>
  <r>
    <x v="1"/>
    <x v="33"/>
    <x v="0"/>
    <n v="22"/>
  </r>
  <r>
    <x v="1"/>
    <x v="33"/>
    <x v="1"/>
    <n v="20"/>
  </r>
  <r>
    <x v="1"/>
    <x v="33"/>
    <x v="2"/>
    <n v="26"/>
  </r>
  <r>
    <x v="1"/>
    <x v="34"/>
    <x v="0"/>
    <n v="27"/>
  </r>
  <r>
    <x v="1"/>
    <x v="34"/>
    <x v="1"/>
    <n v="24"/>
  </r>
  <r>
    <x v="1"/>
    <x v="34"/>
    <x v="2"/>
    <n v="28"/>
  </r>
  <r>
    <x v="1"/>
    <x v="35"/>
    <x v="0"/>
    <n v="22"/>
  </r>
  <r>
    <x v="1"/>
    <x v="35"/>
    <x v="1"/>
    <n v="24"/>
  </r>
  <r>
    <x v="1"/>
    <x v="35"/>
    <x v="2"/>
    <n v="25"/>
  </r>
  <r>
    <x v="1"/>
    <x v="36"/>
    <x v="0"/>
    <n v="27"/>
  </r>
  <r>
    <x v="1"/>
    <x v="36"/>
    <x v="1"/>
    <n v="24"/>
  </r>
  <r>
    <x v="1"/>
    <x v="36"/>
    <x v="2"/>
    <n v="23"/>
  </r>
  <r>
    <x v="1"/>
    <x v="37"/>
    <x v="0"/>
    <n v="30"/>
  </r>
  <r>
    <x v="1"/>
    <x v="37"/>
    <x v="1"/>
    <n v="29"/>
  </r>
  <r>
    <x v="1"/>
    <x v="37"/>
    <x v="2"/>
    <n v="25"/>
  </r>
  <r>
    <x v="1"/>
    <x v="38"/>
    <x v="0"/>
    <n v="23"/>
  </r>
  <r>
    <x v="1"/>
    <x v="38"/>
    <x v="1"/>
    <n v="26"/>
  </r>
  <r>
    <x v="1"/>
    <x v="38"/>
    <x v="2"/>
    <n v="28"/>
  </r>
  <r>
    <x v="2"/>
    <x v="39"/>
    <x v="0"/>
    <n v="27"/>
  </r>
  <r>
    <x v="2"/>
    <x v="39"/>
    <x v="1"/>
    <n v="23"/>
  </r>
  <r>
    <x v="2"/>
    <x v="39"/>
    <x v="2"/>
    <n v="24"/>
  </r>
  <r>
    <x v="2"/>
    <x v="40"/>
    <x v="0"/>
    <n v="23"/>
  </r>
  <r>
    <x v="2"/>
    <x v="40"/>
    <x v="1"/>
    <n v="23"/>
  </r>
  <r>
    <x v="2"/>
    <x v="40"/>
    <x v="2"/>
    <n v="30"/>
  </r>
  <r>
    <x v="2"/>
    <x v="41"/>
    <x v="0"/>
    <n v="28"/>
  </r>
  <r>
    <x v="2"/>
    <x v="41"/>
    <x v="1"/>
    <n v="23"/>
  </r>
  <r>
    <x v="2"/>
    <x v="41"/>
    <x v="2"/>
    <n v="24"/>
  </r>
  <r>
    <x v="2"/>
    <x v="42"/>
    <x v="0"/>
    <n v="26"/>
  </r>
  <r>
    <x v="2"/>
    <x v="42"/>
    <x v="1"/>
    <n v="28"/>
  </r>
  <r>
    <x v="2"/>
    <x v="42"/>
    <x v="2"/>
    <n v="26"/>
  </r>
  <r>
    <x v="2"/>
    <x v="43"/>
    <x v="0"/>
    <n v="25"/>
  </r>
  <r>
    <x v="2"/>
    <x v="43"/>
    <x v="1"/>
    <n v="27"/>
  </r>
  <r>
    <x v="2"/>
    <x v="43"/>
    <x v="2"/>
    <n v="29"/>
  </r>
  <r>
    <x v="2"/>
    <x v="44"/>
    <x v="0"/>
    <n v="25"/>
  </r>
  <r>
    <x v="2"/>
    <x v="44"/>
    <x v="1"/>
    <n v="20"/>
  </r>
  <r>
    <x v="2"/>
    <x v="44"/>
    <x v="2"/>
    <n v="25"/>
  </r>
  <r>
    <x v="2"/>
    <x v="45"/>
    <x v="0"/>
    <n v="29"/>
  </r>
  <r>
    <x v="2"/>
    <x v="45"/>
    <x v="1"/>
    <n v="21"/>
  </r>
  <r>
    <x v="2"/>
    <x v="45"/>
    <x v="2"/>
    <n v="23"/>
  </r>
  <r>
    <x v="2"/>
    <x v="46"/>
    <x v="0"/>
    <n v="23"/>
  </r>
  <r>
    <x v="2"/>
    <x v="46"/>
    <x v="1"/>
    <n v="27"/>
  </r>
  <r>
    <x v="2"/>
    <x v="46"/>
    <x v="2"/>
    <n v="27"/>
  </r>
  <r>
    <x v="2"/>
    <x v="47"/>
    <x v="0"/>
    <n v="22"/>
  </r>
  <r>
    <x v="2"/>
    <x v="47"/>
    <x v="1"/>
    <n v="24"/>
  </r>
  <r>
    <x v="2"/>
    <x v="47"/>
    <x v="2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:F24" firstHeaderRow="1" firstDataRow="2" firstDataCol="1"/>
  <pivotFields count="4">
    <pivotField axis="axisRow" showAll="0">
      <items count="4">
        <item sd="0" x="2"/>
        <item sd="0" x="1"/>
        <item x="0"/>
        <item t="default"/>
      </items>
    </pivotField>
    <pivotField axis="axisRow" showAll="0">
      <items count="58">
        <item m="1" x="49"/>
        <item m="1" x="51"/>
        <item m="1" x="48"/>
        <item m="1" x="53"/>
        <item m="1" x="54"/>
        <item m="1" x="55"/>
        <item m="1" x="56"/>
        <item m="1" x="50"/>
        <item m="1" x="52"/>
        <item x="17"/>
        <item x="0"/>
        <item x="18"/>
        <item x="1"/>
        <item x="2"/>
        <item x="19"/>
        <item x="3"/>
        <item x="20"/>
        <item x="21"/>
        <item x="4"/>
        <item x="5"/>
        <item x="6"/>
        <item x="7"/>
        <item x="8"/>
        <item x="22"/>
        <item x="23"/>
        <item x="24"/>
        <item x="9"/>
        <item x="10"/>
        <item x="25"/>
        <item x="11"/>
        <item x="12"/>
        <item x="26"/>
        <item x="27"/>
        <item x="28"/>
        <item x="29"/>
        <item x="13"/>
        <item x="30"/>
        <item x="14"/>
        <item x="15"/>
        <item x="31"/>
        <item x="32"/>
        <item x="33"/>
        <item x="34"/>
        <item x="35"/>
        <item x="36"/>
        <item x="37"/>
        <item x="38"/>
        <item x="16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2">
    <field x="0"/>
    <field x="1"/>
  </rowFields>
  <rowItems count="21">
    <i>
      <x/>
    </i>
    <i>
      <x v="1"/>
    </i>
    <i>
      <x v="2"/>
    </i>
    <i r="1">
      <x v="10"/>
    </i>
    <i r="1">
      <x v="12"/>
    </i>
    <i r="1">
      <x v="13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6"/>
    </i>
    <i r="1">
      <x v="27"/>
    </i>
    <i r="1">
      <x v="29"/>
    </i>
    <i r="1">
      <x v="30"/>
    </i>
    <i r="1">
      <x v="35"/>
    </i>
    <i r="1">
      <x v="37"/>
    </i>
    <i r="1">
      <x v="38"/>
    </i>
    <i r="1">
      <x v="4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rexcel.com/" TargetMode="External"/><Relationship Id="rId2" Type="http://schemas.openxmlformats.org/officeDocument/2006/relationships/hyperlink" Target="http://chandoo.org/" TargetMode="External"/><Relationship Id="rId1" Type="http://schemas.openxmlformats.org/officeDocument/2006/relationships/hyperlink" Target="http://dailydoseofexcel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cpearson.com/Excel/MainPage.aspx" TargetMode="External"/><Relationship Id="rId4" Type="http://schemas.openxmlformats.org/officeDocument/2006/relationships/hyperlink" Target="https://www.google.co.uk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workbookViewId="0">
      <selection activeCell="A15" sqref="A15"/>
    </sheetView>
  </sheetViews>
  <sheetFormatPr defaultRowHeight="15" customHeight="1" x14ac:dyDescent="0.2"/>
  <cols>
    <col min="1" max="1" width="63.85546875" bestFit="1" customWidth="1"/>
    <col min="2" max="2" width="28.5703125" customWidth="1"/>
  </cols>
  <sheetData>
    <row r="1" spans="1:2" ht="18" x14ac:dyDescent="0.25">
      <c r="A1" s="58" t="s">
        <v>632</v>
      </c>
      <c r="B1" s="58" t="s">
        <v>633</v>
      </c>
    </row>
    <row r="2" spans="1:2" ht="15" customHeight="1" x14ac:dyDescent="0.2">
      <c r="A2" t="s">
        <v>630</v>
      </c>
      <c r="B2" t="str">
        <f>'Maths&amp;Numbers'!A107</f>
        <v>MAX</v>
      </c>
    </row>
    <row r="3" spans="1:2" ht="15" customHeight="1" x14ac:dyDescent="0.2">
      <c r="A3" t="s">
        <v>638</v>
      </c>
      <c r="B3" t="str">
        <f>'Maths&amp;Numbers'!A103</f>
        <v>MIN</v>
      </c>
    </row>
    <row r="4" spans="1:2" ht="15" customHeight="1" x14ac:dyDescent="0.2">
      <c r="A4" t="s">
        <v>631</v>
      </c>
      <c r="B4" t="str">
        <f>Lookups!A25</f>
        <v>MATCH</v>
      </c>
    </row>
    <row r="5" spans="1:2" ht="15" customHeight="1" x14ac:dyDescent="0.2">
      <c r="A5" t="s">
        <v>635</v>
      </c>
      <c r="B5" t="str">
        <f>'Sum&amp;Count'!A23</f>
        <v>SUMIF - Numeric</v>
      </c>
    </row>
    <row r="6" spans="1:2" ht="15" customHeight="1" x14ac:dyDescent="0.2">
      <c r="A6" t="s">
        <v>634</v>
      </c>
      <c r="B6" t="str">
        <f>'Logic&amp;Errors'!A33</f>
        <v>ERRORS</v>
      </c>
    </row>
    <row r="7" spans="1:2" ht="15" customHeight="1" x14ac:dyDescent="0.2">
      <c r="A7" t="s">
        <v>636</v>
      </c>
      <c r="B7" t="str">
        <f>CellReference!A5</f>
        <v>Locking Cell References</v>
      </c>
    </row>
    <row r="8" spans="1:2" ht="15" customHeight="1" x14ac:dyDescent="0.2">
      <c r="A8" t="s">
        <v>637</v>
      </c>
      <c r="B8" t="str">
        <f>'Maths&amp;Numbers'!A97</f>
        <v>SQRT</v>
      </c>
    </row>
    <row r="9" spans="1:2" ht="15" customHeight="1" x14ac:dyDescent="0.2">
      <c r="A9" t="s">
        <v>639</v>
      </c>
      <c r="B9" t="str">
        <f>'Maths&amp;Numbers'!A25</f>
        <v>RAND</v>
      </c>
    </row>
    <row r="10" spans="1:2" ht="15" customHeight="1" x14ac:dyDescent="0.2">
      <c r="A10" t="s">
        <v>640</v>
      </c>
      <c r="B10" t="str">
        <f>'Maths&amp;Numbers'!A30</f>
        <v>RANDBETWEEN</v>
      </c>
    </row>
    <row r="11" spans="1:2" ht="15" customHeight="1" x14ac:dyDescent="0.2">
      <c r="A11" t="s">
        <v>641</v>
      </c>
      <c r="B11" t="str">
        <f>Conversion!A1</f>
        <v>CONVERT</v>
      </c>
    </row>
    <row r="12" spans="1:2" ht="15" customHeight="1" x14ac:dyDescent="0.2">
      <c r="A12" t="s">
        <v>642</v>
      </c>
      <c r="B12" t="str">
        <f>'Dates&amp;Time'!A69</f>
        <v>NETWORKDAYS</v>
      </c>
    </row>
    <row r="13" spans="1:2" ht="15" customHeight="1" x14ac:dyDescent="0.2">
      <c r="A13" s="38" t="s">
        <v>704</v>
      </c>
      <c r="B13" t="str">
        <f>'Dates&amp;Time'!A17</f>
        <v>TODAY</v>
      </c>
    </row>
    <row r="14" spans="1:2" ht="15" customHeight="1" x14ac:dyDescent="0.2">
      <c r="A14" s="38" t="s">
        <v>705</v>
      </c>
      <c r="B14" t="str">
        <f>Financial!A77</f>
        <v>NPV</v>
      </c>
    </row>
    <row r="15" spans="1:2" ht="15" customHeight="1" x14ac:dyDescent="0.2">
      <c r="A15" t="s">
        <v>645</v>
      </c>
      <c r="B15" t="str">
        <f>'Keyboard Shortcuts'!A1</f>
        <v>Keyboard Shortcuts</v>
      </c>
    </row>
    <row r="16" spans="1:2" ht="15" customHeight="1" x14ac:dyDescent="0.2">
      <c r="A16" t="s">
        <v>644</v>
      </c>
      <c r="B16" t="str">
        <f>Lists!A1</f>
        <v>DYNAMIC DROP DOWN LISTS</v>
      </c>
    </row>
    <row r="17" spans="1:2" ht="15" customHeight="1" x14ac:dyDescent="0.2">
      <c r="A17" t="s">
        <v>646</v>
      </c>
      <c r="B17" t="str">
        <f>Todo!A57</f>
        <v>SIMPLE DROP DOWN</v>
      </c>
    </row>
    <row r="18" spans="1:2" ht="15" customHeight="1" x14ac:dyDescent="0.2">
      <c r="A18" t="s">
        <v>663</v>
      </c>
      <c r="B18" t="str">
        <f>Text!A122</f>
        <v>TEXT</v>
      </c>
    </row>
    <row r="19" spans="1:2" ht="15" customHeight="1" x14ac:dyDescent="0.2">
      <c r="A19" t="s">
        <v>791</v>
      </c>
      <c r="B19" t="str">
        <f>Text!A140</f>
        <v>FIRST WORD</v>
      </c>
    </row>
    <row r="20" spans="1:2" ht="15" customHeight="1" x14ac:dyDescent="0.2">
      <c r="A20" t="s">
        <v>792</v>
      </c>
      <c r="B20" t="str">
        <f>Text!A146</f>
        <v>LAST WORD</v>
      </c>
    </row>
    <row r="21" spans="1:2" ht="15" customHeight="1" x14ac:dyDescent="0.2">
      <c r="A21" t="s">
        <v>793</v>
      </c>
      <c r="B21" t="str">
        <f>'Maths&amp;Numbers'!A122</f>
        <v>SUM LARGEST 3 VALUES</v>
      </c>
    </row>
    <row r="22" spans="1:2" ht="15" customHeight="1" x14ac:dyDescent="0.2">
      <c r="A22" t="s">
        <v>794</v>
      </c>
      <c r="B22" t="str">
        <f>Financial!A48</f>
        <v>IRR</v>
      </c>
    </row>
    <row r="23" spans="1:2" ht="15" customHeight="1" x14ac:dyDescent="0.2">
      <c r="A23" t="s">
        <v>795</v>
      </c>
      <c r="B23" t="str">
        <f>Formatting!A1</f>
        <v>Cell Formatting</v>
      </c>
    </row>
    <row r="24" spans="1:2" ht="15" customHeight="1" x14ac:dyDescent="0.2">
      <c r="A24" t="s">
        <v>796</v>
      </c>
      <c r="B24" t="str">
        <f>Miscellaneous!A45</f>
        <v>USEFUL RESOURCES</v>
      </c>
    </row>
    <row r="25" spans="1:2" ht="15" customHeight="1" x14ac:dyDescent="0.2">
      <c r="A25" t="s">
        <v>797</v>
      </c>
      <c r="B25" t="str">
        <f>'Maths&amp;Numbers'!A190</f>
        <v>WEIGHTED AVERAGE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4"/>
  <sheetViews>
    <sheetView workbookViewId="0">
      <selection activeCell="C5" sqref="C5"/>
    </sheetView>
  </sheetViews>
  <sheetFormatPr defaultRowHeight="12.75" x14ac:dyDescent="0.2"/>
  <cols>
    <col min="1" max="1" width="45.7109375" bestFit="1" customWidth="1"/>
    <col min="2" max="2" width="15.42578125" bestFit="1" customWidth="1"/>
    <col min="3" max="3" width="52" bestFit="1" customWidth="1"/>
    <col min="6" max="6" width="10.140625" bestFit="1" customWidth="1"/>
  </cols>
  <sheetData>
    <row r="1" spans="1:2" ht="18" x14ac:dyDescent="0.25">
      <c r="A1" s="58" t="s">
        <v>515</v>
      </c>
    </row>
    <row r="2" spans="1:2" ht="25.5" x14ac:dyDescent="0.2">
      <c r="A2" s="119" t="s">
        <v>854</v>
      </c>
    </row>
    <row r="3" spans="1:2" x14ac:dyDescent="0.2">
      <c r="A3" t="s">
        <v>137</v>
      </c>
      <c r="B3" s="137">
        <f ca="1">B18</f>
        <v>42741</v>
      </c>
    </row>
    <row r="4" spans="1:2" x14ac:dyDescent="0.2">
      <c r="A4" t="s">
        <v>138</v>
      </c>
      <c r="B4" s="138">
        <f ca="1">B3</f>
        <v>42741</v>
      </c>
    </row>
    <row r="6" spans="1:2" ht="25.5" x14ac:dyDescent="0.2">
      <c r="A6" s="10" t="s">
        <v>139</v>
      </c>
    </row>
    <row r="8" spans="1:2" x14ac:dyDescent="0.2">
      <c r="B8" s="30">
        <f ca="1">B4+5</f>
        <v>42746</v>
      </c>
    </row>
    <row r="9" spans="1:2" x14ac:dyDescent="0.2">
      <c r="A9" t="s">
        <v>140</v>
      </c>
      <c r="B9" s="30">
        <f ca="1">B3+5</f>
        <v>42746</v>
      </c>
    </row>
    <row r="14" spans="1:2" ht="18" x14ac:dyDescent="0.25">
      <c r="A14" s="58" t="s">
        <v>32</v>
      </c>
    </row>
    <row r="15" spans="1:2" x14ac:dyDescent="0.2">
      <c r="A15" t="s">
        <v>24</v>
      </c>
      <c r="B15" s="17">
        <f ca="1">NOW()</f>
        <v>42741.614509375002</v>
      </c>
    </row>
    <row r="17" spans="1:2" ht="18" x14ac:dyDescent="0.25">
      <c r="A17" s="58" t="s">
        <v>33</v>
      </c>
    </row>
    <row r="18" spans="1:2" x14ac:dyDescent="0.2">
      <c r="A18" t="s">
        <v>23</v>
      </c>
      <c r="B18" s="18">
        <f ca="1">TODAY()</f>
        <v>42741</v>
      </c>
    </row>
    <row r="19" spans="1:2" x14ac:dyDescent="0.2">
      <c r="B19" s="3"/>
    </row>
    <row r="20" spans="1:2" ht="18" x14ac:dyDescent="0.25">
      <c r="A20" s="58" t="s">
        <v>436</v>
      </c>
    </row>
    <row r="21" spans="1:2" x14ac:dyDescent="0.2">
      <c r="B21" s="75">
        <f>TIME(15,15,45)</f>
        <v>0.63593749999999993</v>
      </c>
    </row>
    <row r="22" spans="1:2" x14ac:dyDescent="0.2">
      <c r="B22" s="3"/>
    </row>
    <row r="23" spans="1:2" ht="18" x14ac:dyDescent="0.25">
      <c r="A23" s="58" t="s">
        <v>393</v>
      </c>
      <c r="B23" s="3"/>
    </row>
    <row r="24" spans="1:2" x14ac:dyDescent="0.2">
      <c r="A24" s="3" t="s">
        <v>394</v>
      </c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60" t="s">
        <v>25</v>
      </c>
      <c r="B27" s="6">
        <f ca="1">DAY(B18)</f>
        <v>6</v>
      </c>
    </row>
    <row r="28" spans="1:2" x14ac:dyDescent="0.2">
      <c r="A28" s="60" t="s">
        <v>26</v>
      </c>
      <c r="B28" s="6">
        <f ca="1">MONTH(B18)</f>
        <v>1</v>
      </c>
    </row>
    <row r="29" spans="1:2" x14ac:dyDescent="0.2">
      <c r="A29" s="60" t="s">
        <v>27</v>
      </c>
      <c r="B29" s="6">
        <f ca="1">YEAR(B18)</f>
        <v>2017</v>
      </c>
    </row>
    <row r="30" spans="1:2" x14ac:dyDescent="0.2">
      <c r="B30" s="3"/>
    </row>
    <row r="31" spans="1:2" x14ac:dyDescent="0.2">
      <c r="B31" s="3"/>
    </row>
    <row r="32" spans="1:2" ht="18" x14ac:dyDescent="0.25">
      <c r="A32" s="58" t="s">
        <v>392</v>
      </c>
      <c r="B32" s="3"/>
    </row>
    <row r="33" spans="1:3" x14ac:dyDescent="0.2">
      <c r="A33" s="10" t="s">
        <v>391</v>
      </c>
      <c r="B33" s="18">
        <f ca="1">DATE(B29,B28,B27)</f>
        <v>42741</v>
      </c>
    </row>
    <row r="34" spans="1:3" x14ac:dyDescent="0.2">
      <c r="B34" s="3"/>
    </row>
    <row r="35" spans="1:3" x14ac:dyDescent="0.2">
      <c r="B35" s="3"/>
    </row>
    <row r="36" spans="1:3" ht="18" x14ac:dyDescent="0.25">
      <c r="A36" s="58" t="s">
        <v>396</v>
      </c>
      <c r="B36" s="3"/>
    </row>
    <row r="37" spans="1:3" x14ac:dyDescent="0.2">
      <c r="A37" s="3"/>
      <c r="B37" s="3"/>
    </row>
    <row r="38" spans="1:3" x14ac:dyDescent="0.2">
      <c r="A38" s="60" t="s">
        <v>28</v>
      </c>
      <c r="B38" s="6">
        <f ca="1">WEEKDAY(B18)</f>
        <v>6</v>
      </c>
      <c r="C38" t="s">
        <v>29</v>
      </c>
    </row>
    <row r="39" spans="1:3" x14ac:dyDescent="0.2">
      <c r="A39" s="60" t="s">
        <v>28</v>
      </c>
      <c r="B39" s="6">
        <f ca="1">WEEKDAY(B18,2)</f>
        <v>5</v>
      </c>
      <c r="C39" t="s">
        <v>30</v>
      </c>
    </row>
    <row r="40" spans="1:3" x14ac:dyDescent="0.2">
      <c r="A40" s="60" t="s">
        <v>28</v>
      </c>
      <c r="B40" s="6">
        <f ca="1">WEEKDAY(B18,3)</f>
        <v>4</v>
      </c>
      <c r="C40" t="s">
        <v>31</v>
      </c>
    </row>
    <row r="43" spans="1:3" ht="18" x14ac:dyDescent="0.25">
      <c r="A43" s="58" t="s">
        <v>395</v>
      </c>
    </row>
    <row r="45" spans="1:3" x14ac:dyDescent="0.2">
      <c r="A45" s="65" t="s">
        <v>26</v>
      </c>
      <c r="B45" s="67" t="s">
        <v>353</v>
      </c>
    </row>
    <row r="46" spans="1:3" x14ac:dyDescent="0.2">
      <c r="A46" s="72">
        <v>40909</v>
      </c>
      <c r="B46" s="68">
        <f>DAY(DATE(YEAR(A46),MONTH(A46)+1,1)-1)</f>
        <v>31</v>
      </c>
    </row>
    <row r="47" spans="1:3" x14ac:dyDescent="0.2">
      <c r="A47" s="72">
        <v>40940</v>
      </c>
      <c r="B47" s="68">
        <f t="shared" ref="B47:B66" si="0">DAY(DATE(YEAR(A47),MONTH(A47)+1,1)-1)</f>
        <v>29</v>
      </c>
      <c r="C47" t="s">
        <v>397</v>
      </c>
    </row>
    <row r="48" spans="1:3" x14ac:dyDescent="0.2">
      <c r="A48" s="72">
        <v>40969</v>
      </c>
      <c r="B48" s="68">
        <f t="shared" si="0"/>
        <v>31</v>
      </c>
    </row>
    <row r="49" spans="1:2" x14ac:dyDescent="0.2">
      <c r="A49" s="72">
        <v>41000</v>
      </c>
      <c r="B49" s="68">
        <f t="shared" si="0"/>
        <v>30</v>
      </c>
    </row>
    <row r="50" spans="1:2" x14ac:dyDescent="0.2">
      <c r="A50" s="72">
        <v>41030</v>
      </c>
      <c r="B50" s="68">
        <f t="shared" si="0"/>
        <v>31</v>
      </c>
    </row>
    <row r="51" spans="1:2" x14ac:dyDescent="0.2">
      <c r="A51" s="72">
        <v>41061</v>
      </c>
      <c r="B51" s="68">
        <f t="shared" si="0"/>
        <v>30</v>
      </c>
    </row>
    <row r="52" spans="1:2" x14ac:dyDescent="0.2">
      <c r="A52" s="72">
        <v>41091</v>
      </c>
      <c r="B52" s="68">
        <f t="shared" si="0"/>
        <v>31</v>
      </c>
    </row>
    <row r="53" spans="1:2" x14ac:dyDescent="0.2">
      <c r="A53" s="72">
        <v>41122</v>
      </c>
      <c r="B53" s="68">
        <f t="shared" si="0"/>
        <v>31</v>
      </c>
    </row>
    <row r="54" spans="1:2" x14ac:dyDescent="0.2">
      <c r="A54" s="72">
        <v>41153</v>
      </c>
      <c r="B54" s="68">
        <f t="shared" si="0"/>
        <v>30</v>
      </c>
    </row>
    <row r="55" spans="1:2" x14ac:dyDescent="0.2">
      <c r="A55" s="72">
        <v>41183</v>
      </c>
      <c r="B55" s="68">
        <f t="shared" si="0"/>
        <v>31</v>
      </c>
    </row>
    <row r="56" spans="1:2" x14ac:dyDescent="0.2">
      <c r="A56" s="72">
        <v>41214</v>
      </c>
      <c r="B56" s="68">
        <f t="shared" si="0"/>
        <v>30</v>
      </c>
    </row>
    <row r="57" spans="1:2" x14ac:dyDescent="0.2">
      <c r="A57" s="72">
        <v>41244</v>
      </c>
      <c r="B57" s="68">
        <f t="shared" si="0"/>
        <v>31</v>
      </c>
    </row>
    <row r="58" spans="1:2" x14ac:dyDescent="0.2">
      <c r="A58" s="72">
        <v>41275</v>
      </c>
      <c r="B58" s="68">
        <f t="shared" si="0"/>
        <v>31</v>
      </c>
    </row>
    <row r="59" spans="1:2" x14ac:dyDescent="0.2">
      <c r="A59" s="72">
        <v>41306</v>
      </c>
      <c r="B59" s="68">
        <f t="shared" si="0"/>
        <v>28</v>
      </c>
    </row>
    <row r="60" spans="1:2" x14ac:dyDescent="0.2">
      <c r="A60" s="72">
        <v>41334</v>
      </c>
      <c r="B60" s="68">
        <f t="shared" si="0"/>
        <v>31</v>
      </c>
    </row>
    <row r="61" spans="1:2" x14ac:dyDescent="0.2">
      <c r="A61" s="72">
        <v>41365</v>
      </c>
      <c r="B61" s="68">
        <f t="shared" si="0"/>
        <v>30</v>
      </c>
    </row>
    <row r="62" spans="1:2" x14ac:dyDescent="0.2">
      <c r="A62" s="72">
        <v>41395</v>
      </c>
      <c r="B62" s="68">
        <f t="shared" si="0"/>
        <v>31</v>
      </c>
    </row>
    <row r="63" spans="1:2" x14ac:dyDescent="0.2">
      <c r="A63" s="72">
        <v>41426</v>
      </c>
      <c r="B63" s="68">
        <f t="shared" si="0"/>
        <v>30</v>
      </c>
    </row>
    <row r="64" spans="1:2" x14ac:dyDescent="0.2">
      <c r="A64" s="72">
        <v>41456</v>
      </c>
      <c r="B64" s="68">
        <f t="shared" si="0"/>
        <v>31</v>
      </c>
    </row>
    <row r="65" spans="1:8" x14ac:dyDescent="0.2">
      <c r="A65" s="72">
        <v>41487</v>
      </c>
      <c r="B65" s="68">
        <f t="shared" si="0"/>
        <v>31</v>
      </c>
    </row>
    <row r="66" spans="1:8" x14ac:dyDescent="0.2">
      <c r="A66" s="72">
        <v>41518</v>
      </c>
      <c r="B66" s="68">
        <f t="shared" si="0"/>
        <v>30</v>
      </c>
    </row>
    <row r="67" spans="1:8" x14ac:dyDescent="0.2">
      <c r="B67" s="68"/>
    </row>
    <row r="69" spans="1:8" ht="18" x14ac:dyDescent="0.25">
      <c r="A69" s="58" t="s">
        <v>437</v>
      </c>
    </row>
    <row r="70" spans="1:8" x14ac:dyDescent="0.2">
      <c r="A70" t="s">
        <v>438</v>
      </c>
    </row>
    <row r="72" spans="1:8" ht="25.5" x14ac:dyDescent="0.2">
      <c r="A72" s="1" t="s">
        <v>439</v>
      </c>
      <c r="B72" s="1" t="s">
        <v>440</v>
      </c>
      <c r="C72" s="9" t="s">
        <v>441</v>
      </c>
      <c r="D72" s="9" t="s">
        <v>448</v>
      </c>
      <c r="F72" s="40">
        <v>41691</v>
      </c>
      <c r="G72">
        <f>NETWORKDAYS(F72,F72)</f>
        <v>1</v>
      </c>
    </row>
    <row r="73" spans="1:8" x14ac:dyDescent="0.2">
      <c r="A73" s="40">
        <v>41640</v>
      </c>
      <c r="B73" s="40">
        <v>41670</v>
      </c>
      <c r="C73">
        <f>B73-A73</f>
        <v>30</v>
      </c>
      <c r="D73">
        <f>NETWORKDAYS(A73,B73,$B$81:$B$84)</f>
        <v>23</v>
      </c>
      <c r="F73" s="40">
        <v>41692</v>
      </c>
      <c r="G73">
        <f>NETWORKDAYS(F73,F73)</f>
        <v>0</v>
      </c>
      <c r="H73" t="s">
        <v>449</v>
      </c>
    </row>
    <row r="74" spans="1:8" x14ac:dyDescent="0.2">
      <c r="A74" s="40">
        <f>B73+1</f>
        <v>41671</v>
      </c>
      <c r="B74" s="40">
        <v>41698</v>
      </c>
      <c r="C74">
        <f>B74-A74</f>
        <v>27</v>
      </c>
      <c r="D74">
        <f>NETWORKDAYS(A74,B74,$B$81:$B$84)</f>
        <v>20</v>
      </c>
      <c r="F74" s="40">
        <v>41693</v>
      </c>
      <c r="G74">
        <f>NETWORKDAYS(F74,F74)</f>
        <v>0</v>
      </c>
      <c r="H74" t="s">
        <v>449</v>
      </c>
    </row>
    <row r="75" spans="1:8" x14ac:dyDescent="0.2">
      <c r="A75" s="40">
        <f>B74+1</f>
        <v>41699</v>
      </c>
      <c r="B75" s="40">
        <v>41729</v>
      </c>
      <c r="C75">
        <f>B75-A75</f>
        <v>30</v>
      </c>
      <c r="D75">
        <f>NETWORKDAYS(A75,B75,$B$81:$B$84)</f>
        <v>21</v>
      </c>
      <c r="F75" s="40">
        <v>41694</v>
      </c>
      <c r="G75">
        <f>NETWORKDAYS(F75,F75)</f>
        <v>1</v>
      </c>
    </row>
    <row r="76" spans="1:8" x14ac:dyDescent="0.2">
      <c r="A76" s="40">
        <f>B75+1</f>
        <v>41730</v>
      </c>
      <c r="B76" s="40">
        <v>41759</v>
      </c>
      <c r="C76">
        <f>B76-A76</f>
        <v>29</v>
      </c>
      <c r="D76">
        <f>NETWORKDAYS(A76,B76,$B$81:$B$84)</f>
        <v>20</v>
      </c>
      <c r="F76" s="40">
        <v>41695</v>
      </c>
      <c r="G76">
        <f>NETWORKDAYS(F76,F76)</f>
        <v>1</v>
      </c>
    </row>
    <row r="77" spans="1:8" x14ac:dyDescent="0.2">
      <c r="A77" s="40">
        <f>B76+1</f>
        <v>41760</v>
      </c>
      <c r="B77" s="40">
        <v>41790</v>
      </c>
      <c r="C77">
        <f>B77-A77</f>
        <v>30</v>
      </c>
      <c r="D77">
        <f>NETWORKDAYS(A77,B77,$B$81:$B$84)</f>
        <v>20</v>
      </c>
    </row>
    <row r="80" spans="1:8" x14ac:dyDescent="0.2">
      <c r="A80" s="1" t="s">
        <v>442</v>
      </c>
      <c r="B80" s="1" t="s">
        <v>447</v>
      </c>
    </row>
    <row r="81" spans="1:2" x14ac:dyDescent="0.2">
      <c r="A81" t="s">
        <v>443</v>
      </c>
      <c r="B81" s="40">
        <v>41747</v>
      </c>
    </row>
    <row r="82" spans="1:2" x14ac:dyDescent="0.2">
      <c r="A82" t="s">
        <v>444</v>
      </c>
      <c r="B82" s="40">
        <v>41750</v>
      </c>
    </row>
    <row r="83" spans="1:2" x14ac:dyDescent="0.2">
      <c r="A83" t="s">
        <v>446</v>
      </c>
      <c r="B83" s="40">
        <v>41764</v>
      </c>
    </row>
    <row r="84" spans="1:2" x14ac:dyDescent="0.2">
      <c r="A84" t="s">
        <v>445</v>
      </c>
      <c r="B84" s="40">
        <v>41785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94"/>
  <sheetViews>
    <sheetView workbookViewId="0">
      <selection activeCell="F13" sqref="F13"/>
    </sheetView>
  </sheetViews>
  <sheetFormatPr defaultRowHeight="12.75" x14ac:dyDescent="0.2"/>
  <cols>
    <col min="1" max="1" width="38.5703125" customWidth="1"/>
    <col min="3" max="4" width="11" bestFit="1" customWidth="1"/>
    <col min="5" max="5" width="10.28515625" customWidth="1"/>
    <col min="6" max="6" width="11.42578125" bestFit="1" customWidth="1"/>
    <col min="9" max="9" width="9.140625" customWidth="1"/>
  </cols>
  <sheetData>
    <row r="1" spans="1:7" ht="18" x14ac:dyDescent="0.25">
      <c r="A1" s="58" t="s">
        <v>773</v>
      </c>
    </row>
    <row r="2" spans="1:7" x14ac:dyDescent="0.2">
      <c r="A2" t="s">
        <v>815</v>
      </c>
    </row>
    <row r="4" spans="1:7" x14ac:dyDescent="0.2">
      <c r="A4" s="1" t="s">
        <v>539</v>
      </c>
      <c r="B4" s="11">
        <v>500</v>
      </c>
      <c r="C4" t="s">
        <v>540</v>
      </c>
    </row>
    <row r="5" spans="1:7" x14ac:dyDescent="0.2">
      <c r="A5" s="1" t="s">
        <v>142</v>
      </c>
      <c r="B5" s="31">
        <f>85%</f>
        <v>0.85</v>
      </c>
    </row>
    <row r="6" spans="1:7" x14ac:dyDescent="0.2">
      <c r="A6" s="1" t="s">
        <v>538</v>
      </c>
      <c r="B6" s="7">
        <f>B5*B4</f>
        <v>425</v>
      </c>
    </row>
    <row r="7" spans="1:7" x14ac:dyDescent="0.2">
      <c r="A7" s="1" t="s">
        <v>141</v>
      </c>
      <c r="B7" s="11">
        <v>30</v>
      </c>
      <c r="C7" t="s">
        <v>541</v>
      </c>
    </row>
    <row r="8" spans="1:7" x14ac:dyDescent="0.2">
      <c r="A8" s="1" t="s">
        <v>537</v>
      </c>
      <c r="B8" s="7">
        <f>B6+B4</f>
        <v>925</v>
      </c>
    </row>
    <row r="9" spans="1:7" x14ac:dyDescent="0.2">
      <c r="A9" s="1" t="s">
        <v>145</v>
      </c>
      <c r="B9" s="33">
        <f>B8/B7</f>
        <v>30.833333333333332</v>
      </c>
    </row>
    <row r="10" spans="1:7" x14ac:dyDescent="0.2">
      <c r="A10" s="1" t="s">
        <v>147</v>
      </c>
      <c r="B10" s="34">
        <f>RATE(B7,-B9,B4)</f>
        <v>4.5380517115061123E-2</v>
      </c>
      <c r="C10" t="s">
        <v>148</v>
      </c>
    </row>
    <row r="11" spans="1:7" x14ac:dyDescent="0.2">
      <c r="A11" s="1" t="s">
        <v>225</v>
      </c>
      <c r="B11" s="34">
        <f>((1+B10)^52)-1</f>
        <v>9.0523799566772283</v>
      </c>
    </row>
    <row r="13" spans="1:7" ht="25.5" x14ac:dyDescent="0.2">
      <c r="A13" s="65" t="s">
        <v>143</v>
      </c>
      <c r="B13" s="9" t="s">
        <v>146</v>
      </c>
      <c r="C13" s="1" t="s">
        <v>536</v>
      </c>
      <c r="D13" s="1" t="s">
        <v>144</v>
      </c>
      <c r="E13" s="1" t="s">
        <v>542</v>
      </c>
      <c r="F13" s="1" t="s">
        <v>149</v>
      </c>
      <c r="G13" s="9" t="s">
        <v>150</v>
      </c>
    </row>
    <row r="14" spans="1:7" x14ac:dyDescent="0.2">
      <c r="A14" s="60">
        <v>0</v>
      </c>
      <c r="B14" s="8">
        <v>0</v>
      </c>
      <c r="C14" s="8">
        <f>B4</f>
        <v>500</v>
      </c>
      <c r="D14" s="8"/>
      <c r="E14" s="8">
        <f t="shared" ref="E14:E44" si="0">SUM(B14:D14)*$B$10</f>
        <v>22.690258557530562</v>
      </c>
      <c r="F14" s="8"/>
      <c r="G14" s="8">
        <f>SUM(B14:F14)</f>
        <v>522.69025855753057</v>
      </c>
    </row>
    <row r="15" spans="1:7" x14ac:dyDescent="0.2">
      <c r="A15" s="60">
        <v>1</v>
      </c>
      <c r="B15" s="8">
        <f>G14</f>
        <v>522.69025855753057</v>
      </c>
      <c r="C15" s="8"/>
      <c r="D15" s="8">
        <f t="shared" ref="D15:D44" si="1">-$B$9</f>
        <v>-30.833333333333332</v>
      </c>
      <c r="E15" s="8">
        <f t="shared" si="0"/>
        <v>22.320721613298023</v>
      </c>
      <c r="F15" s="8"/>
      <c r="G15" s="8">
        <f t="shared" ref="G15:G44" si="2">SUM(B15:F15)</f>
        <v>514.17764683749533</v>
      </c>
    </row>
    <row r="16" spans="1:7" x14ac:dyDescent="0.2">
      <c r="A16" s="60">
        <v>2</v>
      </c>
      <c r="B16" s="8">
        <f t="shared" ref="B16:B44" si="3">G15</f>
        <v>514.17764683749533</v>
      </c>
      <c r="C16" s="8"/>
      <c r="D16" s="8">
        <f t="shared" si="1"/>
        <v>-30.833333333333332</v>
      </c>
      <c r="E16" s="8">
        <f t="shared" si="0"/>
        <v>21.934414891443094</v>
      </c>
      <c r="F16" s="8"/>
      <c r="G16" s="8">
        <f t="shared" si="2"/>
        <v>505.27872839560513</v>
      </c>
    </row>
    <row r="17" spans="1:7" x14ac:dyDescent="0.2">
      <c r="A17" s="60">
        <v>3</v>
      </c>
      <c r="B17" s="8">
        <f t="shared" si="3"/>
        <v>505.27872839560513</v>
      </c>
      <c r="C17" s="8"/>
      <c r="D17" s="8">
        <f t="shared" si="1"/>
        <v>-30.833333333333332</v>
      </c>
      <c r="E17" s="8">
        <f t="shared" si="0"/>
        <v>21.530577370785362</v>
      </c>
      <c r="F17" s="8"/>
      <c r="G17" s="8">
        <f t="shared" si="2"/>
        <v>495.97597243305717</v>
      </c>
    </row>
    <row r="18" spans="1:7" x14ac:dyDescent="0.2">
      <c r="A18" s="60">
        <v>4</v>
      </c>
      <c r="B18" s="8">
        <f t="shared" si="3"/>
        <v>495.97597243305717</v>
      </c>
      <c r="C18" s="8"/>
      <c r="D18" s="8">
        <f t="shared" si="1"/>
        <v>-30.833333333333332</v>
      </c>
      <c r="E18" s="8">
        <f t="shared" si="0"/>
        <v>21.108413494609717</v>
      </c>
      <c r="F18" s="8"/>
      <c r="G18" s="8">
        <f t="shared" si="2"/>
        <v>486.25105259433354</v>
      </c>
    </row>
    <row r="19" spans="1:7" x14ac:dyDescent="0.2">
      <c r="A19" s="60">
        <v>5</v>
      </c>
      <c r="B19" s="8">
        <f t="shared" si="3"/>
        <v>486.25105259433354</v>
      </c>
      <c r="C19" s="8"/>
      <c r="D19" s="8">
        <f t="shared" si="1"/>
        <v>-30.833333333333332</v>
      </c>
      <c r="E19" s="8">
        <f t="shared" si="0"/>
        <v>20.667091603425924</v>
      </c>
      <c r="F19" s="8"/>
      <c r="G19" s="8">
        <f t="shared" si="2"/>
        <v>476.08481086442617</v>
      </c>
    </row>
    <row r="20" spans="1:7" x14ac:dyDescent="0.2">
      <c r="A20" s="60">
        <v>6</v>
      </c>
      <c r="B20" s="8">
        <f t="shared" si="3"/>
        <v>476.08481086442617</v>
      </c>
      <c r="C20" s="8"/>
      <c r="D20" s="8">
        <f t="shared" si="1"/>
        <v>-30.833333333333332</v>
      </c>
      <c r="E20" s="8">
        <f t="shared" si="0"/>
        <v>20.205742296606012</v>
      </c>
      <c r="F20" s="8"/>
      <c r="G20" s="8">
        <f t="shared" si="2"/>
        <v>465.45721982769885</v>
      </c>
    </row>
    <row r="21" spans="1:7" x14ac:dyDescent="0.2">
      <c r="A21" s="60">
        <v>7</v>
      </c>
      <c r="B21" s="8">
        <f t="shared" si="3"/>
        <v>465.45721982769885</v>
      </c>
      <c r="C21" s="8"/>
      <c r="D21" s="8">
        <f t="shared" si="1"/>
        <v>-30.833333333333332</v>
      </c>
      <c r="E21" s="8">
        <f t="shared" si="0"/>
        <v>19.723456719671937</v>
      </c>
      <c r="F21" s="8"/>
      <c r="G21" s="8">
        <f t="shared" si="2"/>
        <v>454.34734321403749</v>
      </c>
    </row>
    <row r="22" spans="1:7" x14ac:dyDescent="0.2">
      <c r="A22" s="60">
        <v>8</v>
      </c>
      <c r="B22" s="8">
        <f t="shared" si="3"/>
        <v>454.34734321403749</v>
      </c>
      <c r="C22" s="8"/>
      <c r="D22" s="8">
        <f t="shared" si="1"/>
        <v>-30.833333333333332</v>
      </c>
      <c r="E22" s="8">
        <f t="shared" si="0"/>
        <v>19.21928477385946</v>
      </c>
      <c r="F22" s="8"/>
      <c r="G22" s="8">
        <f t="shared" si="2"/>
        <v>442.73329465456362</v>
      </c>
    </row>
    <row r="23" spans="1:7" x14ac:dyDescent="0.2">
      <c r="A23" s="60">
        <v>9</v>
      </c>
      <c r="B23" s="8">
        <f t="shared" si="3"/>
        <v>442.73329465456362</v>
      </c>
      <c r="C23" s="8"/>
      <c r="D23" s="8">
        <f t="shared" si="1"/>
        <v>-30.833333333333332</v>
      </c>
      <c r="E23" s="8">
        <f t="shared" si="0"/>
        <v>18.692233244431108</v>
      </c>
      <c r="F23" s="8"/>
      <c r="G23" s="8">
        <f t="shared" si="2"/>
        <v>430.59219456566143</v>
      </c>
    </row>
    <row r="24" spans="1:7" x14ac:dyDescent="0.2">
      <c r="A24" s="60">
        <v>10</v>
      </c>
      <c r="B24" s="8">
        <f t="shared" si="3"/>
        <v>430.59219456566143</v>
      </c>
      <c r="C24" s="8"/>
      <c r="D24" s="8">
        <f t="shared" si="1"/>
        <v>-30.833333333333332</v>
      </c>
      <c r="E24" s="8">
        <f t="shared" si="0"/>
        <v>18.141263844051011</v>
      </c>
      <c r="F24" s="8"/>
      <c r="G24" s="8">
        <f t="shared" si="2"/>
        <v>417.90012507637914</v>
      </c>
    </row>
    <row r="25" spans="1:7" x14ac:dyDescent="0.2">
      <c r="A25" s="60">
        <v>11</v>
      </c>
      <c r="B25" s="8">
        <f t="shared" si="3"/>
        <v>417.90012507637914</v>
      </c>
      <c r="C25" s="8"/>
      <c r="D25" s="8">
        <f t="shared" si="1"/>
        <v>-30.833333333333332</v>
      </c>
      <c r="E25" s="8">
        <f t="shared" si="0"/>
        <v>17.565291167367089</v>
      </c>
      <c r="F25" s="8"/>
      <c r="G25" s="8">
        <f t="shared" si="2"/>
        <v>404.63208291041292</v>
      </c>
    </row>
    <row r="26" spans="1:7" x14ac:dyDescent="0.2">
      <c r="A26" s="60">
        <v>12</v>
      </c>
      <c r="B26" s="8">
        <f t="shared" si="3"/>
        <v>404.63208291041292</v>
      </c>
      <c r="C26" s="8"/>
      <c r="D26" s="8">
        <f t="shared" si="1"/>
        <v>-30.833333333333332</v>
      </c>
      <c r="E26" s="8">
        <f t="shared" si="0"/>
        <v>16.963180552771107</v>
      </c>
      <c r="F26" s="8"/>
      <c r="G26" s="8">
        <f t="shared" si="2"/>
        <v>390.76193012985073</v>
      </c>
    </row>
    <row r="27" spans="1:7" x14ac:dyDescent="0.2">
      <c r="A27" s="60">
        <v>13</v>
      </c>
      <c r="B27" s="8">
        <f t="shared" si="3"/>
        <v>390.76193012985073</v>
      </c>
      <c r="C27" s="8"/>
      <c r="D27" s="8">
        <f t="shared" si="1"/>
        <v>-30.833333333333332</v>
      </c>
      <c r="E27" s="8">
        <f t="shared" si="0"/>
        <v>16.333745847124291</v>
      </c>
      <c r="F27" s="8"/>
      <c r="G27" s="8">
        <f t="shared" si="2"/>
        <v>376.26234264364172</v>
      </c>
    </row>
    <row r="28" spans="1:7" x14ac:dyDescent="0.2">
      <c r="A28" s="60">
        <v>14</v>
      </c>
      <c r="B28" s="8">
        <f t="shared" si="3"/>
        <v>376.26234264364172</v>
      </c>
      <c r="C28" s="8"/>
      <c r="D28" s="8">
        <f t="shared" si="1"/>
        <v>-30.833333333333332</v>
      </c>
      <c r="E28" s="8">
        <f t="shared" si="0"/>
        <v>15.675747069045059</v>
      </c>
      <c r="F28" s="8"/>
      <c r="G28" s="8">
        <f t="shared" si="2"/>
        <v>361.10475637935349</v>
      </c>
    </row>
    <row r="29" spans="1:7" x14ac:dyDescent="0.2">
      <c r="A29" s="60">
        <v>15</v>
      </c>
      <c r="B29" s="8">
        <f t="shared" si="3"/>
        <v>361.10475637935349</v>
      </c>
      <c r="C29" s="8"/>
      <c r="D29" s="8">
        <f t="shared" si="1"/>
        <v>-30.833333333333332</v>
      </c>
      <c r="E29" s="8">
        <f t="shared" si="0"/>
        <v>14.987887966155512</v>
      </c>
      <c r="F29" s="8"/>
      <c r="G29" s="8">
        <f t="shared" si="2"/>
        <v>345.25931101217566</v>
      </c>
    </row>
    <row r="30" spans="1:7" x14ac:dyDescent="0.2">
      <c r="A30" s="60">
        <v>16</v>
      </c>
      <c r="B30" s="8">
        <f t="shared" si="3"/>
        <v>345.25931101217566</v>
      </c>
      <c r="C30" s="8"/>
      <c r="D30" s="8">
        <f t="shared" si="1"/>
        <v>-30.833333333333332</v>
      </c>
      <c r="E30" s="8">
        <f t="shared" si="0"/>
        <v>14.268813461474531</v>
      </c>
      <c r="F30" s="8"/>
      <c r="G30" s="8">
        <f t="shared" si="2"/>
        <v>328.69479114031685</v>
      </c>
    </row>
    <row r="31" spans="1:7" x14ac:dyDescent="0.2">
      <c r="A31" s="60">
        <v>17</v>
      </c>
      <c r="B31" s="8">
        <f t="shared" si="3"/>
        <v>328.69479114031685</v>
      </c>
      <c r="C31" s="8"/>
      <c r="D31" s="8">
        <f t="shared" si="1"/>
        <v>-30.833333333333332</v>
      </c>
      <c r="E31" s="8">
        <f t="shared" si="0"/>
        <v>13.517106983926872</v>
      </c>
      <c r="F31" s="8"/>
      <c r="G31" s="8">
        <f t="shared" si="2"/>
        <v>311.37856479091039</v>
      </c>
    </row>
    <row r="32" spans="1:7" x14ac:dyDescent="0.2">
      <c r="A32" s="60">
        <v>18</v>
      </c>
      <c r="B32" s="8">
        <f t="shared" si="3"/>
        <v>311.37856479091039</v>
      </c>
      <c r="C32" s="8"/>
      <c r="D32" s="8">
        <f t="shared" si="1"/>
        <v>-30.833333333333332</v>
      </c>
      <c r="E32" s="8">
        <f t="shared" si="0"/>
        <v>12.731287677709361</v>
      </c>
      <c r="F32" s="8"/>
      <c r="G32" s="8">
        <f t="shared" si="2"/>
        <v>293.27651913528643</v>
      </c>
    </row>
    <row r="33" spans="1:7" x14ac:dyDescent="0.2">
      <c r="A33" s="60">
        <v>19</v>
      </c>
      <c r="B33" s="8">
        <f t="shared" si="3"/>
        <v>293.27651913528643</v>
      </c>
      <c r="C33" s="8"/>
      <c r="D33" s="8">
        <f t="shared" si="1"/>
        <v>-30.833333333333332</v>
      </c>
      <c r="E33" s="8">
        <f t="shared" si="0"/>
        <v>11.9098074850167</v>
      </c>
      <c r="F33" s="8"/>
      <c r="G33" s="8">
        <f t="shared" si="2"/>
        <v>274.35299328696982</v>
      </c>
    </row>
    <row r="34" spans="1:7" x14ac:dyDescent="0.2">
      <c r="A34" s="60">
        <v>20</v>
      </c>
      <c r="B34" s="8">
        <f t="shared" si="3"/>
        <v>274.35299328696982</v>
      </c>
      <c r="C34" s="8"/>
      <c r="D34" s="8">
        <f t="shared" si="1"/>
        <v>-30.833333333333332</v>
      </c>
      <c r="E34" s="8">
        <f t="shared" si="0"/>
        <v>11.051048096379866</v>
      </c>
      <c r="F34" s="8"/>
      <c r="G34" s="8">
        <f t="shared" si="2"/>
        <v>254.57070805001635</v>
      </c>
    </row>
    <row r="35" spans="1:7" x14ac:dyDescent="0.2">
      <c r="A35" s="60">
        <v>21</v>
      </c>
      <c r="B35" s="8">
        <f t="shared" si="3"/>
        <v>254.57070805001635</v>
      </c>
      <c r="C35" s="8"/>
      <c r="D35" s="8">
        <f t="shared" si="1"/>
        <v>-30.833333333333332</v>
      </c>
      <c r="E35" s="8">
        <f t="shared" si="0"/>
        <v>10.153317762609277</v>
      </c>
      <c r="F35" s="8"/>
      <c r="G35" s="8">
        <f t="shared" si="2"/>
        <v>233.89069247929228</v>
      </c>
    </row>
    <row r="36" spans="1:7" x14ac:dyDescent="0.2">
      <c r="A36" s="60">
        <v>22</v>
      </c>
      <c r="B36" s="8">
        <f t="shared" si="3"/>
        <v>233.89069247929228</v>
      </c>
      <c r="C36" s="8"/>
      <c r="D36" s="8">
        <f t="shared" si="1"/>
        <v>-30.833333333333332</v>
      </c>
      <c r="E36" s="8">
        <f t="shared" si="0"/>
        <v>9.2148479620623025</v>
      </c>
      <c r="F36" s="8"/>
      <c r="G36" s="8">
        <f t="shared" si="2"/>
        <v>212.27220710802123</v>
      </c>
    </row>
    <row r="37" spans="1:7" x14ac:dyDescent="0.2">
      <c r="A37" s="60">
        <v>23</v>
      </c>
      <c r="B37" s="8">
        <f t="shared" si="3"/>
        <v>212.27220710802123</v>
      </c>
      <c r="C37" s="8"/>
      <c r="D37" s="8">
        <f t="shared" si="1"/>
        <v>-30.833333333333332</v>
      </c>
      <c r="E37" s="8">
        <f t="shared" si="0"/>
        <v>8.2337899166696378</v>
      </c>
      <c r="F37" s="8"/>
      <c r="G37" s="8">
        <f t="shared" si="2"/>
        <v>189.67266369135754</v>
      </c>
    </row>
    <row r="38" spans="1:7" x14ac:dyDescent="0.2">
      <c r="A38" s="60">
        <v>24</v>
      </c>
      <c r="B38" s="8">
        <f t="shared" si="3"/>
        <v>189.67266369135754</v>
      </c>
      <c r="C38" s="8"/>
      <c r="D38" s="8">
        <f t="shared" si="1"/>
        <v>-30.833333333333332</v>
      </c>
      <c r="E38" s="8">
        <f t="shared" si="0"/>
        <v>7.2082109498571647</v>
      </c>
      <c r="F38" s="8"/>
      <c r="G38" s="8">
        <f t="shared" si="2"/>
        <v>166.04754130788137</v>
      </c>
    </row>
    <row r="39" spans="1:7" x14ac:dyDescent="0.2">
      <c r="A39" s="60">
        <v>25</v>
      </c>
      <c r="B39" s="8">
        <f t="shared" si="3"/>
        <v>166.04754130788137</v>
      </c>
      <c r="C39" s="8"/>
      <c r="D39" s="8">
        <f t="shared" si="1"/>
        <v>-30.833333333333332</v>
      </c>
      <c r="E39" s="8">
        <f t="shared" si="0"/>
        <v>6.1360906791884107</v>
      </c>
      <c r="F39" s="8"/>
      <c r="G39" s="8">
        <f t="shared" si="2"/>
        <v>141.35029865373644</v>
      </c>
    </row>
    <row r="40" spans="1:7" x14ac:dyDescent="0.2">
      <c r="A40" s="60">
        <v>26</v>
      </c>
      <c r="B40" s="8">
        <f t="shared" si="3"/>
        <v>141.35029865373644</v>
      </c>
      <c r="C40" s="8"/>
      <c r="D40" s="8">
        <f t="shared" si="1"/>
        <v>-30.833333333333332</v>
      </c>
      <c r="E40" s="8">
        <f t="shared" si="0"/>
        <v>5.0153170362271702</v>
      </c>
      <c r="F40" s="8"/>
      <c r="G40" s="8">
        <f t="shared" si="2"/>
        <v>115.53228235663029</v>
      </c>
    </row>
    <row r="41" spans="1:7" x14ac:dyDescent="0.2">
      <c r="A41" s="60">
        <v>27</v>
      </c>
      <c r="B41" s="8">
        <f t="shared" si="3"/>
        <v>115.53228235663029</v>
      </c>
      <c r="C41" s="8"/>
      <c r="D41" s="8">
        <f t="shared" si="1"/>
        <v>-30.833333333333332</v>
      </c>
      <c r="E41" s="8">
        <f t="shared" si="0"/>
        <v>3.8436821057794175</v>
      </c>
      <c r="F41" s="8"/>
      <c r="G41" s="8">
        <f t="shared" si="2"/>
        <v>88.542631129076383</v>
      </c>
    </row>
    <row r="42" spans="1:7" x14ac:dyDescent="0.2">
      <c r="A42" s="60">
        <v>28</v>
      </c>
      <c r="B42" s="8">
        <f t="shared" si="3"/>
        <v>88.542631129076383</v>
      </c>
      <c r="C42" s="8"/>
      <c r="D42" s="8">
        <f t="shared" si="1"/>
        <v>-30.833333333333332</v>
      </c>
      <c r="E42" s="8">
        <f t="shared" si="0"/>
        <v>2.618877776317877</v>
      </c>
      <c r="F42" s="8"/>
      <c r="G42" s="8">
        <f t="shared" si="2"/>
        <v>60.328175572060928</v>
      </c>
    </row>
    <row r="43" spans="1:7" x14ac:dyDescent="0.2">
      <c r="A43" s="60">
        <v>29</v>
      </c>
      <c r="B43" s="8">
        <f t="shared" si="3"/>
        <v>60.328175572060928</v>
      </c>
      <c r="C43" s="8"/>
      <c r="D43" s="8">
        <f t="shared" si="1"/>
        <v>-30.833333333333332</v>
      </c>
      <c r="E43" s="8">
        <f t="shared" si="0"/>
        <v>1.3384911930206054</v>
      </c>
      <c r="F43" s="8"/>
      <c r="G43" s="8">
        <f t="shared" si="2"/>
        <v>30.833333431748201</v>
      </c>
    </row>
    <row r="44" spans="1:7" x14ac:dyDescent="0.2">
      <c r="A44" s="60">
        <v>30</v>
      </c>
      <c r="B44" s="8">
        <f t="shared" si="3"/>
        <v>30.833333431748201</v>
      </c>
      <c r="C44" s="8"/>
      <c r="D44" s="8">
        <f t="shared" si="1"/>
        <v>-30.833333333333332</v>
      </c>
      <c r="E44" s="8">
        <f t="shared" si="0"/>
        <v>4.466117653519093E-9</v>
      </c>
      <c r="F44" s="8"/>
      <c r="G44" s="8">
        <f t="shared" si="2"/>
        <v>1.0288098679649002E-7</v>
      </c>
    </row>
    <row r="46" spans="1:7" x14ac:dyDescent="0.2">
      <c r="C46">
        <f>SUM(C14:C45)</f>
        <v>500</v>
      </c>
      <c r="D46" s="32">
        <f>SUM(D14:D45)</f>
        <v>-925.00000000000034</v>
      </c>
      <c r="E46" s="32">
        <f>SUM(E14:E44)</f>
        <v>425.00000010288062</v>
      </c>
      <c r="F46" s="32"/>
    </row>
    <row r="48" spans="1:7" ht="18" x14ac:dyDescent="0.25">
      <c r="A48" s="58" t="s">
        <v>543</v>
      </c>
      <c r="D48" s="34">
        <f>IRR(C14:D44)</f>
        <v>4.5380517110508611E-2</v>
      </c>
      <c r="E48" t="s">
        <v>151</v>
      </c>
    </row>
    <row r="49" spans="1:4" x14ac:dyDescent="0.2">
      <c r="A49" t="s">
        <v>544</v>
      </c>
    </row>
    <row r="54" spans="1:4" ht="18" x14ac:dyDescent="0.25">
      <c r="A54" s="58" t="s">
        <v>281</v>
      </c>
      <c r="D54" s="27"/>
    </row>
    <row r="55" spans="1:4" ht="25.5" x14ac:dyDescent="0.2">
      <c r="A55" s="10" t="s">
        <v>280</v>
      </c>
    </row>
    <row r="56" spans="1:4" x14ac:dyDescent="0.2">
      <c r="A56" s="10"/>
    </row>
    <row r="57" spans="1:4" ht="25.5" x14ac:dyDescent="0.2">
      <c r="A57" s="10" t="s">
        <v>283</v>
      </c>
    </row>
    <row r="58" spans="1:4" x14ac:dyDescent="0.2">
      <c r="A58" s="10"/>
    </row>
    <row r="59" spans="1:4" ht="25.5" x14ac:dyDescent="0.2">
      <c r="A59" s="2" t="s">
        <v>158</v>
      </c>
      <c r="B59" s="13" t="s">
        <v>282</v>
      </c>
    </row>
    <row r="60" spans="1:4" x14ac:dyDescent="0.2">
      <c r="A60" s="46">
        <v>40909</v>
      </c>
      <c r="B60" s="3">
        <v>-100</v>
      </c>
    </row>
    <row r="61" spans="1:4" x14ac:dyDescent="0.2">
      <c r="A61" s="46">
        <v>41275</v>
      </c>
      <c r="B61" s="3">
        <v>25</v>
      </c>
    </row>
    <row r="62" spans="1:4" x14ac:dyDescent="0.2">
      <c r="A62" s="46">
        <v>41640</v>
      </c>
      <c r="B62" s="3">
        <v>45</v>
      </c>
    </row>
    <row r="63" spans="1:4" x14ac:dyDescent="0.2">
      <c r="A63" s="46">
        <v>42005</v>
      </c>
      <c r="B63" s="3">
        <v>0</v>
      </c>
    </row>
    <row r="64" spans="1:4" x14ac:dyDescent="0.2">
      <c r="A64" s="46">
        <v>42370</v>
      </c>
      <c r="B64" s="3">
        <v>0</v>
      </c>
    </row>
    <row r="65" spans="1:2" x14ac:dyDescent="0.2">
      <c r="A65" s="46">
        <v>42736</v>
      </c>
      <c r="B65" s="3">
        <v>50</v>
      </c>
    </row>
    <row r="66" spans="1:2" x14ac:dyDescent="0.2">
      <c r="A66" s="46">
        <v>43101</v>
      </c>
      <c r="B66" s="3">
        <v>25</v>
      </c>
    </row>
    <row r="67" spans="1:2" x14ac:dyDescent="0.2">
      <c r="A67" s="46">
        <v>43466</v>
      </c>
      <c r="B67" s="3">
        <v>12</v>
      </c>
    </row>
    <row r="68" spans="1:2" x14ac:dyDescent="0.2">
      <c r="A68" s="46">
        <v>43831</v>
      </c>
      <c r="B68" s="3">
        <v>6</v>
      </c>
    </row>
    <row r="69" spans="1:2" x14ac:dyDescent="0.2">
      <c r="A69" s="46">
        <v>44197</v>
      </c>
      <c r="B69" s="3">
        <v>3</v>
      </c>
    </row>
    <row r="70" spans="1:2" x14ac:dyDescent="0.2">
      <c r="A70" s="46">
        <v>44562</v>
      </c>
      <c r="B70" s="3">
        <v>1</v>
      </c>
    </row>
    <row r="71" spans="1:2" x14ac:dyDescent="0.2">
      <c r="A71" s="46">
        <v>44927</v>
      </c>
      <c r="B71" s="3"/>
    </row>
    <row r="72" spans="1:2" x14ac:dyDescent="0.2">
      <c r="A72" s="3"/>
      <c r="B72" s="3">
        <f>SUM(B60:B71)</f>
        <v>67</v>
      </c>
    </row>
    <row r="73" spans="1:2" x14ac:dyDescent="0.2">
      <c r="A73" s="3"/>
      <c r="B73" s="3"/>
    </row>
    <row r="74" spans="1:2" x14ac:dyDescent="0.2">
      <c r="A74" s="3" t="s">
        <v>281</v>
      </c>
      <c r="B74" s="47">
        <f>XIRR(B60:B70,A60:A70)</f>
        <v>0.14644511342048647</v>
      </c>
    </row>
    <row r="77" spans="1:2" ht="18" x14ac:dyDescent="0.25">
      <c r="A77" s="58" t="s">
        <v>589</v>
      </c>
    </row>
    <row r="78" spans="1:2" x14ac:dyDescent="0.2">
      <c r="A78" t="s">
        <v>780</v>
      </c>
    </row>
    <row r="81" spans="1:4" x14ac:dyDescent="0.2">
      <c r="A81" s="60" t="s">
        <v>591</v>
      </c>
      <c r="B81" s="31">
        <v>0.1</v>
      </c>
    </row>
    <row r="82" spans="1:4" ht="25.5" x14ac:dyDescent="0.2">
      <c r="A82" s="65" t="s">
        <v>590</v>
      </c>
      <c r="B82" s="94" t="s">
        <v>282</v>
      </c>
      <c r="C82" s="9" t="s">
        <v>591</v>
      </c>
      <c r="D82" s="1" t="s">
        <v>592</v>
      </c>
    </row>
    <row r="83" spans="1:4" x14ac:dyDescent="0.2">
      <c r="A83" s="97">
        <v>0</v>
      </c>
      <c r="B83" s="29">
        <v>-100</v>
      </c>
      <c r="C83" s="27">
        <f t="shared" ref="C83:C88" si="4">1/((1+$B$81)^A83)</f>
        <v>1</v>
      </c>
      <c r="D83" s="96">
        <f t="shared" ref="D83:D88" si="5">B83*C83</f>
        <v>-100</v>
      </c>
    </row>
    <row r="84" spans="1:4" x14ac:dyDescent="0.2">
      <c r="A84">
        <v>1</v>
      </c>
      <c r="B84" s="29">
        <v>25</v>
      </c>
      <c r="C84" s="27">
        <f t="shared" si="4"/>
        <v>0.90909090909090906</v>
      </c>
      <c r="D84" s="96">
        <f t="shared" si="5"/>
        <v>22.727272727272727</v>
      </c>
    </row>
    <row r="85" spans="1:4" x14ac:dyDescent="0.2">
      <c r="A85">
        <v>2</v>
      </c>
      <c r="B85" s="29">
        <v>25</v>
      </c>
      <c r="C85" s="27">
        <f t="shared" si="4"/>
        <v>0.82644628099173545</v>
      </c>
      <c r="D85" s="96">
        <f t="shared" si="5"/>
        <v>20.661157024793386</v>
      </c>
    </row>
    <row r="86" spans="1:4" x14ac:dyDescent="0.2">
      <c r="A86">
        <v>3</v>
      </c>
      <c r="B86" s="29">
        <v>25</v>
      </c>
      <c r="C86" s="27">
        <f t="shared" si="4"/>
        <v>0.75131480090157754</v>
      </c>
      <c r="D86" s="96">
        <f t="shared" si="5"/>
        <v>18.782870022539438</v>
      </c>
    </row>
    <row r="87" spans="1:4" x14ac:dyDescent="0.2">
      <c r="A87">
        <v>4</v>
      </c>
      <c r="B87" s="29">
        <v>25</v>
      </c>
      <c r="C87" s="27">
        <f t="shared" si="4"/>
        <v>0.68301345536507052</v>
      </c>
      <c r="D87" s="96">
        <f t="shared" si="5"/>
        <v>17.075336384126764</v>
      </c>
    </row>
    <row r="88" spans="1:4" x14ac:dyDescent="0.2">
      <c r="A88">
        <v>5</v>
      </c>
      <c r="B88" s="29">
        <v>25</v>
      </c>
      <c r="C88" s="27">
        <f t="shared" si="4"/>
        <v>0.62092132305915493</v>
      </c>
      <c r="D88" s="96">
        <f t="shared" si="5"/>
        <v>15.523033076478873</v>
      </c>
    </row>
    <row r="90" spans="1:4" x14ac:dyDescent="0.2">
      <c r="C90" t="s">
        <v>589</v>
      </c>
      <c r="D90" s="98">
        <f>SUM(D83:D88)</f>
        <v>-5.2303307647888193</v>
      </c>
    </row>
    <row r="92" spans="1:4" x14ac:dyDescent="0.2">
      <c r="C92" t="s">
        <v>589</v>
      </c>
      <c r="D92" s="95">
        <f>NPV(B81,B83:B88)*(1+B81)</f>
        <v>-5.2303307647888246</v>
      </c>
    </row>
    <row r="93" spans="1:4" x14ac:dyDescent="0.2">
      <c r="D93" s="99"/>
    </row>
    <row r="94" spans="1:4" x14ac:dyDescent="0.2">
      <c r="D94" s="95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4"/>
  <sheetViews>
    <sheetView workbookViewId="0">
      <selection activeCell="C28" sqref="C27:C28"/>
    </sheetView>
  </sheetViews>
  <sheetFormatPr defaultRowHeight="12.75" x14ac:dyDescent="0.2"/>
  <cols>
    <col min="1" max="1" width="40.85546875" customWidth="1"/>
    <col min="2" max="2" width="9.140625" bestFit="1" customWidth="1"/>
    <col min="3" max="3" width="12" customWidth="1"/>
  </cols>
  <sheetData>
    <row r="1" spans="1:4" ht="18" x14ac:dyDescent="0.25">
      <c r="A1" s="58" t="s">
        <v>399</v>
      </c>
    </row>
    <row r="2" spans="1:4" x14ac:dyDescent="0.2">
      <c r="B2" s="83" t="s">
        <v>134</v>
      </c>
      <c r="C2" s="83" t="s">
        <v>11</v>
      </c>
      <c r="D2" s="83" t="s">
        <v>12</v>
      </c>
    </row>
    <row r="3" spans="1:4" x14ac:dyDescent="0.2">
      <c r="B3" s="84" t="s">
        <v>11</v>
      </c>
      <c r="C3" s="84" t="s">
        <v>4</v>
      </c>
      <c r="D3" s="84" t="s">
        <v>8</v>
      </c>
    </row>
    <row r="4" spans="1:4" x14ac:dyDescent="0.2">
      <c r="B4" s="84" t="s">
        <v>12</v>
      </c>
      <c r="C4" s="84" t="s">
        <v>5</v>
      </c>
      <c r="D4" s="84" t="s">
        <v>9</v>
      </c>
    </row>
    <row r="5" spans="1:4" x14ac:dyDescent="0.2">
      <c r="A5" s="3"/>
      <c r="C5" s="84" t="s">
        <v>6</v>
      </c>
      <c r="D5" s="84" t="s">
        <v>10</v>
      </c>
    </row>
    <row r="6" spans="1:4" x14ac:dyDescent="0.2">
      <c r="C6" s="84" t="s">
        <v>7</v>
      </c>
      <c r="D6" s="3"/>
    </row>
    <row r="7" spans="1:4" x14ac:dyDescent="0.2">
      <c r="C7" s="3"/>
      <c r="D7" s="3"/>
    </row>
    <row r="9" spans="1:4" ht="25.5" x14ac:dyDescent="0.2">
      <c r="A9" s="65" t="s">
        <v>91</v>
      </c>
      <c r="B9" s="13" t="s">
        <v>135</v>
      </c>
      <c r="C9" s="13" t="s">
        <v>136</v>
      </c>
    </row>
    <row r="10" spans="1:4" x14ac:dyDescent="0.2">
      <c r="A10" s="60">
        <v>1</v>
      </c>
      <c r="B10" s="6" t="s">
        <v>11</v>
      </c>
      <c r="C10" s="7" t="s">
        <v>5</v>
      </c>
    </row>
    <row r="11" spans="1:4" x14ac:dyDescent="0.2">
      <c r="A11" s="60">
        <v>2</v>
      </c>
      <c r="B11" s="6" t="s">
        <v>12</v>
      </c>
      <c r="C11" s="7" t="s">
        <v>8</v>
      </c>
    </row>
    <row r="12" spans="1:4" x14ac:dyDescent="0.2">
      <c r="A12" s="60">
        <v>3</v>
      </c>
      <c r="B12" s="6" t="s">
        <v>11</v>
      </c>
      <c r="C12" s="7"/>
    </row>
    <row r="13" spans="1:4" x14ac:dyDescent="0.2">
      <c r="A13" s="60">
        <v>4</v>
      </c>
      <c r="B13" s="6" t="s">
        <v>12</v>
      </c>
      <c r="C13" s="7"/>
    </row>
    <row r="14" spans="1:4" x14ac:dyDescent="0.2">
      <c r="A14" s="60">
        <v>5</v>
      </c>
      <c r="B14" s="6" t="s">
        <v>11</v>
      </c>
      <c r="C14" s="7"/>
    </row>
  </sheetData>
  <phoneticPr fontId="4" type="noConversion"/>
  <dataValidations count="2">
    <dataValidation type="list" allowBlank="1" showInputMessage="1" showErrorMessage="1" sqref="C10:C14">
      <formula1>INDIRECT(B10)</formula1>
    </dataValidation>
    <dataValidation type="list" allowBlank="1" showInputMessage="1" showErrorMessage="1" sqref="B10:B14">
      <formula1>types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D162"/>
  <sheetViews>
    <sheetView tabSelected="1" zoomScale="85" zoomScaleNormal="85" workbookViewId="0">
      <selection activeCell="A15" sqref="A15"/>
    </sheetView>
  </sheetViews>
  <sheetFormatPr defaultRowHeight="12.75" x14ac:dyDescent="0.2"/>
  <cols>
    <col min="1" max="1" width="45.140625" customWidth="1"/>
    <col min="2" max="2" width="52.28515625" customWidth="1"/>
  </cols>
  <sheetData>
    <row r="2" spans="1:2" ht="18" x14ac:dyDescent="0.25">
      <c r="A2" s="58" t="s">
        <v>363</v>
      </c>
    </row>
    <row r="3" spans="1:2" x14ac:dyDescent="0.2">
      <c r="A3" s="60" t="s">
        <v>72</v>
      </c>
      <c r="B3" s="14" t="s">
        <v>87</v>
      </c>
    </row>
    <row r="4" spans="1:2" x14ac:dyDescent="0.2">
      <c r="A4" s="60" t="s">
        <v>73</v>
      </c>
      <c r="B4" s="14" t="s">
        <v>75</v>
      </c>
    </row>
    <row r="5" spans="1:2" x14ac:dyDescent="0.2">
      <c r="A5" s="60" t="s">
        <v>408</v>
      </c>
      <c r="B5" s="14" t="s">
        <v>74</v>
      </c>
    </row>
    <row r="9" spans="1:2" ht="18" x14ac:dyDescent="0.25">
      <c r="A9" s="58" t="s">
        <v>409</v>
      </c>
    </row>
    <row r="10" spans="1:2" ht="25.5" x14ac:dyDescent="0.2">
      <c r="A10" s="10" t="s">
        <v>467</v>
      </c>
    </row>
    <row r="11" spans="1:2" x14ac:dyDescent="0.2">
      <c r="A11" s="68"/>
      <c r="B11" s="6">
        <f>CODE(B3)</f>
        <v>65</v>
      </c>
    </row>
    <row r="12" spans="1:2" x14ac:dyDescent="0.2">
      <c r="A12" s="68"/>
      <c r="B12" s="68"/>
    </row>
    <row r="13" spans="1:2" x14ac:dyDescent="0.2">
      <c r="A13" s="68"/>
      <c r="B13" s="68"/>
    </row>
    <row r="14" spans="1:2" ht="18" x14ac:dyDescent="0.25">
      <c r="A14" s="58" t="s">
        <v>410</v>
      </c>
      <c r="B14" s="68"/>
    </row>
    <row r="15" spans="1:2" x14ac:dyDescent="0.2">
      <c r="A15" t="s">
        <v>61</v>
      </c>
      <c r="B15" s="6" t="str">
        <f>CHAR(B11)</f>
        <v>A</v>
      </c>
    </row>
    <row r="19" spans="1:2" x14ac:dyDescent="0.2">
      <c r="B19" s="15"/>
    </row>
    <row r="20" spans="1:2" ht="18" x14ac:dyDescent="0.25">
      <c r="A20" s="58" t="s">
        <v>464</v>
      </c>
      <c r="B20" s="15"/>
    </row>
    <row r="21" spans="1:2" x14ac:dyDescent="0.2">
      <c r="A21" t="s">
        <v>463</v>
      </c>
      <c r="B21" s="6" t="str">
        <f>B4&amp;" "&amp;B5</f>
        <v>The quick brown fox jumps over the lazy dog</v>
      </c>
    </row>
    <row r="23" spans="1:2" x14ac:dyDescent="0.2">
      <c r="A23" t="s">
        <v>465</v>
      </c>
      <c r="B23" s="6" t="str">
        <f>CONCATENATE(B4," ",B5)</f>
        <v>The quick brown fox jumps over the lazy dog</v>
      </c>
    </row>
    <row r="26" spans="1:2" ht="18" x14ac:dyDescent="0.25">
      <c r="A26" s="58" t="s">
        <v>411</v>
      </c>
    </row>
    <row r="27" spans="1:2" x14ac:dyDescent="0.2">
      <c r="A27" t="s">
        <v>62</v>
      </c>
      <c r="B27" s="7">
        <f>LEN(B21)</f>
        <v>43</v>
      </c>
    </row>
    <row r="29" spans="1:2" ht="18" x14ac:dyDescent="0.25">
      <c r="A29" s="58" t="s">
        <v>412</v>
      </c>
    </row>
    <row r="30" spans="1:2" x14ac:dyDescent="0.2">
      <c r="A30" t="s">
        <v>63</v>
      </c>
      <c r="B30" s="7" t="str">
        <f>UPPER(B21)</f>
        <v>THE QUICK BROWN FOX JUMPS OVER THE LAZY DOG</v>
      </c>
    </row>
    <row r="31" spans="1:2" x14ac:dyDescent="0.2">
      <c r="A31" t="s">
        <v>64</v>
      </c>
      <c r="B31" s="73" t="str">
        <f>LOWER(B21)</f>
        <v>the quick brown fox jumps over the lazy dog</v>
      </c>
    </row>
    <row r="32" spans="1:2" x14ac:dyDescent="0.2">
      <c r="A32" t="s">
        <v>65</v>
      </c>
      <c r="B32" t="str">
        <f>PROPER(B21)</f>
        <v>The Quick Brown Fox Jumps Over The Lazy Dog</v>
      </c>
    </row>
    <row r="34" spans="1:3" x14ac:dyDescent="0.2">
      <c r="A34" s="1" t="s">
        <v>68</v>
      </c>
    </row>
    <row r="35" spans="1:3" x14ac:dyDescent="0.2">
      <c r="A35" s="5" t="s">
        <v>69</v>
      </c>
      <c r="B35" s="7" t="str">
        <f>LEFT(B21,3)</f>
        <v>The</v>
      </c>
    </row>
    <row r="36" spans="1:3" x14ac:dyDescent="0.2">
      <c r="A36" s="5" t="s">
        <v>70</v>
      </c>
      <c r="B36" s="7" t="str">
        <f>RIGHT(B21,3)</f>
        <v>dog</v>
      </c>
    </row>
    <row r="37" spans="1:3" x14ac:dyDescent="0.2">
      <c r="A37" s="5" t="s">
        <v>71</v>
      </c>
      <c r="B37" s="7" t="str">
        <f>MID(B21,11,5)</f>
        <v>brown</v>
      </c>
    </row>
    <row r="38" spans="1:3" x14ac:dyDescent="0.2">
      <c r="A38" s="1"/>
    </row>
    <row r="39" spans="1:3" ht="18" x14ac:dyDescent="0.25">
      <c r="A39" s="58" t="s">
        <v>413</v>
      </c>
    </row>
    <row r="40" spans="1:3" x14ac:dyDescent="0.2">
      <c r="A40" s="5" t="s">
        <v>414</v>
      </c>
      <c r="B40" t="str">
        <f>IF(B30=B31,"Equal","Not Equal")</f>
        <v>Equal</v>
      </c>
      <c r="C40" t="s">
        <v>416</v>
      </c>
    </row>
    <row r="41" spans="1:3" x14ac:dyDescent="0.2">
      <c r="A41" s="5" t="s">
        <v>415</v>
      </c>
      <c r="B41" t="str">
        <f>IF(EXACT(B30,B31),"Equal","Not exactly Equal")</f>
        <v>Not exactly Equal</v>
      </c>
    </row>
    <row r="42" spans="1:3" x14ac:dyDescent="0.2">
      <c r="A42" s="5"/>
    </row>
    <row r="44" spans="1:3" ht="18" x14ac:dyDescent="0.25">
      <c r="A44" s="58" t="s">
        <v>624</v>
      </c>
    </row>
    <row r="45" spans="1:3" x14ac:dyDescent="0.2">
      <c r="A45" t="s">
        <v>76</v>
      </c>
      <c r="B45" s="12">
        <v>154</v>
      </c>
    </row>
    <row r="47" spans="1:3" x14ac:dyDescent="0.2">
      <c r="A47" t="s">
        <v>67</v>
      </c>
      <c r="B47" s="6" t="str">
        <f>TEXT(B45,"0000")</f>
        <v>0154</v>
      </c>
    </row>
    <row r="49" spans="1:2" ht="18" x14ac:dyDescent="0.25">
      <c r="A49" s="58" t="s">
        <v>627</v>
      </c>
    </row>
    <row r="50" spans="1:2" x14ac:dyDescent="0.2">
      <c r="A50" t="s">
        <v>77</v>
      </c>
      <c r="B50" s="16">
        <v>39823</v>
      </c>
    </row>
    <row r="52" spans="1:2" x14ac:dyDescent="0.2">
      <c r="A52" t="s">
        <v>81</v>
      </c>
      <c r="B52" s="6" t="str">
        <f>TEXT(B50,"mm")</f>
        <v>01</v>
      </c>
    </row>
    <row r="53" spans="1:2" x14ac:dyDescent="0.2">
      <c r="A53" t="s">
        <v>78</v>
      </c>
      <c r="B53" s="6" t="str">
        <f>TEXT(B50,"mmm")</f>
        <v>Jan</v>
      </c>
    </row>
    <row r="54" spans="1:2" x14ac:dyDescent="0.2">
      <c r="A54" t="s">
        <v>82</v>
      </c>
      <c r="B54" s="6" t="str">
        <f>TEXT(B50,"mmmm")</f>
        <v>January</v>
      </c>
    </row>
    <row r="55" spans="1:2" x14ac:dyDescent="0.2">
      <c r="A55" t="s">
        <v>79</v>
      </c>
      <c r="B55" s="6" t="str">
        <f>TEXT(B50,"yy")</f>
        <v>09</v>
      </c>
    </row>
    <row r="56" spans="1:2" x14ac:dyDescent="0.2">
      <c r="A56" t="s">
        <v>80</v>
      </c>
      <c r="B56" s="6" t="str">
        <f>TEXT(B50,"yyyy")</f>
        <v>2009</v>
      </c>
    </row>
    <row r="59" spans="1:2" ht="18" x14ac:dyDescent="0.25">
      <c r="A59" s="58" t="s">
        <v>418</v>
      </c>
    </row>
    <row r="60" spans="1:2" x14ac:dyDescent="0.2">
      <c r="A60" s="5" t="s">
        <v>420</v>
      </c>
    </row>
    <row r="61" spans="1:2" x14ac:dyDescent="0.2">
      <c r="A61" s="5" t="s">
        <v>628</v>
      </c>
      <c r="B61" s="7" t="str">
        <f>B3</f>
        <v>A</v>
      </c>
    </row>
    <row r="62" spans="1:2" x14ac:dyDescent="0.2">
      <c r="A62" s="5" t="s">
        <v>629</v>
      </c>
      <c r="B62" s="63">
        <v>4</v>
      </c>
    </row>
    <row r="63" spans="1:2" x14ac:dyDescent="0.2">
      <c r="B63" t="str">
        <f>REPT(B61,B62)</f>
        <v>AAAA</v>
      </c>
    </row>
    <row r="65" spans="1:2" ht="18" x14ac:dyDescent="0.25">
      <c r="A65" s="58" t="s">
        <v>687</v>
      </c>
    </row>
    <row r="66" spans="1:2" ht="38.25" x14ac:dyDescent="0.2">
      <c r="A66" s="10" t="s">
        <v>688</v>
      </c>
    </row>
    <row r="67" spans="1:2" x14ac:dyDescent="0.2">
      <c r="A67" s="10"/>
    </row>
    <row r="68" spans="1:2" x14ac:dyDescent="0.2">
      <c r="A68" s="9" t="s">
        <v>689</v>
      </c>
    </row>
    <row r="69" spans="1:2" x14ac:dyDescent="0.2">
      <c r="A69" s="63">
        <v>10</v>
      </c>
      <c r="B69" t="str">
        <f>REPT("x",A69)</f>
        <v>xxxxxxxxxx</v>
      </c>
    </row>
    <row r="70" spans="1:2" x14ac:dyDescent="0.2">
      <c r="A70" s="63">
        <v>5</v>
      </c>
      <c r="B70" t="str">
        <f t="shared" ref="B70:B72" si="0">REPT("x",A70)</f>
        <v>xxxxx</v>
      </c>
    </row>
    <row r="71" spans="1:2" x14ac:dyDescent="0.2">
      <c r="A71" s="63">
        <v>8</v>
      </c>
      <c r="B71" t="str">
        <f t="shared" si="0"/>
        <v>xxxxxxxx</v>
      </c>
    </row>
    <row r="72" spans="1:2" x14ac:dyDescent="0.2">
      <c r="A72" s="63">
        <v>1</v>
      </c>
      <c r="B72" t="str">
        <f t="shared" si="0"/>
        <v>x</v>
      </c>
    </row>
    <row r="74" spans="1:2" ht="18" x14ac:dyDescent="0.25">
      <c r="A74" s="58" t="s">
        <v>417</v>
      </c>
    </row>
    <row r="75" spans="1:2" x14ac:dyDescent="0.2">
      <c r="A75" t="s">
        <v>558</v>
      </c>
    </row>
    <row r="76" spans="1:2" x14ac:dyDescent="0.2">
      <c r="B76" s="91" t="str">
        <f>B21</f>
        <v>The quick brown fox jumps over the lazy dog</v>
      </c>
    </row>
    <row r="78" spans="1:2" x14ac:dyDescent="0.2">
      <c r="A78" t="s">
        <v>564</v>
      </c>
      <c r="B78" s="92">
        <v>11</v>
      </c>
    </row>
    <row r="79" spans="1:2" x14ac:dyDescent="0.2">
      <c r="A79" t="s">
        <v>565</v>
      </c>
      <c r="B79" s="92">
        <v>5</v>
      </c>
    </row>
    <row r="80" spans="1:2" x14ac:dyDescent="0.2">
      <c r="A80" t="s">
        <v>563</v>
      </c>
      <c r="B80" t="s">
        <v>566</v>
      </c>
    </row>
    <row r="81" spans="1:2" x14ac:dyDescent="0.2">
      <c r="A81" t="s">
        <v>559</v>
      </c>
      <c r="B81" s="73" t="str">
        <f>REPLACE(B76,B78,B79,B80)</f>
        <v>The quick black fox jumps over the lazy dog</v>
      </c>
    </row>
    <row r="84" spans="1:2" ht="18" x14ac:dyDescent="0.25">
      <c r="A84" s="58" t="s">
        <v>419</v>
      </c>
    </row>
    <row r="85" spans="1:2" x14ac:dyDescent="0.2">
      <c r="A85" t="s">
        <v>560</v>
      </c>
      <c r="B85" s="91" t="str">
        <f>B76</f>
        <v>The quick brown fox jumps over the lazy dog</v>
      </c>
    </row>
    <row r="87" spans="1:2" x14ac:dyDescent="0.2">
      <c r="A87" t="s">
        <v>561</v>
      </c>
      <c r="B87" s="91" t="s">
        <v>547</v>
      </c>
    </row>
    <row r="88" spans="1:2" x14ac:dyDescent="0.2">
      <c r="A88" t="s">
        <v>562</v>
      </c>
      <c r="B88" s="91" t="s">
        <v>566</v>
      </c>
    </row>
    <row r="89" spans="1:2" x14ac:dyDescent="0.2">
      <c r="A89" t="s">
        <v>559</v>
      </c>
      <c r="B89" s="73" t="str">
        <f>SUBSTITUTE(B85,B87,B88)</f>
        <v>The quick black fox jumps over the lazy dog</v>
      </c>
    </row>
    <row r="91" spans="1:2" ht="18" x14ac:dyDescent="0.25">
      <c r="A91" s="58" t="s">
        <v>466</v>
      </c>
    </row>
    <row r="92" spans="1:2" x14ac:dyDescent="0.2">
      <c r="A92" s="5" t="s">
        <v>625</v>
      </c>
      <c r="B92" t="s">
        <v>555</v>
      </c>
    </row>
    <row r="93" spans="1:2" x14ac:dyDescent="0.2">
      <c r="A93" s="5" t="s">
        <v>626</v>
      </c>
      <c r="B93" t="str">
        <f>"["&amp;B92&amp;"]"</f>
        <v>[    Some text     ]</v>
      </c>
    </row>
    <row r="94" spans="1:2" x14ac:dyDescent="0.2">
      <c r="B94" t="str">
        <f>TRIM(B92)</f>
        <v>Some text</v>
      </c>
    </row>
    <row r="95" spans="1:2" x14ac:dyDescent="0.2">
      <c r="B95" t="str">
        <f>"["&amp;B94&amp;"]"</f>
        <v>[Some text]</v>
      </c>
    </row>
    <row r="97" spans="1:3" ht="18" x14ac:dyDescent="0.25">
      <c r="A97" s="58" t="s">
        <v>468</v>
      </c>
    </row>
    <row r="98" spans="1:3" ht="18" x14ac:dyDescent="0.25">
      <c r="A98" s="58" t="s">
        <v>469</v>
      </c>
    </row>
    <row r="101" spans="1:3" x14ac:dyDescent="0.2">
      <c r="A101" t="s">
        <v>551</v>
      </c>
      <c r="B101" s="91" t="str">
        <f>B21</f>
        <v>The quick brown fox jumps over the lazy dog</v>
      </c>
    </row>
    <row r="103" spans="1:3" x14ac:dyDescent="0.2">
      <c r="B103" s="1" t="s">
        <v>468</v>
      </c>
      <c r="C103" s="1" t="s">
        <v>469</v>
      </c>
    </row>
    <row r="104" spans="1:3" x14ac:dyDescent="0.2">
      <c r="A104" t="s">
        <v>548</v>
      </c>
      <c r="B104" s="91" t="s">
        <v>547</v>
      </c>
      <c r="C104" s="91" t="s">
        <v>547</v>
      </c>
    </row>
    <row r="105" spans="1:3" x14ac:dyDescent="0.2">
      <c r="A105" t="s">
        <v>549</v>
      </c>
      <c r="B105" s="68">
        <f>FIND(B104,$B$101)</f>
        <v>11</v>
      </c>
      <c r="C105">
        <f>SEARCH(C104,$B$101)</f>
        <v>11</v>
      </c>
    </row>
    <row r="106" spans="1:3" x14ac:dyDescent="0.2">
      <c r="B106" s="68"/>
      <c r="C106" s="68"/>
    </row>
    <row r="107" spans="1:3" x14ac:dyDescent="0.2">
      <c r="A107" s="1" t="s">
        <v>553</v>
      </c>
      <c r="B107" s="1" t="s">
        <v>468</v>
      </c>
      <c r="C107" s="1" t="s">
        <v>469</v>
      </c>
    </row>
    <row r="108" spans="1:3" x14ac:dyDescent="0.2">
      <c r="A108" t="s">
        <v>548</v>
      </c>
      <c r="B108" s="91" t="s">
        <v>550</v>
      </c>
      <c r="C108" s="91" t="s">
        <v>550</v>
      </c>
    </row>
    <row r="109" spans="1:3" x14ac:dyDescent="0.2">
      <c r="A109" t="s">
        <v>549</v>
      </c>
      <c r="B109" s="68" t="e">
        <f>FIND(B108,$B$101)</f>
        <v>#VALUE!</v>
      </c>
      <c r="C109" t="e">
        <f>SEARCH(C108,$B$101)</f>
        <v>#VALUE!</v>
      </c>
    </row>
    <row r="110" spans="1:3" x14ac:dyDescent="0.2">
      <c r="B110" s="68"/>
      <c r="C110" s="68"/>
    </row>
    <row r="111" spans="1:3" x14ac:dyDescent="0.2">
      <c r="B111" s="68"/>
      <c r="C111" s="68"/>
    </row>
    <row r="112" spans="1:3" x14ac:dyDescent="0.2">
      <c r="A112" s="1" t="s">
        <v>556</v>
      </c>
      <c r="B112" s="1" t="s">
        <v>468</v>
      </c>
      <c r="C112" s="1" t="s">
        <v>469</v>
      </c>
    </row>
    <row r="113" spans="1:4" x14ac:dyDescent="0.2">
      <c r="A113" t="s">
        <v>548</v>
      </c>
      <c r="B113" s="91" t="s">
        <v>552</v>
      </c>
      <c r="C113" s="91" t="s">
        <v>552</v>
      </c>
    </row>
    <row r="114" spans="1:4" x14ac:dyDescent="0.2">
      <c r="A114" t="s">
        <v>549</v>
      </c>
      <c r="B114" s="68" t="e">
        <f>FIND(B113,$B$101)</f>
        <v>#VALUE!</v>
      </c>
      <c r="C114">
        <f>SEARCH(C113,$B$101)</f>
        <v>11</v>
      </c>
      <c r="D114" s="59" t="s">
        <v>557</v>
      </c>
    </row>
    <row r="115" spans="1:4" x14ac:dyDescent="0.2">
      <c r="B115" s="68"/>
      <c r="C115" s="68"/>
    </row>
    <row r="116" spans="1:4" x14ac:dyDescent="0.2">
      <c r="A116" s="1" t="s">
        <v>554</v>
      </c>
      <c r="B116" s="1" t="s">
        <v>468</v>
      </c>
      <c r="C116" s="1" t="s">
        <v>469</v>
      </c>
    </row>
    <row r="117" spans="1:4" x14ac:dyDescent="0.2">
      <c r="A117" t="s">
        <v>548</v>
      </c>
      <c r="B117" s="91" t="s">
        <v>547</v>
      </c>
      <c r="C117" s="91" t="s">
        <v>547</v>
      </c>
    </row>
    <row r="118" spans="1:4" x14ac:dyDescent="0.2">
      <c r="A118" t="s">
        <v>549</v>
      </c>
      <c r="B118" s="68" t="e">
        <f>FIND(B117,$B$101,12)</f>
        <v>#VALUE!</v>
      </c>
      <c r="C118" t="e">
        <f>SEARCH(C117,$B$101,12)</f>
        <v>#VALUE!</v>
      </c>
    </row>
    <row r="119" spans="1:4" x14ac:dyDescent="0.2">
      <c r="B119" s="68"/>
      <c r="C119" s="68"/>
    </row>
    <row r="120" spans="1:4" x14ac:dyDescent="0.2">
      <c r="B120" s="68"/>
      <c r="C120" s="68"/>
    </row>
    <row r="122" spans="1:4" ht="18" x14ac:dyDescent="0.25">
      <c r="A122" s="58" t="s">
        <v>661</v>
      </c>
    </row>
    <row r="125" spans="1:4" x14ac:dyDescent="0.2">
      <c r="A125" t="s">
        <v>648</v>
      </c>
      <c r="B125">
        <v>59</v>
      </c>
    </row>
    <row r="126" spans="1:4" x14ac:dyDescent="0.2">
      <c r="A126" t="s">
        <v>662</v>
      </c>
      <c r="B126" t="str">
        <f>TEXT(B125,"000")</f>
        <v>059</v>
      </c>
    </row>
    <row r="129" spans="1:2" ht="36" x14ac:dyDescent="0.25">
      <c r="A129" s="64" t="s">
        <v>730</v>
      </c>
    </row>
    <row r="131" spans="1:2" x14ac:dyDescent="0.2">
      <c r="A131" t="s">
        <v>725</v>
      </c>
      <c r="B131" s="91" t="str">
        <f>B21</f>
        <v>The quick brown fox jumps over the lazy dog</v>
      </c>
    </row>
    <row r="133" spans="1:2" x14ac:dyDescent="0.2">
      <c r="A133" t="s">
        <v>719</v>
      </c>
      <c r="B133" s="73">
        <f>LEN(B131)-LEN(SUBSTITUTE(B150," ",""))</f>
        <v>8</v>
      </c>
    </row>
    <row r="135" spans="1:2" ht="38.25" x14ac:dyDescent="0.2">
      <c r="A135" s="10" t="s">
        <v>731</v>
      </c>
    </row>
    <row r="140" spans="1:2" ht="18" x14ac:dyDescent="0.25">
      <c r="A140" s="58" t="s">
        <v>703</v>
      </c>
    </row>
    <row r="141" spans="1:2" ht="25.5" x14ac:dyDescent="0.2">
      <c r="A141" s="10" t="s">
        <v>706</v>
      </c>
    </row>
    <row r="143" spans="1:2" x14ac:dyDescent="0.2">
      <c r="B143" s="73" t="str">
        <f>LEFT(B21,FIND(" ",B21)-1)</f>
        <v>The</v>
      </c>
    </row>
    <row r="146" spans="1:3" ht="18" x14ac:dyDescent="0.25">
      <c r="A146" s="58" t="s">
        <v>707</v>
      </c>
    </row>
    <row r="147" spans="1:3" ht="25.5" x14ac:dyDescent="0.2">
      <c r="A147" s="10" t="s">
        <v>708</v>
      </c>
    </row>
    <row r="148" spans="1:3" x14ac:dyDescent="0.2">
      <c r="A148" s="10" t="s">
        <v>726</v>
      </c>
    </row>
    <row r="149" spans="1:3" x14ac:dyDescent="0.2">
      <c r="A149" s="10"/>
    </row>
    <row r="150" spans="1:3" x14ac:dyDescent="0.2">
      <c r="A150" t="s">
        <v>725</v>
      </c>
      <c r="B150" s="91" t="str">
        <f>B21</f>
        <v>The quick brown fox jumps over the lazy dog</v>
      </c>
    </row>
    <row r="152" spans="1:3" x14ac:dyDescent="0.2">
      <c r="A152" t="s">
        <v>718</v>
      </c>
      <c r="B152" s="73" t="str">
        <f>IF(ISERR(FIND(" ",B150)),B150,"Space Found")</f>
        <v>Space Found</v>
      </c>
    </row>
    <row r="154" spans="1:3" x14ac:dyDescent="0.2">
      <c r="A154" t="s">
        <v>719</v>
      </c>
      <c r="B154" s="73">
        <f>LEN(B150)-LEN(SUBSTITUTE(B150," ",""))</f>
        <v>8</v>
      </c>
    </row>
    <row r="156" spans="1:3" x14ac:dyDescent="0.2">
      <c r="A156" t="s">
        <v>720</v>
      </c>
      <c r="B156" s="73" t="str">
        <f>SUBSTITUTE(B150," ","*",B154)</f>
        <v>The quick brown fox jumps over the lazy*dog</v>
      </c>
      <c r="C156" s="59" t="s">
        <v>724</v>
      </c>
    </row>
    <row r="158" spans="1:3" x14ac:dyDescent="0.2">
      <c r="A158" t="s">
        <v>721</v>
      </c>
      <c r="B158" s="73">
        <f>FIND("*",B156)</f>
        <v>40</v>
      </c>
    </row>
    <row r="160" spans="1:3" x14ac:dyDescent="0.2">
      <c r="A160" t="s">
        <v>722</v>
      </c>
      <c r="B160" s="73" t="str">
        <f>RIGHT(B150,LEN(B150)-B158)</f>
        <v>dog</v>
      </c>
    </row>
    <row r="162" spans="1:2" x14ac:dyDescent="0.2">
      <c r="A162" t="s">
        <v>723</v>
      </c>
      <c r="B162" s="73" t="str">
        <f>IF(ISERR(FIND(" ",B21)),"",RIGHT(B21,LEN(B21)-FIND("*",SUBSTITUTE(B21," ","*",LEN(B21)-LEN(SUBSTITUTE(B21," ",""))))))</f>
        <v>dog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F46"/>
  <sheetViews>
    <sheetView workbookViewId="0">
      <selection activeCell="D35" sqref="D35"/>
    </sheetView>
  </sheetViews>
  <sheetFormatPr defaultRowHeight="12.75" x14ac:dyDescent="0.2"/>
  <cols>
    <col min="1" max="1" width="32.42578125" customWidth="1"/>
    <col min="2" max="2" width="10.140625" bestFit="1" customWidth="1"/>
    <col min="3" max="3" width="26.7109375" bestFit="1" customWidth="1"/>
    <col min="4" max="4" width="15" customWidth="1"/>
    <col min="5" max="5" width="19.7109375" bestFit="1" customWidth="1"/>
  </cols>
  <sheetData>
    <row r="1" spans="1:6" ht="18" x14ac:dyDescent="0.25">
      <c r="A1" s="58" t="s">
        <v>519</v>
      </c>
    </row>
    <row r="3" spans="1:6" ht="37.5" customHeight="1" x14ac:dyDescent="0.2">
      <c r="A3" s="1" t="s">
        <v>134</v>
      </c>
      <c r="B3" s="1" t="s">
        <v>156</v>
      </c>
      <c r="C3" s="13" t="s">
        <v>157</v>
      </c>
      <c r="D3" s="13" t="s">
        <v>520</v>
      </c>
      <c r="E3" s="9" t="s">
        <v>160</v>
      </c>
    </row>
    <row r="4" spans="1:6" ht="37.5" customHeight="1" x14ac:dyDescent="0.2">
      <c r="A4" s="1" t="s">
        <v>158</v>
      </c>
      <c r="B4" s="28">
        <v>41679</v>
      </c>
      <c r="C4" s="50" t="s">
        <v>525</v>
      </c>
      <c r="D4" s="3" t="str">
        <f t="shared" ref="D4:D15" si="0">TEXT(B4,C4)</f>
        <v>9</v>
      </c>
      <c r="E4" s="87">
        <f t="shared" ref="E4:E15" si="1">B4</f>
        <v>41679</v>
      </c>
      <c r="F4" t="s">
        <v>531</v>
      </c>
    </row>
    <row r="5" spans="1:6" x14ac:dyDescent="0.2">
      <c r="A5" s="1"/>
      <c r="B5" s="18">
        <f>B4</f>
        <v>41679</v>
      </c>
      <c r="C5" s="50" t="s">
        <v>526</v>
      </c>
      <c r="D5" s="3" t="str">
        <f t="shared" si="0"/>
        <v>09</v>
      </c>
      <c r="E5" s="88">
        <f t="shared" si="1"/>
        <v>41679</v>
      </c>
      <c r="F5" t="s">
        <v>532</v>
      </c>
    </row>
    <row r="6" spans="1:6" x14ac:dyDescent="0.2">
      <c r="A6" s="1"/>
      <c r="B6" s="18">
        <f t="shared" ref="B6:B15" si="2">B5</f>
        <v>41679</v>
      </c>
      <c r="C6" s="50" t="s">
        <v>527</v>
      </c>
      <c r="D6" s="3" t="str">
        <f t="shared" si="0"/>
        <v>Sun</v>
      </c>
      <c r="E6" s="89">
        <f t="shared" si="1"/>
        <v>41679</v>
      </c>
      <c r="F6" t="s">
        <v>529</v>
      </c>
    </row>
    <row r="7" spans="1:6" x14ac:dyDescent="0.2">
      <c r="A7" s="1"/>
      <c r="B7" s="18">
        <f t="shared" si="2"/>
        <v>41679</v>
      </c>
      <c r="C7" s="50" t="s">
        <v>528</v>
      </c>
      <c r="D7" s="3" t="str">
        <f t="shared" si="0"/>
        <v>Sunday</v>
      </c>
      <c r="E7" s="90">
        <f t="shared" si="1"/>
        <v>41679</v>
      </c>
      <c r="F7" t="s">
        <v>530</v>
      </c>
    </row>
    <row r="8" spans="1:6" x14ac:dyDescent="0.2">
      <c r="A8" s="1"/>
      <c r="B8" s="18">
        <f t="shared" si="2"/>
        <v>41679</v>
      </c>
      <c r="C8" s="50" t="s">
        <v>294</v>
      </c>
      <c r="D8" s="3" t="str">
        <f t="shared" si="0"/>
        <v>2</v>
      </c>
      <c r="E8" s="51">
        <f t="shared" si="1"/>
        <v>41679</v>
      </c>
      <c r="F8" t="s">
        <v>295</v>
      </c>
    </row>
    <row r="9" spans="1:6" x14ac:dyDescent="0.2">
      <c r="B9" s="18">
        <f>B6</f>
        <v>41679</v>
      </c>
      <c r="C9" s="3" t="s">
        <v>161</v>
      </c>
      <c r="D9" s="3" t="str">
        <f t="shared" si="0"/>
        <v>02</v>
      </c>
      <c r="E9" s="36">
        <f t="shared" si="1"/>
        <v>41679</v>
      </c>
      <c r="F9" t="s">
        <v>296</v>
      </c>
    </row>
    <row r="10" spans="1:6" x14ac:dyDescent="0.2">
      <c r="B10" s="18">
        <f t="shared" si="2"/>
        <v>41679</v>
      </c>
      <c r="C10" s="3" t="s">
        <v>159</v>
      </c>
      <c r="D10" s="3" t="str">
        <f t="shared" si="0"/>
        <v>Feb</v>
      </c>
      <c r="E10" s="35">
        <f t="shared" si="1"/>
        <v>41679</v>
      </c>
      <c r="F10" t="s">
        <v>297</v>
      </c>
    </row>
    <row r="11" spans="1:6" x14ac:dyDescent="0.2">
      <c r="B11" s="18">
        <f t="shared" si="2"/>
        <v>41679</v>
      </c>
      <c r="C11" s="3" t="s">
        <v>298</v>
      </c>
      <c r="D11" s="3" t="str">
        <f t="shared" si="0"/>
        <v>February</v>
      </c>
      <c r="E11" s="52">
        <f t="shared" si="1"/>
        <v>41679</v>
      </c>
      <c r="F11" t="s">
        <v>82</v>
      </c>
    </row>
    <row r="12" spans="1:6" x14ac:dyDescent="0.2">
      <c r="B12" s="18">
        <f t="shared" si="2"/>
        <v>41679</v>
      </c>
      <c r="C12" s="3" t="s">
        <v>218</v>
      </c>
      <c r="D12" s="3" t="str">
        <f t="shared" si="0"/>
        <v>14</v>
      </c>
      <c r="E12" s="85">
        <f t="shared" si="1"/>
        <v>41679</v>
      </c>
    </row>
    <row r="13" spans="1:6" x14ac:dyDescent="0.2">
      <c r="B13" s="18">
        <f t="shared" si="2"/>
        <v>41679</v>
      </c>
      <c r="C13" s="3" t="s">
        <v>521</v>
      </c>
      <c r="D13" s="3" t="str">
        <f t="shared" si="0"/>
        <v>14</v>
      </c>
      <c r="E13" s="85">
        <f t="shared" si="1"/>
        <v>41679</v>
      </c>
    </row>
    <row r="14" spans="1:6" x14ac:dyDescent="0.2">
      <c r="B14" s="18">
        <f t="shared" si="2"/>
        <v>41679</v>
      </c>
      <c r="C14" s="3" t="s">
        <v>522</v>
      </c>
      <c r="D14" s="3" t="str">
        <f t="shared" si="0"/>
        <v>2014</v>
      </c>
      <c r="E14" s="86">
        <f t="shared" si="1"/>
        <v>41679</v>
      </c>
    </row>
    <row r="15" spans="1:6" x14ac:dyDescent="0.2">
      <c r="B15" s="18">
        <f t="shared" si="2"/>
        <v>41679</v>
      </c>
      <c r="C15" s="3" t="s">
        <v>523</v>
      </c>
      <c r="D15" s="3" t="str">
        <f t="shared" si="0"/>
        <v>2014</v>
      </c>
      <c r="E15" s="86">
        <f t="shared" si="1"/>
        <v>41679</v>
      </c>
      <c r="F15" t="s">
        <v>524</v>
      </c>
    </row>
    <row r="16" spans="1:6" x14ac:dyDescent="0.2">
      <c r="B16" s="3"/>
      <c r="C16" s="3"/>
    </row>
    <row r="17" spans="1:6" x14ac:dyDescent="0.2">
      <c r="A17" s="1" t="s">
        <v>162</v>
      </c>
      <c r="B17" s="11">
        <v>3.1415926535897931</v>
      </c>
      <c r="C17" s="3" t="s">
        <v>224</v>
      </c>
      <c r="D17" s="3" t="str">
        <f>TEXT(B17,C17)</f>
        <v>3.14</v>
      </c>
      <c r="E17" s="8">
        <f>B17</f>
        <v>3.1415926535897931</v>
      </c>
    </row>
    <row r="18" spans="1:6" x14ac:dyDescent="0.2">
      <c r="B18" s="11">
        <v>0</v>
      </c>
      <c r="C18" s="3" t="s">
        <v>224</v>
      </c>
      <c r="D18" s="3" t="str">
        <f>TEXT(B18,C18)</f>
        <v>-</v>
      </c>
      <c r="E18" s="8">
        <f>B18</f>
        <v>0</v>
      </c>
      <c r="F18" t="s">
        <v>715</v>
      </c>
    </row>
    <row r="19" spans="1:6" x14ac:dyDescent="0.2">
      <c r="B19" s="11">
        <v>-3.1415926535897931</v>
      </c>
      <c r="C19" s="3" t="s">
        <v>224</v>
      </c>
      <c r="D19" s="3" t="str">
        <f>TEXT(B19,C19)</f>
        <v>(3.14)</v>
      </c>
      <c r="E19" s="8">
        <f>B19</f>
        <v>-3.1415926535897931</v>
      </c>
    </row>
    <row r="20" spans="1:6" x14ac:dyDescent="0.2">
      <c r="B20" s="3"/>
      <c r="C20" s="3"/>
      <c r="D20" s="3"/>
      <c r="E20" s="8"/>
    </row>
    <row r="21" spans="1:6" x14ac:dyDescent="0.2">
      <c r="B21" s="11">
        <v>-3.1415926535897931</v>
      </c>
      <c r="C21" s="3" t="s">
        <v>292</v>
      </c>
      <c r="D21" s="3" t="str">
        <f>TEXT(B21,C21)</f>
        <v>(3.14)</v>
      </c>
      <c r="E21" s="48">
        <f>B21</f>
        <v>-3.1415926535897931</v>
      </c>
    </row>
    <row r="22" spans="1:6" x14ac:dyDescent="0.2">
      <c r="B22" s="3"/>
      <c r="C22" s="3"/>
      <c r="D22" s="3"/>
      <c r="E22" s="48"/>
    </row>
    <row r="23" spans="1:6" x14ac:dyDescent="0.2">
      <c r="B23" s="11">
        <v>-3.1415926535897931</v>
      </c>
      <c r="C23" s="3" t="s">
        <v>293</v>
      </c>
      <c r="D23" s="3" t="str">
        <f>TEXT(B23,C23)</f>
        <v>(3.14)</v>
      </c>
      <c r="E23" s="49">
        <f>B23</f>
        <v>-3.1415926535897931</v>
      </c>
    </row>
    <row r="24" spans="1:6" x14ac:dyDescent="0.2">
      <c r="B24" s="3"/>
    </row>
    <row r="25" spans="1:6" x14ac:dyDescent="0.2">
      <c r="B25" s="11">
        <v>-3.1415926535897931</v>
      </c>
      <c r="C25" s="3" t="s">
        <v>310</v>
      </c>
      <c r="D25" s="3" t="str">
        <f>TEXT(B25,C25)</f>
        <v>(3.14)</v>
      </c>
      <c r="E25" s="53">
        <f>B25</f>
        <v>-3.1415926535897931</v>
      </c>
    </row>
    <row r="29" spans="1:6" x14ac:dyDescent="0.2">
      <c r="A29" s="1" t="s">
        <v>287</v>
      </c>
    </row>
    <row r="30" spans="1:6" ht="25.5" x14ac:dyDescent="0.2">
      <c r="A30" s="10" t="s">
        <v>163</v>
      </c>
    </row>
    <row r="32" spans="1:6" ht="25.5" x14ac:dyDescent="0.2">
      <c r="A32" s="10" t="s">
        <v>289</v>
      </c>
    </row>
    <row r="33" spans="1:3" x14ac:dyDescent="0.2">
      <c r="A33" t="s">
        <v>288</v>
      </c>
    </row>
    <row r="34" spans="1:3" x14ac:dyDescent="0.2">
      <c r="A34" t="s">
        <v>290</v>
      </c>
    </row>
    <row r="35" spans="1:3" x14ac:dyDescent="0.2">
      <c r="A35" t="s">
        <v>291</v>
      </c>
    </row>
    <row r="37" spans="1:3" x14ac:dyDescent="0.2">
      <c r="A37" s="1" t="s">
        <v>299</v>
      </c>
    </row>
    <row r="38" spans="1:3" x14ac:dyDescent="0.2">
      <c r="A38" s="10" t="s">
        <v>300</v>
      </c>
    </row>
    <row r="39" spans="1:3" x14ac:dyDescent="0.2">
      <c r="A39" t="s">
        <v>301</v>
      </c>
    </row>
    <row r="40" spans="1:3" x14ac:dyDescent="0.2">
      <c r="A40" t="s">
        <v>302</v>
      </c>
    </row>
    <row r="41" spans="1:3" x14ac:dyDescent="0.2">
      <c r="A41" t="s">
        <v>303</v>
      </c>
    </row>
    <row r="42" spans="1:3" x14ac:dyDescent="0.2">
      <c r="A42" t="s">
        <v>304</v>
      </c>
    </row>
    <row r="43" spans="1:3" x14ac:dyDescent="0.2">
      <c r="A43" t="s">
        <v>305</v>
      </c>
    </row>
    <row r="44" spans="1:3" x14ac:dyDescent="0.2">
      <c r="A44" t="s">
        <v>306</v>
      </c>
    </row>
    <row r="45" spans="1:3" x14ac:dyDescent="0.2">
      <c r="A45" t="s">
        <v>307</v>
      </c>
    </row>
    <row r="46" spans="1:3" ht="25.5" x14ac:dyDescent="0.2">
      <c r="A46" t="s">
        <v>308</v>
      </c>
      <c r="C46" s="10" t="s">
        <v>309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47"/>
  <sheetViews>
    <sheetView workbookViewId="0">
      <pane ySplit="1" topLeftCell="A116" activePane="bottomLeft" state="frozen"/>
      <selection activeCell="E35" sqref="E34:E35"/>
      <selection pane="bottomLeft" activeCell="F125" sqref="F125:F145"/>
    </sheetView>
  </sheetViews>
  <sheetFormatPr defaultRowHeight="12.75" x14ac:dyDescent="0.2"/>
  <cols>
    <col min="1" max="1" width="9.140625" style="3"/>
    <col min="2" max="2" width="25.28515625" style="68" bestFit="1" customWidth="1"/>
    <col min="3" max="3" width="19.85546875" style="3" customWidth="1"/>
    <col min="7" max="7" width="25.28515625" bestFit="1" customWidth="1"/>
  </cols>
  <sheetData>
    <row r="1" spans="1:7" x14ac:dyDescent="0.2">
      <c r="A1" s="2" t="s">
        <v>226</v>
      </c>
      <c r="B1" s="67" t="s">
        <v>164</v>
      </c>
      <c r="C1" s="2" t="s">
        <v>272</v>
      </c>
      <c r="D1" s="2" t="s">
        <v>273</v>
      </c>
    </row>
    <row r="2" spans="1:7" x14ac:dyDescent="0.2">
      <c r="A2" s="3" t="s">
        <v>227</v>
      </c>
      <c r="B2" s="68" t="s">
        <v>229</v>
      </c>
      <c r="C2" s="3" t="s">
        <v>269</v>
      </c>
      <c r="D2" s="3">
        <v>21</v>
      </c>
    </row>
    <row r="3" spans="1:7" x14ac:dyDescent="0.2">
      <c r="A3" s="3" t="s">
        <v>227</v>
      </c>
      <c r="B3" s="68" t="s">
        <v>229</v>
      </c>
      <c r="C3" s="3" t="s">
        <v>270</v>
      </c>
      <c r="D3" s="3">
        <v>30</v>
      </c>
    </row>
    <row r="4" spans="1:7" x14ac:dyDescent="0.2">
      <c r="A4" s="3" t="s">
        <v>227</v>
      </c>
      <c r="B4" s="68" t="s">
        <v>229</v>
      </c>
      <c r="C4" s="3" t="s">
        <v>271</v>
      </c>
      <c r="D4" s="3">
        <v>27</v>
      </c>
    </row>
    <row r="5" spans="1:7" x14ac:dyDescent="0.2">
      <c r="A5" s="3" t="s">
        <v>227</v>
      </c>
      <c r="B5" s="68" t="s">
        <v>230</v>
      </c>
      <c r="C5" s="3" t="s">
        <v>269</v>
      </c>
      <c r="D5" s="3">
        <v>25</v>
      </c>
    </row>
    <row r="6" spans="1:7" x14ac:dyDescent="0.2">
      <c r="A6" s="3" t="s">
        <v>227</v>
      </c>
      <c r="B6" s="68" t="s">
        <v>230</v>
      </c>
      <c r="C6" s="3" t="s">
        <v>270</v>
      </c>
      <c r="D6" s="3">
        <v>27</v>
      </c>
    </row>
    <row r="7" spans="1:7" x14ac:dyDescent="0.2">
      <c r="A7" s="3" t="s">
        <v>227</v>
      </c>
      <c r="B7" s="68" t="s">
        <v>230</v>
      </c>
      <c r="C7" s="3" t="s">
        <v>271</v>
      </c>
      <c r="D7" s="3">
        <v>29</v>
      </c>
      <c r="F7" s="3"/>
      <c r="G7" s="3"/>
    </row>
    <row r="8" spans="1:7" x14ac:dyDescent="0.2">
      <c r="A8" s="3" t="s">
        <v>227</v>
      </c>
      <c r="B8" s="68" t="s">
        <v>231</v>
      </c>
      <c r="C8" s="3" t="s">
        <v>269</v>
      </c>
      <c r="D8" s="3">
        <v>24</v>
      </c>
    </row>
    <row r="9" spans="1:7" x14ac:dyDescent="0.2">
      <c r="A9" s="3" t="s">
        <v>227</v>
      </c>
      <c r="B9" s="68" t="s">
        <v>231</v>
      </c>
      <c r="C9" s="3" t="s">
        <v>270</v>
      </c>
      <c r="D9" s="3">
        <v>28</v>
      </c>
    </row>
    <row r="10" spans="1:7" x14ac:dyDescent="0.2">
      <c r="A10" s="3" t="s">
        <v>227</v>
      </c>
      <c r="B10" s="68" t="s">
        <v>231</v>
      </c>
      <c r="C10" s="3" t="s">
        <v>271</v>
      </c>
      <c r="D10" s="3">
        <v>29</v>
      </c>
    </row>
    <row r="11" spans="1:7" x14ac:dyDescent="0.2">
      <c r="A11" s="3" t="s">
        <v>227</v>
      </c>
      <c r="B11" s="68" t="s">
        <v>232</v>
      </c>
      <c r="C11" s="3" t="s">
        <v>269</v>
      </c>
      <c r="D11" s="3">
        <v>29</v>
      </c>
    </row>
    <row r="12" spans="1:7" x14ac:dyDescent="0.2">
      <c r="A12" s="3" t="s">
        <v>227</v>
      </c>
      <c r="B12" s="68" t="s">
        <v>232</v>
      </c>
      <c r="C12" s="3" t="s">
        <v>270</v>
      </c>
      <c r="D12" s="3">
        <v>20</v>
      </c>
    </row>
    <row r="13" spans="1:7" x14ac:dyDescent="0.2">
      <c r="A13" s="3" t="s">
        <v>227</v>
      </c>
      <c r="B13" s="68" t="s">
        <v>232</v>
      </c>
      <c r="C13" s="3" t="s">
        <v>271</v>
      </c>
      <c r="D13" s="3">
        <v>22</v>
      </c>
    </row>
    <row r="14" spans="1:7" x14ac:dyDescent="0.2">
      <c r="A14" s="3" t="s">
        <v>227</v>
      </c>
      <c r="B14" s="68" t="s">
        <v>233</v>
      </c>
      <c r="C14" s="3" t="s">
        <v>269</v>
      </c>
      <c r="D14" s="3">
        <v>24</v>
      </c>
    </row>
    <row r="15" spans="1:7" x14ac:dyDescent="0.2">
      <c r="A15" s="3" t="s">
        <v>227</v>
      </c>
      <c r="B15" s="68" t="s">
        <v>233</v>
      </c>
      <c r="C15" s="3" t="s">
        <v>270</v>
      </c>
      <c r="D15" s="3">
        <v>24</v>
      </c>
    </row>
    <row r="16" spans="1:7" x14ac:dyDescent="0.2">
      <c r="A16" s="3" t="s">
        <v>227</v>
      </c>
      <c r="B16" s="68" t="s">
        <v>233</v>
      </c>
      <c r="C16" s="3" t="s">
        <v>271</v>
      </c>
      <c r="D16" s="3">
        <v>25</v>
      </c>
    </row>
    <row r="17" spans="1:4" x14ac:dyDescent="0.2">
      <c r="A17" s="3" t="s">
        <v>227</v>
      </c>
      <c r="B17" s="68" t="s">
        <v>234</v>
      </c>
      <c r="C17" s="3" t="s">
        <v>269</v>
      </c>
      <c r="D17" s="3">
        <v>21</v>
      </c>
    </row>
    <row r="18" spans="1:4" x14ac:dyDescent="0.2">
      <c r="A18" s="3" t="s">
        <v>227</v>
      </c>
      <c r="B18" s="68" t="s">
        <v>234</v>
      </c>
      <c r="C18" s="3" t="s">
        <v>270</v>
      </c>
      <c r="D18" s="3">
        <v>26</v>
      </c>
    </row>
    <row r="19" spans="1:4" x14ac:dyDescent="0.2">
      <c r="A19" s="3" t="s">
        <v>227</v>
      </c>
      <c r="B19" s="68" t="s">
        <v>234</v>
      </c>
      <c r="C19" s="3" t="s">
        <v>271</v>
      </c>
      <c r="D19" s="3">
        <v>23</v>
      </c>
    </row>
    <row r="20" spans="1:4" x14ac:dyDescent="0.2">
      <c r="A20" s="3" t="s">
        <v>227</v>
      </c>
      <c r="B20" s="68" t="s">
        <v>235</v>
      </c>
      <c r="C20" s="3" t="s">
        <v>269</v>
      </c>
      <c r="D20" s="3">
        <v>27</v>
      </c>
    </row>
    <row r="21" spans="1:4" x14ac:dyDescent="0.2">
      <c r="A21" s="3" t="s">
        <v>227</v>
      </c>
      <c r="B21" s="68" t="s">
        <v>235</v>
      </c>
      <c r="C21" s="3" t="s">
        <v>270</v>
      </c>
      <c r="D21" s="3">
        <v>29</v>
      </c>
    </row>
    <row r="22" spans="1:4" x14ac:dyDescent="0.2">
      <c r="A22" s="3" t="s">
        <v>227</v>
      </c>
      <c r="B22" s="68" t="s">
        <v>235</v>
      </c>
      <c r="C22" s="3" t="s">
        <v>271</v>
      </c>
      <c r="D22" s="3">
        <v>24</v>
      </c>
    </row>
    <row r="23" spans="1:4" x14ac:dyDescent="0.2">
      <c r="A23" s="3" t="s">
        <v>227</v>
      </c>
      <c r="B23" s="68" t="s">
        <v>236</v>
      </c>
      <c r="C23" s="3" t="s">
        <v>269</v>
      </c>
      <c r="D23" s="3">
        <v>27</v>
      </c>
    </row>
    <row r="24" spans="1:4" x14ac:dyDescent="0.2">
      <c r="A24" s="3" t="s">
        <v>227</v>
      </c>
      <c r="B24" s="68" t="s">
        <v>236</v>
      </c>
      <c r="C24" s="3" t="s">
        <v>270</v>
      </c>
      <c r="D24" s="3">
        <v>28</v>
      </c>
    </row>
    <row r="25" spans="1:4" x14ac:dyDescent="0.2">
      <c r="A25" s="3" t="s">
        <v>227</v>
      </c>
      <c r="B25" s="68" t="s">
        <v>236</v>
      </c>
      <c r="C25" s="3" t="s">
        <v>271</v>
      </c>
      <c r="D25" s="3">
        <v>21</v>
      </c>
    </row>
    <row r="26" spans="1:4" x14ac:dyDescent="0.2">
      <c r="A26" s="3" t="s">
        <v>227</v>
      </c>
      <c r="B26" s="68" t="s">
        <v>237</v>
      </c>
      <c r="C26" s="3" t="s">
        <v>269</v>
      </c>
      <c r="D26" s="3">
        <v>21</v>
      </c>
    </row>
    <row r="27" spans="1:4" x14ac:dyDescent="0.2">
      <c r="A27" s="3" t="s">
        <v>227</v>
      </c>
      <c r="B27" s="68" t="s">
        <v>237</v>
      </c>
      <c r="C27" s="3" t="s">
        <v>270</v>
      </c>
      <c r="D27" s="3">
        <v>20</v>
      </c>
    </row>
    <row r="28" spans="1:4" x14ac:dyDescent="0.2">
      <c r="A28" s="3" t="s">
        <v>227</v>
      </c>
      <c r="B28" s="68" t="s">
        <v>237</v>
      </c>
      <c r="C28" s="3" t="s">
        <v>271</v>
      </c>
      <c r="D28" s="3">
        <v>26</v>
      </c>
    </row>
    <row r="29" spans="1:4" x14ac:dyDescent="0.2">
      <c r="A29" s="3" t="s">
        <v>227</v>
      </c>
      <c r="B29" s="68" t="s">
        <v>238</v>
      </c>
      <c r="C29" s="3" t="s">
        <v>269</v>
      </c>
      <c r="D29" s="3">
        <v>28</v>
      </c>
    </row>
    <row r="30" spans="1:4" x14ac:dyDescent="0.2">
      <c r="A30" s="3" t="s">
        <v>227</v>
      </c>
      <c r="B30" s="68" t="s">
        <v>238</v>
      </c>
      <c r="C30" s="3" t="s">
        <v>270</v>
      </c>
      <c r="D30" s="3">
        <v>25</v>
      </c>
    </row>
    <row r="31" spans="1:4" x14ac:dyDescent="0.2">
      <c r="A31" s="3" t="s">
        <v>227</v>
      </c>
      <c r="B31" s="68" t="s">
        <v>238</v>
      </c>
      <c r="C31" s="3" t="s">
        <v>271</v>
      </c>
      <c r="D31" s="3">
        <v>22</v>
      </c>
    </row>
    <row r="32" spans="1:4" x14ac:dyDescent="0.2">
      <c r="A32" s="3" t="s">
        <v>227</v>
      </c>
      <c r="B32" s="68" t="s">
        <v>239</v>
      </c>
      <c r="C32" s="3" t="s">
        <v>269</v>
      </c>
      <c r="D32" s="3">
        <v>28</v>
      </c>
    </row>
    <row r="33" spans="1:4" x14ac:dyDescent="0.2">
      <c r="A33" s="3" t="s">
        <v>227</v>
      </c>
      <c r="B33" s="68" t="s">
        <v>239</v>
      </c>
      <c r="C33" s="3" t="s">
        <v>270</v>
      </c>
      <c r="D33" s="3">
        <v>29</v>
      </c>
    </row>
    <row r="34" spans="1:4" x14ac:dyDescent="0.2">
      <c r="A34" s="3" t="s">
        <v>227</v>
      </c>
      <c r="B34" s="68" t="s">
        <v>239</v>
      </c>
      <c r="C34" s="3" t="s">
        <v>271</v>
      </c>
      <c r="D34" s="3">
        <v>22</v>
      </c>
    </row>
    <row r="35" spans="1:4" x14ac:dyDescent="0.2">
      <c r="A35" s="3" t="s">
        <v>227</v>
      </c>
      <c r="B35" s="68" t="s">
        <v>240</v>
      </c>
      <c r="C35" s="3" t="s">
        <v>269</v>
      </c>
      <c r="D35" s="3">
        <v>29</v>
      </c>
    </row>
    <row r="36" spans="1:4" x14ac:dyDescent="0.2">
      <c r="A36" s="3" t="s">
        <v>227</v>
      </c>
      <c r="B36" s="68" t="s">
        <v>240</v>
      </c>
      <c r="C36" s="3" t="s">
        <v>270</v>
      </c>
      <c r="D36" s="3">
        <v>28</v>
      </c>
    </row>
    <row r="37" spans="1:4" x14ac:dyDescent="0.2">
      <c r="A37" s="3" t="s">
        <v>227</v>
      </c>
      <c r="B37" s="68" t="s">
        <v>240</v>
      </c>
      <c r="C37" s="3" t="s">
        <v>271</v>
      </c>
      <c r="D37" s="3">
        <v>21</v>
      </c>
    </row>
    <row r="38" spans="1:4" x14ac:dyDescent="0.2">
      <c r="A38" s="3" t="s">
        <v>227</v>
      </c>
      <c r="B38" s="68" t="s">
        <v>241</v>
      </c>
      <c r="C38" s="3" t="s">
        <v>269</v>
      </c>
      <c r="D38" s="3">
        <v>29</v>
      </c>
    </row>
    <row r="39" spans="1:4" x14ac:dyDescent="0.2">
      <c r="A39" s="3" t="s">
        <v>227</v>
      </c>
      <c r="B39" s="68" t="s">
        <v>241</v>
      </c>
      <c r="C39" s="3" t="s">
        <v>270</v>
      </c>
      <c r="D39" s="3">
        <v>26</v>
      </c>
    </row>
    <row r="40" spans="1:4" x14ac:dyDescent="0.2">
      <c r="A40" s="3" t="s">
        <v>227</v>
      </c>
      <c r="B40" s="68" t="s">
        <v>241</v>
      </c>
      <c r="C40" s="3" t="s">
        <v>271</v>
      </c>
      <c r="D40" s="3">
        <v>23</v>
      </c>
    </row>
    <row r="41" spans="1:4" x14ac:dyDescent="0.2">
      <c r="A41" s="3" t="s">
        <v>227</v>
      </c>
      <c r="B41" s="68" t="s">
        <v>242</v>
      </c>
      <c r="C41" s="3" t="s">
        <v>269</v>
      </c>
      <c r="D41" s="3">
        <v>21</v>
      </c>
    </row>
    <row r="42" spans="1:4" x14ac:dyDescent="0.2">
      <c r="A42" s="3" t="s">
        <v>227</v>
      </c>
      <c r="B42" s="68" t="s">
        <v>242</v>
      </c>
      <c r="C42" s="3" t="s">
        <v>270</v>
      </c>
      <c r="D42" s="3">
        <v>27</v>
      </c>
    </row>
    <row r="43" spans="1:4" x14ac:dyDescent="0.2">
      <c r="A43" s="3" t="s">
        <v>227</v>
      </c>
      <c r="B43" s="68" t="s">
        <v>242</v>
      </c>
      <c r="C43" s="3" t="s">
        <v>271</v>
      </c>
      <c r="D43" s="3">
        <v>28</v>
      </c>
    </row>
    <row r="44" spans="1:4" x14ac:dyDescent="0.2">
      <c r="A44" s="3" t="s">
        <v>227</v>
      </c>
      <c r="B44" s="68" t="s">
        <v>243</v>
      </c>
      <c r="C44" s="3" t="s">
        <v>269</v>
      </c>
      <c r="D44" s="3">
        <v>20</v>
      </c>
    </row>
    <row r="45" spans="1:4" x14ac:dyDescent="0.2">
      <c r="A45" s="3" t="s">
        <v>227</v>
      </c>
      <c r="B45" s="68" t="s">
        <v>243</v>
      </c>
      <c r="C45" s="3" t="s">
        <v>270</v>
      </c>
      <c r="D45" s="3">
        <v>21</v>
      </c>
    </row>
    <row r="46" spans="1:4" x14ac:dyDescent="0.2">
      <c r="A46" s="3" t="s">
        <v>227</v>
      </c>
      <c r="B46" s="68" t="s">
        <v>243</v>
      </c>
      <c r="C46" s="3" t="s">
        <v>271</v>
      </c>
      <c r="D46" s="3">
        <v>23</v>
      </c>
    </row>
    <row r="47" spans="1:4" x14ac:dyDescent="0.2">
      <c r="A47" s="3" t="s">
        <v>227</v>
      </c>
      <c r="B47" s="68" t="s">
        <v>244</v>
      </c>
      <c r="C47" s="3" t="s">
        <v>269</v>
      </c>
      <c r="D47" s="3">
        <v>26</v>
      </c>
    </row>
    <row r="48" spans="1:4" x14ac:dyDescent="0.2">
      <c r="A48" s="3" t="s">
        <v>227</v>
      </c>
      <c r="B48" s="68" t="s">
        <v>244</v>
      </c>
      <c r="C48" s="3" t="s">
        <v>270</v>
      </c>
      <c r="D48" s="3">
        <v>21</v>
      </c>
    </row>
    <row r="49" spans="1:4" x14ac:dyDescent="0.2">
      <c r="A49" s="3" t="s">
        <v>227</v>
      </c>
      <c r="B49" s="68" t="s">
        <v>244</v>
      </c>
      <c r="C49" s="3" t="s">
        <v>271</v>
      </c>
      <c r="D49" s="3">
        <v>26</v>
      </c>
    </row>
    <row r="50" spans="1:4" x14ac:dyDescent="0.2">
      <c r="A50" s="3" t="s">
        <v>227</v>
      </c>
      <c r="B50" s="68" t="s">
        <v>245</v>
      </c>
      <c r="C50" s="3" t="s">
        <v>269</v>
      </c>
      <c r="D50" s="3">
        <v>21</v>
      </c>
    </row>
    <row r="51" spans="1:4" x14ac:dyDescent="0.2">
      <c r="A51" s="3" t="s">
        <v>227</v>
      </c>
      <c r="B51" s="68" t="s">
        <v>245</v>
      </c>
      <c r="C51" s="3" t="s">
        <v>270</v>
      </c>
      <c r="D51" s="3">
        <v>29</v>
      </c>
    </row>
    <row r="52" spans="1:4" x14ac:dyDescent="0.2">
      <c r="A52" s="3" t="s">
        <v>227</v>
      </c>
      <c r="B52" s="68" t="s">
        <v>245</v>
      </c>
      <c r="C52" s="3" t="s">
        <v>271</v>
      </c>
      <c r="D52" s="3">
        <v>25</v>
      </c>
    </row>
    <row r="53" spans="1:4" x14ac:dyDescent="0.2">
      <c r="A53" s="3" t="s">
        <v>228</v>
      </c>
      <c r="B53" s="68" t="s">
        <v>246</v>
      </c>
      <c r="C53" s="3" t="s">
        <v>269</v>
      </c>
      <c r="D53" s="3">
        <v>29</v>
      </c>
    </row>
    <row r="54" spans="1:4" x14ac:dyDescent="0.2">
      <c r="A54" s="3" t="s">
        <v>228</v>
      </c>
      <c r="B54" s="68" t="s">
        <v>246</v>
      </c>
      <c r="C54" s="3" t="s">
        <v>270</v>
      </c>
      <c r="D54" s="3">
        <v>23</v>
      </c>
    </row>
    <row r="55" spans="1:4" x14ac:dyDescent="0.2">
      <c r="A55" s="3" t="s">
        <v>228</v>
      </c>
      <c r="B55" s="68" t="s">
        <v>246</v>
      </c>
      <c r="C55" s="3" t="s">
        <v>271</v>
      </c>
      <c r="D55" s="3">
        <v>28</v>
      </c>
    </row>
    <row r="56" spans="1:4" x14ac:dyDescent="0.2">
      <c r="A56" s="3" t="s">
        <v>228</v>
      </c>
      <c r="B56" s="68" t="s">
        <v>247</v>
      </c>
      <c r="C56" s="3" t="s">
        <v>269</v>
      </c>
      <c r="D56" s="3">
        <v>25</v>
      </c>
    </row>
    <row r="57" spans="1:4" x14ac:dyDescent="0.2">
      <c r="A57" s="3" t="s">
        <v>228</v>
      </c>
      <c r="B57" s="68" t="s">
        <v>247</v>
      </c>
      <c r="C57" s="3" t="s">
        <v>270</v>
      </c>
      <c r="D57" s="3">
        <v>28</v>
      </c>
    </row>
    <row r="58" spans="1:4" x14ac:dyDescent="0.2">
      <c r="A58" s="3" t="s">
        <v>228</v>
      </c>
      <c r="B58" s="68" t="s">
        <v>247</v>
      </c>
      <c r="C58" s="3" t="s">
        <v>271</v>
      </c>
      <c r="D58" s="3">
        <v>25</v>
      </c>
    </row>
    <row r="59" spans="1:4" x14ac:dyDescent="0.2">
      <c r="A59" s="3" t="s">
        <v>228</v>
      </c>
      <c r="B59" s="68" t="s">
        <v>248</v>
      </c>
      <c r="C59" s="3" t="s">
        <v>269</v>
      </c>
      <c r="D59" s="3">
        <v>25</v>
      </c>
    </row>
    <row r="60" spans="1:4" x14ac:dyDescent="0.2">
      <c r="A60" s="3" t="s">
        <v>228</v>
      </c>
      <c r="B60" s="68" t="s">
        <v>248</v>
      </c>
      <c r="C60" s="3" t="s">
        <v>270</v>
      </c>
      <c r="D60" s="3">
        <v>24</v>
      </c>
    </row>
    <row r="61" spans="1:4" x14ac:dyDescent="0.2">
      <c r="A61" s="3" t="s">
        <v>228</v>
      </c>
      <c r="B61" s="68" t="s">
        <v>248</v>
      </c>
      <c r="C61" s="3" t="s">
        <v>271</v>
      </c>
      <c r="D61" s="3">
        <v>25</v>
      </c>
    </row>
    <row r="62" spans="1:4" x14ac:dyDescent="0.2">
      <c r="A62" s="3" t="s">
        <v>228</v>
      </c>
      <c r="B62" s="68" t="s">
        <v>249</v>
      </c>
      <c r="C62" s="3" t="s">
        <v>269</v>
      </c>
      <c r="D62" s="3">
        <v>29</v>
      </c>
    </row>
    <row r="63" spans="1:4" x14ac:dyDescent="0.2">
      <c r="A63" s="3" t="s">
        <v>228</v>
      </c>
      <c r="B63" s="68" t="s">
        <v>249</v>
      </c>
      <c r="C63" s="3" t="s">
        <v>270</v>
      </c>
      <c r="D63" s="3">
        <v>27</v>
      </c>
    </row>
    <row r="64" spans="1:4" x14ac:dyDescent="0.2">
      <c r="A64" s="3" t="s">
        <v>228</v>
      </c>
      <c r="B64" s="68" t="s">
        <v>249</v>
      </c>
      <c r="C64" s="3" t="s">
        <v>271</v>
      </c>
      <c r="D64" s="3">
        <v>23</v>
      </c>
    </row>
    <row r="65" spans="1:4" x14ac:dyDescent="0.2">
      <c r="A65" s="3" t="s">
        <v>228</v>
      </c>
      <c r="B65" s="68" t="s">
        <v>250</v>
      </c>
      <c r="C65" s="3" t="s">
        <v>269</v>
      </c>
      <c r="D65" s="3">
        <v>25</v>
      </c>
    </row>
    <row r="66" spans="1:4" x14ac:dyDescent="0.2">
      <c r="A66" s="3" t="s">
        <v>228</v>
      </c>
      <c r="B66" s="68" t="s">
        <v>250</v>
      </c>
      <c r="C66" s="3" t="s">
        <v>270</v>
      </c>
      <c r="D66" s="3">
        <v>25</v>
      </c>
    </row>
    <row r="67" spans="1:4" x14ac:dyDescent="0.2">
      <c r="A67" s="3" t="s">
        <v>228</v>
      </c>
      <c r="B67" s="68" t="s">
        <v>250</v>
      </c>
      <c r="C67" s="3" t="s">
        <v>271</v>
      </c>
      <c r="D67" s="3">
        <v>22</v>
      </c>
    </row>
    <row r="68" spans="1:4" x14ac:dyDescent="0.2">
      <c r="A68" s="3" t="s">
        <v>228</v>
      </c>
      <c r="B68" s="68" t="s">
        <v>251</v>
      </c>
      <c r="C68" s="3" t="s">
        <v>269</v>
      </c>
      <c r="D68" s="3">
        <v>25</v>
      </c>
    </row>
    <row r="69" spans="1:4" x14ac:dyDescent="0.2">
      <c r="A69" s="3" t="s">
        <v>228</v>
      </c>
      <c r="B69" s="68" t="s">
        <v>251</v>
      </c>
      <c r="C69" s="3" t="s">
        <v>270</v>
      </c>
      <c r="D69" s="3">
        <v>29</v>
      </c>
    </row>
    <row r="70" spans="1:4" x14ac:dyDescent="0.2">
      <c r="A70" s="3" t="s">
        <v>228</v>
      </c>
      <c r="B70" s="68" t="s">
        <v>251</v>
      </c>
      <c r="C70" s="3" t="s">
        <v>271</v>
      </c>
      <c r="D70" s="3">
        <v>21</v>
      </c>
    </row>
    <row r="71" spans="1:4" x14ac:dyDescent="0.2">
      <c r="A71" s="3" t="s">
        <v>228</v>
      </c>
      <c r="B71" s="68" t="s">
        <v>252</v>
      </c>
      <c r="C71" s="3" t="s">
        <v>269</v>
      </c>
      <c r="D71" s="3">
        <v>29</v>
      </c>
    </row>
    <row r="72" spans="1:4" x14ac:dyDescent="0.2">
      <c r="A72" s="3" t="s">
        <v>228</v>
      </c>
      <c r="B72" s="68" t="s">
        <v>252</v>
      </c>
      <c r="C72" s="3" t="s">
        <v>270</v>
      </c>
      <c r="D72" s="3">
        <v>27</v>
      </c>
    </row>
    <row r="73" spans="1:4" x14ac:dyDescent="0.2">
      <c r="A73" s="3" t="s">
        <v>228</v>
      </c>
      <c r="B73" s="68" t="s">
        <v>252</v>
      </c>
      <c r="C73" s="3" t="s">
        <v>271</v>
      </c>
      <c r="D73" s="3">
        <v>24</v>
      </c>
    </row>
    <row r="74" spans="1:4" x14ac:dyDescent="0.2">
      <c r="A74" s="3" t="s">
        <v>228</v>
      </c>
      <c r="B74" s="68" t="s">
        <v>253</v>
      </c>
      <c r="C74" s="3" t="s">
        <v>269</v>
      </c>
      <c r="D74" s="3">
        <v>26</v>
      </c>
    </row>
    <row r="75" spans="1:4" x14ac:dyDescent="0.2">
      <c r="A75" s="3" t="s">
        <v>228</v>
      </c>
      <c r="B75" s="68" t="s">
        <v>253</v>
      </c>
      <c r="C75" s="3" t="s">
        <v>270</v>
      </c>
      <c r="D75" s="3">
        <v>20</v>
      </c>
    </row>
    <row r="76" spans="1:4" x14ac:dyDescent="0.2">
      <c r="A76" s="3" t="s">
        <v>228</v>
      </c>
      <c r="B76" s="68" t="s">
        <v>253</v>
      </c>
      <c r="C76" s="3" t="s">
        <v>271</v>
      </c>
      <c r="D76" s="3">
        <v>25</v>
      </c>
    </row>
    <row r="77" spans="1:4" x14ac:dyDescent="0.2">
      <c r="A77" s="3" t="s">
        <v>228</v>
      </c>
      <c r="B77" s="68" t="s">
        <v>254</v>
      </c>
      <c r="C77" s="3" t="s">
        <v>269</v>
      </c>
      <c r="D77" s="3">
        <v>26</v>
      </c>
    </row>
    <row r="78" spans="1:4" x14ac:dyDescent="0.2">
      <c r="A78" s="3" t="s">
        <v>228</v>
      </c>
      <c r="B78" s="68" t="s">
        <v>254</v>
      </c>
      <c r="C78" s="3" t="s">
        <v>270</v>
      </c>
      <c r="D78" s="3">
        <v>21</v>
      </c>
    </row>
    <row r="79" spans="1:4" x14ac:dyDescent="0.2">
      <c r="A79" s="3" t="s">
        <v>228</v>
      </c>
      <c r="B79" s="68" t="s">
        <v>254</v>
      </c>
      <c r="C79" s="3" t="s">
        <v>271</v>
      </c>
      <c r="D79" s="3">
        <v>26</v>
      </c>
    </row>
    <row r="80" spans="1:4" x14ac:dyDescent="0.2">
      <c r="A80" s="3" t="s">
        <v>228</v>
      </c>
      <c r="B80" s="68" t="s">
        <v>255</v>
      </c>
      <c r="C80" s="3" t="s">
        <v>269</v>
      </c>
      <c r="D80" s="3">
        <v>30</v>
      </c>
    </row>
    <row r="81" spans="1:4" x14ac:dyDescent="0.2">
      <c r="A81" s="3" t="s">
        <v>228</v>
      </c>
      <c r="B81" s="68" t="s">
        <v>255</v>
      </c>
      <c r="C81" s="3" t="s">
        <v>270</v>
      </c>
      <c r="D81" s="3">
        <v>28</v>
      </c>
    </row>
    <row r="82" spans="1:4" x14ac:dyDescent="0.2">
      <c r="A82" s="3" t="s">
        <v>228</v>
      </c>
      <c r="B82" s="68" t="s">
        <v>255</v>
      </c>
      <c r="C82" s="3" t="s">
        <v>271</v>
      </c>
      <c r="D82" s="3">
        <v>23</v>
      </c>
    </row>
    <row r="83" spans="1:4" x14ac:dyDescent="0.2">
      <c r="A83" s="3" t="s">
        <v>228</v>
      </c>
      <c r="B83" s="68" t="s">
        <v>256</v>
      </c>
      <c r="C83" s="3" t="s">
        <v>269</v>
      </c>
      <c r="D83" s="3">
        <v>27</v>
      </c>
    </row>
    <row r="84" spans="1:4" x14ac:dyDescent="0.2">
      <c r="A84" s="3" t="s">
        <v>228</v>
      </c>
      <c r="B84" s="68" t="s">
        <v>256</v>
      </c>
      <c r="C84" s="3" t="s">
        <v>270</v>
      </c>
      <c r="D84" s="3">
        <v>22</v>
      </c>
    </row>
    <row r="85" spans="1:4" x14ac:dyDescent="0.2">
      <c r="A85" s="3" t="s">
        <v>228</v>
      </c>
      <c r="B85" s="68" t="s">
        <v>256</v>
      </c>
      <c r="C85" s="3" t="s">
        <v>271</v>
      </c>
      <c r="D85" s="3">
        <v>30</v>
      </c>
    </row>
    <row r="86" spans="1:4" x14ac:dyDescent="0.2">
      <c r="A86" s="3" t="s">
        <v>228</v>
      </c>
      <c r="B86" s="68" t="s">
        <v>257</v>
      </c>
      <c r="C86" s="3" t="s">
        <v>269</v>
      </c>
      <c r="D86" s="3">
        <v>22</v>
      </c>
    </row>
    <row r="87" spans="1:4" x14ac:dyDescent="0.2">
      <c r="A87" s="3" t="s">
        <v>228</v>
      </c>
      <c r="B87" s="68" t="s">
        <v>257</v>
      </c>
      <c r="C87" s="3" t="s">
        <v>270</v>
      </c>
      <c r="D87" s="3">
        <v>27</v>
      </c>
    </row>
    <row r="88" spans="1:4" x14ac:dyDescent="0.2">
      <c r="A88" s="3" t="s">
        <v>228</v>
      </c>
      <c r="B88" s="68" t="s">
        <v>257</v>
      </c>
      <c r="C88" s="3" t="s">
        <v>271</v>
      </c>
      <c r="D88" s="3">
        <v>29</v>
      </c>
    </row>
    <row r="89" spans="1:4" x14ac:dyDescent="0.2">
      <c r="A89" s="3" t="s">
        <v>228</v>
      </c>
      <c r="B89" s="68" t="s">
        <v>258</v>
      </c>
      <c r="C89" s="3" t="s">
        <v>269</v>
      </c>
      <c r="D89" s="3">
        <v>26</v>
      </c>
    </row>
    <row r="90" spans="1:4" x14ac:dyDescent="0.2">
      <c r="A90" s="3" t="s">
        <v>228</v>
      </c>
      <c r="B90" s="68" t="s">
        <v>258</v>
      </c>
      <c r="C90" s="3" t="s">
        <v>270</v>
      </c>
      <c r="D90" s="3">
        <v>23</v>
      </c>
    </row>
    <row r="91" spans="1:4" x14ac:dyDescent="0.2">
      <c r="A91" s="3" t="s">
        <v>228</v>
      </c>
      <c r="B91" s="68" t="s">
        <v>258</v>
      </c>
      <c r="C91" s="3" t="s">
        <v>271</v>
      </c>
      <c r="D91" s="3">
        <v>22</v>
      </c>
    </row>
    <row r="92" spans="1:4" x14ac:dyDescent="0.2">
      <c r="A92" s="3" t="s">
        <v>228</v>
      </c>
      <c r="B92" s="68" t="s">
        <v>259</v>
      </c>
      <c r="C92" s="3" t="s">
        <v>269</v>
      </c>
      <c r="D92" s="3">
        <v>24</v>
      </c>
    </row>
    <row r="93" spans="1:4" x14ac:dyDescent="0.2">
      <c r="A93" s="3" t="s">
        <v>228</v>
      </c>
      <c r="B93" s="68" t="s">
        <v>259</v>
      </c>
      <c r="C93" s="3" t="s">
        <v>270</v>
      </c>
      <c r="D93" s="3">
        <v>26</v>
      </c>
    </row>
    <row r="94" spans="1:4" x14ac:dyDescent="0.2">
      <c r="A94" s="3" t="s">
        <v>228</v>
      </c>
      <c r="B94" s="68" t="s">
        <v>259</v>
      </c>
      <c r="C94" s="3" t="s">
        <v>271</v>
      </c>
      <c r="D94" s="3">
        <v>25</v>
      </c>
    </row>
    <row r="95" spans="1:4" x14ac:dyDescent="0.2">
      <c r="A95" s="3" t="s">
        <v>228</v>
      </c>
      <c r="B95" s="68" t="s">
        <v>260</v>
      </c>
      <c r="C95" s="3" t="s">
        <v>269</v>
      </c>
      <c r="D95" s="3">
        <v>29</v>
      </c>
    </row>
    <row r="96" spans="1:4" x14ac:dyDescent="0.2">
      <c r="A96" s="3" t="s">
        <v>228</v>
      </c>
      <c r="B96" s="68" t="s">
        <v>260</v>
      </c>
      <c r="C96" s="3" t="s">
        <v>270</v>
      </c>
      <c r="D96" s="3">
        <v>22</v>
      </c>
    </row>
    <row r="97" spans="1:4" x14ac:dyDescent="0.2">
      <c r="A97" s="3" t="s">
        <v>228</v>
      </c>
      <c r="B97" s="68" t="s">
        <v>260</v>
      </c>
      <c r="C97" s="3" t="s">
        <v>271</v>
      </c>
      <c r="D97" s="3">
        <v>29</v>
      </c>
    </row>
    <row r="98" spans="1:4" x14ac:dyDescent="0.2">
      <c r="A98" s="3" t="s">
        <v>228</v>
      </c>
      <c r="B98" s="68" t="s">
        <v>261</v>
      </c>
      <c r="C98" s="3" t="s">
        <v>269</v>
      </c>
      <c r="D98" s="3">
        <v>29</v>
      </c>
    </row>
    <row r="99" spans="1:4" x14ac:dyDescent="0.2">
      <c r="A99" s="3" t="s">
        <v>228</v>
      </c>
      <c r="B99" s="68" t="s">
        <v>261</v>
      </c>
      <c r="C99" s="3" t="s">
        <v>270</v>
      </c>
      <c r="D99" s="3">
        <v>30</v>
      </c>
    </row>
    <row r="100" spans="1:4" x14ac:dyDescent="0.2">
      <c r="A100" s="3" t="s">
        <v>228</v>
      </c>
      <c r="B100" s="68" t="s">
        <v>261</v>
      </c>
      <c r="C100" s="3" t="s">
        <v>271</v>
      </c>
      <c r="D100" s="3">
        <v>29</v>
      </c>
    </row>
    <row r="101" spans="1:4" x14ac:dyDescent="0.2">
      <c r="A101" s="3" t="s">
        <v>228</v>
      </c>
      <c r="B101" s="68" t="s">
        <v>262</v>
      </c>
      <c r="C101" s="3" t="s">
        <v>269</v>
      </c>
      <c r="D101" s="3">
        <v>22</v>
      </c>
    </row>
    <row r="102" spans="1:4" x14ac:dyDescent="0.2">
      <c r="A102" s="3" t="s">
        <v>228</v>
      </c>
      <c r="B102" s="68" t="s">
        <v>262</v>
      </c>
      <c r="C102" s="3" t="s">
        <v>270</v>
      </c>
      <c r="D102" s="3">
        <v>20</v>
      </c>
    </row>
    <row r="103" spans="1:4" x14ac:dyDescent="0.2">
      <c r="A103" s="3" t="s">
        <v>228</v>
      </c>
      <c r="B103" s="68" t="s">
        <v>262</v>
      </c>
      <c r="C103" s="3" t="s">
        <v>271</v>
      </c>
      <c r="D103" s="3">
        <v>26</v>
      </c>
    </row>
    <row r="104" spans="1:4" x14ac:dyDescent="0.2">
      <c r="A104" s="3" t="s">
        <v>228</v>
      </c>
      <c r="B104" s="68" t="s">
        <v>263</v>
      </c>
      <c r="C104" s="3" t="s">
        <v>269</v>
      </c>
      <c r="D104" s="3">
        <v>27</v>
      </c>
    </row>
    <row r="105" spans="1:4" x14ac:dyDescent="0.2">
      <c r="A105" s="3" t="s">
        <v>228</v>
      </c>
      <c r="B105" s="68" t="s">
        <v>263</v>
      </c>
      <c r="C105" s="3" t="s">
        <v>270</v>
      </c>
      <c r="D105" s="3">
        <v>24</v>
      </c>
    </row>
    <row r="106" spans="1:4" x14ac:dyDescent="0.2">
      <c r="A106" s="3" t="s">
        <v>228</v>
      </c>
      <c r="B106" s="68" t="s">
        <v>263</v>
      </c>
      <c r="C106" s="3" t="s">
        <v>271</v>
      </c>
      <c r="D106" s="3">
        <v>28</v>
      </c>
    </row>
    <row r="107" spans="1:4" x14ac:dyDescent="0.2">
      <c r="A107" s="3" t="s">
        <v>228</v>
      </c>
      <c r="B107" s="68" t="s">
        <v>264</v>
      </c>
      <c r="C107" s="3" t="s">
        <v>269</v>
      </c>
      <c r="D107" s="3">
        <v>22</v>
      </c>
    </row>
    <row r="108" spans="1:4" x14ac:dyDescent="0.2">
      <c r="A108" s="3" t="s">
        <v>228</v>
      </c>
      <c r="B108" s="68" t="s">
        <v>264</v>
      </c>
      <c r="C108" s="3" t="s">
        <v>270</v>
      </c>
      <c r="D108" s="3">
        <v>24</v>
      </c>
    </row>
    <row r="109" spans="1:4" x14ac:dyDescent="0.2">
      <c r="A109" s="3" t="s">
        <v>228</v>
      </c>
      <c r="B109" s="68" t="s">
        <v>264</v>
      </c>
      <c r="C109" s="3" t="s">
        <v>271</v>
      </c>
      <c r="D109" s="3">
        <v>25</v>
      </c>
    </row>
    <row r="110" spans="1:4" x14ac:dyDescent="0.2">
      <c r="A110" s="3" t="s">
        <v>228</v>
      </c>
      <c r="B110" s="68" t="s">
        <v>265</v>
      </c>
      <c r="C110" s="3" t="s">
        <v>269</v>
      </c>
      <c r="D110" s="3">
        <v>27</v>
      </c>
    </row>
    <row r="111" spans="1:4" x14ac:dyDescent="0.2">
      <c r="A111" s="3" t="s">
        <v>228</v>
      </c>
      <c r="B111" s="68" t="s">
        <v>265</v>
      </c>
      <c r="C111" s="3" t="s">
        <v>270</v>
      </c>
      <c r="D111" s="3">
        <v>24</v>
      </c>
    </row>
    <row r="112" spans="1:4" x14ac:dyDescent="0.2">
      <c r="A112" s="3" t="s">
        <v>228</v>
      </c>
      <c r="B112" s="68" t="s">
        <v>265</v>
      </c>
      <c r="C112" s="3" t="s">
        <v>271</v>
      </c>
      <c r="D112" s="3">
        <v>23</v>
      </c>
    </row>
    <row r="113" spans="1:4" x14ac:dyDescent="0.2">
      <c r="A113" s="3" t="s">
        <v>228</v>
      </c>
      <c r="B113" s="68" t="s">
        <v>266</v>
      </c>
      <c r="C113" s="3" t="s">
        <v>269</v>
      </c>
      <c r="D113" s="3">
        <v>30</v>
      </c>
    </row>
    <row r="114" spans="1:4" x14ac:dyDescent="0.2">
      <c r="A114" s="3" t="s">
        <v>228</v>
      </c>
      <c r="B114" s="68" t="s">
        <v>266</v>
      </c>
      <c r="C114" s="3" t="s">
        <v>270</v>
      </c>
      <c r="D114" s="3">
        <v>29</v>
      </c>
    </row>
    <row r="115" spans="1:4" x14ac:dyDescent="0.2">
      <c r="A115" s="3" t="s">
        <v>228</v>
      </c>
      <c r="B115" s="68" t="s">
        <v>266</v>
      </c>
      <c r="C115" s="3" t="s">
        <v>271</v>
      </c>
      <c r="D115" s="3">
        <v>25</v>
      </c>
    </row>
    <row r="116" spans="1:4" x14ac:dyDescent="0.2">
      <c r="A116" s="3" t="s">
        <v>228</v>
      </c>
      <c r="B116" s="68" t="s">
        <v>267</v>
      </c>
      <c r="C116" s="3" t="s">
        <v>269</v>
      </c>
      <c r="D116" s="3">
        <v>23</v>
      </c>
    </row>
    <row r="117" spans="1:4" x14ac:dyDescent="0.2">
      <c r="A117" s="3" t="s">
        <v>228</v>
      </c>
      <c r="B117" s="68" t="s">
        <v>267</v>
      </c>
      <c r="C117" s="3" t="s">
        <v>270</v>
      </c>
      <c r="D117" s="3">
        <v>26</v>
      </c>
    </row>
    <row r="118" spans="1:4" x14ac:dyDescent="0.2">
      <c r="A118" s="3" t="s">
        <v>228</v>
      </c>
      <c r="B118" s="68" t="s">
        <v>267</v>
      </c>
      <c r="C118" s="3" t="s">
        <v>271</v>
      </c>
      <c r="D118" s="3">
        <v>28</v>
      </c>
    </row>
    <row r="119" spans="1:4" x14ac:dyDescent="0.2">
      <c r="A119" s="3" t="s">
        <v>268</v>
      </c>
      <c r="B119" s="68" t="s">
        <v>838</v>
      </c>
      <c r="C119" s="3" t="s">
        <v>269</v>
      </c>
      <c r="D119" s="3">
        <v>27</v>
      </c>
    </row>
    <row r="120" spans="1:4" x14ac:dyDescent="0.2">
      <c r="A120" s="3" t="s">
        <v>268</v>
      </c>
      <c r="B120" s="68" t="s">
        <v>838</v>
      </c>
      <c r="C120" s="3" t="s">
        <v>270</v>
      </c>
      <c r="D120" s="3">
        <v>23</v>
      </c>
    </row>
    <row r="121" spans="1:4" x14ac:dyDescent="0.2">
      <c r="A121" s="3" t="s">
        <v>268</v>
      </c>
      <c r="B121" s="68" t="s">
        <v>838</v>
      </c>
      <c r="C121" s="3" t="s">
        <v>271</v>
      </c>
      <c r="D121" s="3">
        <v>24</v>
      </c>
    </row>
    <row r="122" spans="1:4" x14ac:dyDescent="0.2">
      <c r="A122" s="3" t="s">
        <v>268</v>
      </c>
      <c r="B122" s="68" t="s">
        <v>839</v>
      </c>
      <c r="C122" s="3" t="s">
        <v>269</v>
      </c>
      <c r="D122" s="3">
        <v>23</v>
      </c>
    </row>
    <row r="123" spans="1:4" x14ac:dyDescent="0.2">
      <c r="A123" s="3" t="s">
        <v>268</v>
      </c>
      <c r="B123" s="68" t="s">
        <v>839</v>
      </c>
      <c r="C123" s="3" t="s">
        <v>270</v>
      </c>
      <c r="D123" s="3">
        <v>23</v>
      </c>
    </row>
    <row r="124" spans="1:4" x14ac:dyDescent="0.2">
      <c r="A124" s="3" t="s">
        <v>268</v>
      </c>
      <c r="B124" s="68" t="s">
        <v>839</v>
      </c>
      <c r="C124" s="3" t="s">
        <v>271</v>
      </c>
      <c r="D124" s="3">
        <v>30</v>
      </c>
    </row>
    <row r="125" spans="1:4" x14ac:dyDescent="0.2">
      <c r="A125" s="3" t="s">
        <v>268</v>
      </c>
      <c r="B125" s="68" t="s">
        <v>840</v>
      </c>
      <c r="C125" s="3" t="s">
        <v>269</v>
      </c>
      <c r="D125" s="3">
        <v>28</v>
      </c>
    </row>
    <row r="126" spans="1:4" x14ac:dyDescent="0.2">
      <c r="A126" s="3" t="s">
        <v>268</v>
      </c>
      <c r="B126" s="68" t="s">
        <v>840</v>
      </c>
      <c r="C126" s="3" t="s">
        <v>270</v>
      </c>
      <c r="D126" s="3">
        <v>23</v>
      </c>
    </row>
    <row r="127" spans="1:4" x14ac:dyDescent="0.2">
      <c r="A127" s="3" t="s">
        <v>268</v>
      </c>
      <c r="B127" s="68" t="s">
        <v>840</v>
      </c>
      <c r="C127" s="3" t="s">
        <v>271</v>
      </c>
      <c r="D127" s="3">
        <v>24</v>
      </c>
    </row>
    <row r="128" spans="1:4" x14ac:dyDescent="0.2">
      <c r="A128" s="3" t="s">
        <v>268</v>
      </c>
      <c r="B128" s="68" t="s">
        <v>841</v>
      </c>
      <c r="C128" s="3" t="s">
        <v>269</v>
      </c>
      <c r="D128" s="3">
        <v>26</v>
      </c>
    </row>
    <row r="129" spans="1:4" x14ac:dyDescent="0.2">
      <c r="A129" s="3" t="s">
        <v>268</v>
      </c>
      <c r="B129" s="68" t="s">
        <v>841</v>
      </c>
      <c r="C129" s="3" t="s">
        <v>270</v>
      </c>
      <c r="D129" s="3">
        <v>28</v>
      </c>
    </row>
    <row r="130" spans="1:4" x14ac:dyDescent="0.2">
      <c r="A130" s="3" t="s">
        <v>268</v>
      </c>
      <c r="B130" s="68" t="s">
        <v>841</v>
      </c>
      <c r="C130" s="3" t="s">
        <v>271</v>
      </c>
      <c r="D130" s="3">
        <v>26</v>
      </c>
    </row>
    <row r="131" spans="1:4" x14ac:dyDescent="0.2">
      <c r="A131" s="3" t="s">
        <v>268</v>
      </c>
      <c r="B131" s="68" t="s">
        <v>842</v>
      </c>
      <c r="C131" s="3" t="s">
        <v>269</v>
      </c>
      <c r="D131" s="3">
        <v>25</v>
      </c>
    </row>
    <row r="132" spans="1:4" x14ac:dyDescent="0.2">
      <c r="A132" s="3" t="s">
        <v>268</v>
      </c>
      <c r="B132" s="68" t="s">
        <v>842</v>
      </c>
      <c r="C132" s="3" t="s">
        <v>270</v>
      </c>
      <c r="D132" s="3">
        <v>27</v>
      </c>
    </row>
    <row r="133" spans="1:4" x14ac:dyDescent="0.2">
      <c r="A133" s="3" t="s">
        <v>268</v>
      </c>
      <c r="B133" s="68" t="s">
        <v>842</v>
      </c>
      <c r="C133" s="3" t="s">
        <v>271</v>
      </c>
      <c r="D133" s="3">
        <v>29</v>
      </c>
    </row>
    <row r="134" spans="1:4" x14ac:dyDescent="0.2">
      <c r="A134" s="3" t="s">
        <v>268</v>
      </c>
      <c r="B134" s="68" t="s">
        <v>843</v>
      </c>
      <c r="C134" s="3" t="s">
        <v>269</v>
      </c>
      <c r="D134" s="3">
        <v>25</v>
      </c>
    </row>
    <row r="135" spans="1:4" x14ac:dyDescent="0.2">
      <c r="A135" s="3" t="s">
        <v>268</v>
      </c>
      <c r="B135" s="68" t="s">
        <v>843</v>
      </c>
      <c r="C135" s="3" t="s">
        <v>270</v>
      </c>
      <c r="D135" s="3">
        <v>20</v>
      </c>
    </row>
    <row r="136" spans="1:4" x14ac:dyDescent="0.2">
      <c r="A136" s="3" t="s">
        <v>268</v>
      </c>
      <c r="B136" s="68" t="s">
        <v>843</v>
      </c>
      <c r="C136" s="3" t="s">
        <v>271</v>
      </c>
      <c r="D136" s="3">
        <v>25</v>
      </c>
    </row>
    <row r="137" spans="1:4" x14ac:dyDescent="0.2">
      <c r="A137" s="3" t="s">
        <v>268</v>
      </c>
      <c r="B137" s="68" t="s">
        <v>844</v>
      </c>
      <c r="C137" s="3" t="s">
        <v>269</v>
      </c>
      <c r="D137" s="3">
        <v>29</v>
      </c>
    </row>
    <row r="138" spans="1:4" x14ac:dyDescent="0.2">
      <c r="A138" s="3" t="s">
        <v>268</v>
      </c>
      <c r="B138" s="68" t="s">
        <v>844</v>
      </c>
      <c r="C138" s="3" t="s">
        <v>270</v>
      </c>
      <c r="D138" s="3">
        <v>21</v>
      </c>
    </row>
    <row r="139" spans="1:4" x14ac:dyDescent="0.2">
      <c r="A139" s="3" t="s">
        <v>268</v>
      </c>
      <c r="B139" s="68" t="s">
        <v>844</v>
      </c>
      <c r="C139" s="3" t="s">
        <v>271</v>
      </c>
      <c r="D139" s="3">
        <v>23</v>
      </c>
    </row>
    <row r="140" spans="1:4" x14ac:dyDescent="0.2">
      <c r="A140" s="3" t="s">
        <v>268</v>
      </c>
      <c r="B140" s="68" t="s">
        <v>845</v>
      </c>
      <c r="C140" s="3" t="s">
        <v>269</v>
      </c>
      <c r="D140" s="3">
        <v>23</v>
      </c>
    </row>
    <row r="141" spans="1:4" x14ac:dyDescent="0.2">
      <c r="A141" s="3" t="s">
        <v>268</v>
      </c>
      <c r="B141" s="68" t="s">
        <v>845</v>
      </c>
      <c r="C141" s="3" t="s">
        <v>270</v>
      </c>
      <c r="D141" s="3">
        <v>27</v>
      </c>
    </row>
    <row r="142" spans="1:4" x14ac:dyDescent="0.2">
      <c r="A142" s="3" t="s">
        <v>268</v>
      </c>
      <c r="B142" s="68" t="s">
        <v>845</v>
      </c>
      <c r="C142" s="3" t="s">
        <v>271</v>
      </c>
      <c r="D142" s="3">
        <v>27</v>
      </c>
    </row>
    <row r="143" spans="1:4" x14ac:dyDescent="0.2">
      <c r="A143" s="3" t="s">
        <v>268</v>
      </c>
      <c r="B143" s="68" t="s">
        <v>846</v>
      </c>
      <c r="C143" s="3" t="s">
        <v>269</v>
      </c>
      <c r="D143" s="3">
        <v>22</v>
      </c>
    </row>
    <row r="144" spans="1:4" x14ac:dyDescent="0.2">
      <c r="A144" s="3" t="s">
        <v>268</v>
      </c>
      <c r="B144" s="68" t="s">
        <v>846</v>
      </c>
      <c r="C144" s="3" t="s">
        <v>270</v>
      </c>
      <c r="D144" s="3">
        <v>24</v>
      </c>
    </row>
    <row r="145" spans="1:4" x14ac:dyDescent="0.2">
      <c r="A145" s="3" t="s">
        <v>268</v>
      </c>
      <c r="B145" s="68" t="s">
        <v>846</v>
      </c>
      <c r="C145" s="3" t="s">
        <v>271</v>
      </c>
      <c r="D145" s="3">
        <v>21</v>
      </c>
    </row>
    <row r="147" spans="1:4" x14ac:dyDescent="0.2">
      <c r="C147" s="3" t="s">
        <v>13</v>
      </c>
      <c r="D147" s="41">
        <f>SUM(D2:D146)</f>
        <v>3635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H15" sqref="H15"/>
    </sheetView>
  </sheetViews>
  <sheetFormatPr defaultRowHeight="12.75" x14ac:dyDescent="0.2"/>
  <cols>
    <col min="1" max="1" width="4.28515625" customWidth="1"/>
    <col min="2" max="2" width="21.5703125" bestFit="1" customWidth="1"/>
    <col min="3" max="3" width="17" bestFit="1" customWidth="1"/>
    <col min="4" max="4" width="6.85546875" customWidth="1"/>
    <col min="5" max="5" width="5.42578125" customWidth="1"/>
    <col min="6" max="6" width="11.7109375" customWidth="1"/>
    <col min="7" max="7" width="21.5703125" bestFit="1" customWidth="1"/>
    <col min="8" max="8" width="21.140625" bestFit="1" customWidth="1"/>
    <col min="9" max="9" width="22" bestFit="1" customWidth="1"/>
    <col min="10" max="10" width="16.5703125" bestFit="1" customWidth="1"/>
    <col min="11" max="11" width="27.42578125" bestFit="1" customWidth="1"/>
    <col min="12" max="12" width="7.5703125" customWidth="1"/>
    <col min="13" max="13" width="10.140625" bestFit="1" customWidth="1"/>
    <col min="14" max="14" width="10.28515625" bestFit="1" customWidth="1"/>
    <col min="15" max="15" width="7.5703125" customWidth="1"/>
    <col min="16" max="16" width="8.140625" customWidth="1"/>
    <col min="17" max="17" width="10.28515625" bestFit="1" customWidth="1"/>
    <col min="18" max="18" width="15.5703125" bestFit="1" customWidth="1"/>
    <col min="19" max="19" width="8.5703125" customWidth="1"/>
    <col min="20" max="20" width="10.28515625" bestFit="1" customWidth="1"/>
    <col min="21" max="21" width="14.42578125" bestFit="1" customWidth="1"/>
    <col min="22" max="22" width="9.85546875" bestFit="1" customWidth="1"/>
    <col min="23" max="23" width="18.5703125" bestFit="1" customWidth="1"/>
    <col min="24" max="24" width="12.85546875" bestFit="1" customWidth="1"/>
    <col min="25" max="25" width="9.7109375" bestFit="1" customWidth="1"/>
    <col min="26" max="26" width="7.5703125" customWidth="1"/>
    <col min="27" max="27" width="21.140625" bestFit="1" customWidth="1"/>
    <col min="28" max="28" width="8.28515625" customWidth="1"/>
    <col min="29" max="29" width="13.28515625" bestFit="1" customWidth="1"/>
    <col min="30" max="30" width="12.7109375" bestFit="1" customWidth="1"/>
    <col min="31" max="31" width="15.28515625" bestFit="1" customWidth="1"/>
    <col min="32" max="32" width="7.42578125" customWidth="1"/>
    <col min="33" max="33" width="8.5703125" customWidth="1"/>
    <col min="34" max="34" width="22" bestFit="1" customWidth="1"/>
    <col min="35" max="35" width="9.85546875" bestFit="1" customWidth="1"/>
    <col min="36" max="36" width="9.28515625" bestFit="1" customWidth="1"/>
    <col min="37" max="37" width="17.42578125" bestFit="1" customWidth="1"/>
    <col min="38" max="38" width="7.28515625" customWidth="1"/>
    <col min="39" max="39" width="14.5703125" bestFit="1" customWidth="1"/>
    <col min="40" max="40" width="7.140625" customWidth="1"/>
    <col min="41" max="41" width="8.140625" customWidth="1"/>
    <col min="42" max="42" width="12.5703125" bestFit="1" customWidth="1"/>
    <col min="43" max="43" width="19.28515625" bestFit="1" customWidth="1"/>
    <col min="44" max="44" width="16.42578125" bestFit="1" customWidth="1"/>
    <col min="45" max="45" width="8.42578125" customWidth="1"/>
    <col min="46" max="46" width="17.42578125" bestFit="1" customWidth="1"/>
    <col min="47" max="47" width="20.7109375" bestFit="1" customWidth="1"/>
    <col min="48" max="48" width="11.85546875" bestFit="1" customWidth="1"/>
    <col min="49" max="49" width="16.42578125" bestFit="1" customWidth="1"/>
    <col min="50" max="50" width="9" customWidth="1"/>
    <col min="51" max="51" width="11.7109375" bestFit="1" customWidth="1"/>
  </cols>
  <sheetData>
    <row r="2" spans="2:6" x14ac:dyDescent="0.2">
      <c r="B2" s="130" t="s">
        <v>836</v>
      </c>
      <c r="C2" s="130" t="s">
        <v>837</v>
      </c>
    </row>
    <row r="3" spans="2:6" x14ac:dyDescent="0.2">
      <c r="B3" s="130" t="s">
        <v>834</v>
      </c>
      <c r="C3" t="s">
        <v>269</v>
      </c>
      <c r="D3" t="s">
        <v>271</v>
      </c>
      <c r="E3" t="s">
        <v>270</v>
      </c>
      <c r="F3" t="s">
        <v>835</v>
      </c>
    </row>
    <row r="4" spans="2:6" x14ac:dyDescent="0.2">
      <c r="B4" s="68" t="s">
        <v>268</v>
      </c>
      <c r="C4" s="131">
        <v>228</v>
      </c>
      <c r="D4" s="131">
        <v>229</v>
      </c>
      <c r="E4" s="131">
        <v>216</v>
      </c>
      <c r="F4" s="131">
        <v>673</v>
      </c>
    </row>
    <row r="5" spans="2:6" x14ac:dyDescent="0.2">
      <c r="B5" s="68" t="s">
        <v>228</v>
      </c>
      <c r="C5" s="131">
        <v>577</v>
      </c>
      <c r="D5" s="131">
        <v>561</v>
      </c>
      <c r="E5" s="131">
        <v>549</v>
      </c>
      <c r="F5" s="131">
        <v>1687</v>
      </c>
    </row>
    <row r="6" spans="2:6" x14ac:dyDescent="0.2">
      <c r="B6" s="68" t="s">
        <v>227</v>
      </c>
      <c r="C6" s="131">
        <v>421</v>
      </c>
      <c r="D6" s="131">
        <v>416</v>
      </c>
      <c r="E6" s="131">
        <v>438</v>
      </c>
      <c r="F6" s="131">
        <v>1275</v>
      </c>
    </row>
    <row r="7" spans="2:6" x14ac:dyDescent="0.2">
      <c r="B7" s="132" t="s">
        <v>229</v>
      </c>
      <c r="C7" s="131">
        <v>21</v>
      </c>
      <c r="D7" s="131">
        <v>27</v>
      </c>
      <c r="E7" s="131">
        <v>30</v>
      </c>
      <c r="F7" s="131">
        <v>78</v>
      </c>
    </row>
    <row r="8" spans="2:6" x14ac:dyDescent="0.2">
      <c r="B8" s="132" t="s">
        <v>230</v>
      </c>
      <c r="C8" s="131">
        <v>25</v>
      </c>
      <c r="D8" s="131">
        <v>29</v>
      </c>
      <c r="E8" s="131">
        <v>27</v>
      </c>
      <c r="F8" s="131">
        <v>81</v>
      </c>
    </row>
    <row r="9" spans="2:6" x14ac:dyDescent="0.2">
      <c r="B9" s="132" t="s">
        <v>231</v>
      </c>
      <c r="C9" s="131">
        <v>24</v>
      </c>
      <c r="D9" s="131">
        <v>29</v>
      </c>
      <c r="E9" s="131">
        <v>28</v>
      </c>
      <c r="F9" s="131">
        <v>81</v>
      </c>
    </row>
    <row r="10" spans="2:6" x14ac:dyDescent="0.2">
      <c r="B10" s="132" t="s">
        <v>232</v>
      </c>
      <c r="C10" s="131">
        <v>29</v>
      </c>
      <c r="D10" s="131">
        <v>22</v>
      </c>
      <c r="E10" s="131">
        <v>20</v>
      </c>
      <c r="F10" s="131">
        <v>71</v>
      </c>
    </row>
    <row r="11" spans="2:6" x14ac:dyDescent="0.2">
      <c r="B11" s="132" t="s">
        <v>233</v>
      </c>
      <c r="C11" s="131">
        <v>24</v>
      </c>
      <c r="D11" s="131">
        <v>25</v>
      </c>
      <c r="E11" s="131">
        <v>24</v>
      </c>
      <c r="F11" s="131">
        <v>73</v>
      </c>
    </row>
    <row r="12" spans="2:6" x14ac:dyDescent="0.2">
      <c r="B12" s="132" t="s">
        <v>234</v>
      </c>
      <c r="C12" s="131">
        <v>21</v>
      </c>
      <c r="D12" s="131">
        <v>23</v>
      </c>
      <c r="E12" s="131">
        <v>26</v>
      </c>
      <c r="F12" s="131">
        <v>70</v>
      </c>
    </row>
    <row r="13" spans="2:6" x14ac:dyDescent="0.2">
      <c r="B13" s="132" t="s">
        <v>235</v>
      </c>
      <c r="C13" s="131">
        <v>27</v>
      </c>
      <c r="D13" s="131">
        <v>24</v>
      </c>
      <c r="E13" s="131">
        <v>29</v>
      </c>
      <c r="F13" s="131">
        <v>80</v>
      </c>
    </row>
    <row r="14" spans="2:6" x14ac:dyDescent="0.2">
      <c r="B14" s="132" t="s">
        <v>236</v>
      </c>
      <c r="C14" s="131">
        <v>27</v>
      </c>
      <c r="D14" s="131">
        <v>21</v>
      </c>
      <c r="E14" s="131">
        <v>28</v>
      </c>
      <c r="F14" s="131">
        <v>76</v>
      </c>
    </row>
    <row r="15" spans="2:6" x14ac:dyDescent="0.2">
      <c r="B15" s="132" t="s">
        <v>237</v>
      </c>
      <c r="C15" s="131">
        <v>21</v>
      </c>
      <c r="D15" s="131">
        <v>26</v>
      </c>
      <c r="E15" s="131">
        <v>20</v>
      </c>
      <c r="F15" s="131">
        <v>67</v>
      </c>
    </row>
    <row r="16" spans="2:6" x14ac:dyDescent="0.2">
      <c r="B16" s="132" t="s">
        <v>238</v>
      </c>
      <c r="C16" s="131">
        <v>28</v>
      </c>
      <c r="D16" s="131">
        <v>22</v>
      </c>
      <c r="E16" s="131">
        <v>25</v>
      </c>
      <c r="F16" s="131">
        <v>75</v>
      </c>
    </row>
    <row r="17" spans="2:6" x14ac:dyDescent="0.2">
      <c r="B17" s="132" t="s">
        <v>239</v>
      </c>
      <c r="C17" s="131">
        <v>28</v>
      </c>
      <c r="D17" s="131">
        <v>22</v>
      </c>
      <c r="E17" s="131">
        <v>29</v>
      </c>
      <c r="F17" s="131">
        <v>79</v>
      </c>
    </row>
    <row r="18" spans="2:6" x14ac:dyDescent="0.2">
      <c r="B18" s="132" t="s">
        <v>240</v>
      </c>
      <c r="C18" s="131">
        <v>29</v>
      </c>
      <c r="D18" s="131">
        <v>21</v>
      </c>
      <c r="E18" s="131">
        <v>28</v>
      </c>
      <c r="F18" s="131">
        <v>78</v>
      </c>
    </row>
    <row r="19" spans="2:6" x14ac:dyDescent="0.2">
      <c r="B19" s="132" t="s">
        <v>241</v>
      </c>
      <c r="C19" s="131">
        <v>29</v>
      </c>
      <c r="D19" s="131">
        <v>23</v>
      </c>
      <c r="E19" s="131">
        <v>26</v>
      </c>
      <c r="F19" s="131">
        <v>78</v>
      </c>
    </row>
    <row r="20" spans="2:6" x14ac:dyDescent="0.2">
      <c r="B20" s="132" t="s">
        <v>242</v>
      </c>
      <c r="C20" s="131">
        <v>21</v>
      </c>
      <c r="D20" s="131">
        <v>28</v>
      </c>
      <c r="E20" s="131">
        <v>27</v>
      </c>
      <c r="F20" s="131">
        <v>76</v>
      </c>
    </row>
    <row r="21" spans="2:6" x14ac:dyDescent="0.2">
      <c r="B21" s="132" t="s">
        <v>243</v>
      </c>
      <c r="C21" s="131">
        <v>20</v>
      </c>
      <c r="D21" s="131">
        <v>23</v>
      </c>
      <c r="E21" s="131">
        <v>21</v>
      </c>
      <c r="F21" s="131">
        <v>64</v>
      </c>
    </row>
    <row r="22" spans="2:6" x14ac:dyDescent="0.2">
      <c r="B22" s="132" t="s">
        <v>244</v>
      </c>
      <c r="C22" s="131">
        <v>26</v>
      </c>
      <c r="D22" s="131">
        <v>26</v>
      </c>
      <c r="E22" s="131">
        <v>21</v>
      </c>
      <c r="F22" s="131">
        <v>73</v>
      </c>
    </row>
    <row r="23" spans="2:6" x14ac:dyDescent="0.2">
      <c r="B23" s="132" t="s">
        <v>245</v>
      </c>
      <c r="C23" s="131">
        <v>21</v>
      </c>
      <c r="D23" s="131">
        <v>25</v>
      </c>
      <c r="E23" s="131">
        <v>29</v>
      </c>
      <c r="F23" s="131">
        <v>75</v>
      </c>
    </row>
    <row r="24" spans="2:6" x14ac:dyDescent="0.2">
      <c r="B24" s="68" t="s">
        <v>835</v>
      </c>
      <c r="C24" s="131">
        <v>1226</v>
      </c>
      <c r="D24" s="131">
        <v>1206</v>
      </c>
      <c r="E24" s="131">
        <v>1203</v>
      </c>
      <c r="F24" s="131">
        <v>3635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51"/>
  <sheetViews>
    <sheetView topLeftCell="A28" workbookViewId="0">
      <selection activeCell="A50" sqref="A50"/>
    </sheetView>
  </sheetViews>
  <sheetFormatPr defaultRowHeight="12.75" x14ac:dyDescent="0.2"/>
  <cols>
    <col min="1" max="1" width="60.140625" bestFit="1" customWidth="1"/>
    <col min="2" max="2" width="33.140625" bestFit="1" customWidth="1"/>
  </cols>
  <sheetData>
    <row r="1" spans="1:1" ht="36" x14ac:dyDescent="0.25">
      <c r="A1" s="64" t="s">
        <v>372</v>
      </c>
    </row>
    <row r="2" spans="1:1" x14ac:dyDescent="0.2">
      <c r="A2" t="s">
        <v>284</v>
      </c>
    </row>
    <row r="3" spans="1:1" x14ac:dyDescent="0.2">
      <c r="A3" t="s">
        <v>285</v>
      </c>
    </row>
    <row r="4" spans="1:1" x14ac:dyDescent="0.2">
      <c r="A4" t="s">
        <v>286</v>
      </c>
    </row>
    <row r="17" spans="1:2" ht="18" x14ac:dyDescent="0.25">
      <c r="A17" s="64" t="s">
        <v>450</v>
      </c>
    </row>
    <row r="19" spans="1:2" x14ac:dyDescent="0.2">
      <c r="A19" s="65" t="s">
        <v>453</v>
      </c>
      <c r="B19" s="1" t="s">
        <v>90</v>
      </c>
    </row>
    <row r="20" spans="1:2" x14ac:dyDescent="0.2">
      <c r="A20" s="60" t="s">
        <v>452</v>
      </c>
      <c r="B20" t="str">
        <f t="shared" ref="B20:B26" ca="1" si="0">INFO(A20)</f>
        <v>D:\Users\CTHeseltine\Documents\</v>
      </c>
    </row>
    <row r="21" spans="1:2" x14ac:dyDescent="0.2">
      <c r="A21" s="60" t="s">
        <v>451</v>
      </c>
      <c r="B21">
        <f t="shared" ca="1" si="0"/>
        <v>18</v>
      </c>
    </row>
    <row r="22" spans="1:2" x14ac:dyDescent="0.2">
      <c r="A22" s="60" t="s">
        <v>454</v>
      </c>
      <c r="B22" t="str">
        <f t="shared" ca="1" si="0"/>
        <v>$A:$A$1</v>
      </c>
    </row>
    <row r="23" spans="1:2" x14ac:dyDescent="0.2">
      <c r="A23" s="60" t="s">
        <v>455</v>
      </c>
      <c r="B23" t="str">
        <f t="shared" ca="1" si="0"/>
        <v>Windows (32-bit) NT 6.01</v>
      </c>
    </row>
    <row r="24" spans="1:2" x14ac:dyDescent="0.2">
      <c r="A24" s="60" t="s">
        <v>456</v>
      </c>
      <c r="B24" t="str">
        <f t="shared" ca="1" si="0"/>
        <v>Automatic</v>
      </c>
    </row>
    <row r="25" spans="1:2" x14ac:dyDescent="0.2">
      <c r="A25" s="60" t="s">
        <v>457</v>
      </c>
      <c r="B25" t="str">
        <f t="shared" ca="1" si="0"/>
        <v>14.0</v>
      </c>
    </row>
    <row r="26" spans="1:2" x14ac:dyDescent="0.2">
      <c r="A26" s="60" t="s">
        <v>458</v>
      </c>
      <c r="B26" t="str">
        <f t="shared" ca="1" si="0"/>
        <v>pcdos</v>
      </c>
    </row>
    <row r="28" spans="1:2" ht="18" x14ac:dyDescent="0.25">
      <c r="A28" s="64" t="s">
        <v>690</v>
      </c>
    </row>
    <row r="30" spans="1:2" x14ac:dyDescent="0.2">
      <c r="A30" s="65" t="s">
        <v>453</v>
      </c>
      <c r="B30" s="1" t="s">
        <v>90</v>
      </c>
    </row>
    <row r="31" spans="1:2" x14ac:dyDescent="0.2">
      <c r="A31" s="60" t="s">
        <v>691</v>
      </c>
      <c r="B31" t="str">
        <f ca="1">CELL(A31)</f>
        <v>C:\dev\src\excelsior\[Excel_Helper.xlsx]Text</v>
      </c>
    </row>
    <row r="32" spans="1:2" x14ac:dyDescent="0.2">
      <c r="A32" s="60" t="s">
        <v>692</v>
      </c>
      <c r="B32" t="str">
        <f ca="1">CELL(A32)</f>
        <v/>
      </c>
    </row>
    <row r="33" spans="1:4" x14ac:dyDescent="0.2">
      <c r="A33" s="60" t="s">
        <v>693</v>
      </c>
      <c r="B33">
        <f ca="1">CELL(A33)</f>
        <v>2</v>
      </c>
    </row>
    <row r="34" spans="1:4" x14ac:dyDescent="0.2">
      <c r="A34" s="60" t="s">
        <v>694</v>
      </c>
      <c r="B34">
        <f ca="1">CELL(A34)</f>
        <v>0</v>
      </c>
    </row>
    <row r="35" spans="1:4" x14ac:dyDescent="0.2">
      <c r="A35" s="60" t="s">
        <v>695</v>
      </c>
      <c r="B35">
        <f ca="1">CELL(A35)</f>
        <v>15</v>
      </c>
    </row>
    <row r="36" spans="1:4" x14ac:dyDescent="0.2">
      <c r="A36" s="60"/>
    </row>
    <row r="37" spans="1:4" x14ac:dyDescent="0.2">
      <c r="A37" s="60" t="s">
        <v>696</v>
      </c>
      <c r="B37" s="60" t="str">
        <f ca="1">CELL(A37,C37)</f>
        <v>b</v>
      </c>
      <c r="D37" t="s">
        <v>698</v>
      </c>
    </row>
    <row r="38" spans="1:4" x14ac:dyDescent="0.2">
      <c r="A38" s="60" t="s">
        <v>696</v>
      </c>
      <c r="B38" s="60" t="str">
        <f ca="1">CELL(A38,C38)</f>
        <v>v</v>
      </c>
      <c r="C38">
        <f>C40</f>
        <v>5</v>
      </c>
    </row>
    <row r="39" spans="1:4" x14ac:dyDescent="0.2">
      <c r="A39" s="60" t="s">
        <v>696</v>
      </c>
      <c r="B39" s="60" t="str">
        <f ca="1">CELL(A39,C39)</f>
        <v>l</v>
      </c>
      <c r="C39" t="s">
        <v>181</v>
      </c>
    </row>
    <row r="40" spans="1:4" x14ac:dyDescent="0.2">
      <c r="A40" s="60" t="s">
        <v>696</v>
      </c>
      <c r="B40" s="60" t="str">
        <f ca="1">CELL(A40,C40)</f>
        <v>v</v>
      </c>
      <c r="C40">
        <v>5</v>
      </c>
    </row>
    <row r="41" spans="1:4" x14ac:dyDescent="0.2">
      <c r="A41" s="60"/>
      <c r="B41" s="60"/>
    </row>
    <row r="42" spans="1:4" x14ac:dyDescent="0.2">
      <c r="A42" s="60" t="s">
        <v>697</v>
      </c>
      <c r="B42">
        <f ca="1">CELL(A42)</f>
        <v>52</v>
      </c>
    </row>
    <row r="45" spans="1:4" ht="18" x14ac:dyDescent="0.25">
      <c r="A45" s="64" t="s">
        <v>709</v>
      </c>
    </row>
    <row r="46" spans="1:4" ht="38.25" x14ac:dyDescent="0.2">
      <c r="A46" s="10" t="s">
        <v>847</v>
      </c>
    </row>
    <row r="47" spans="1:4" x14ac:dyDescent="0.2">
      <c r="A47" s="111" t="s">
        <v>713</v>
      </c>
    </row>
    <row r="48" spans="1:4" x14ac:dyDescent="0.2">
      <c r="A48" s="111" t="s">
        <v>710</v>
      </c>
    </row>
    <row r="49" spans="1:1" x14ac:dyDescent="0.2">
      <c r="A49" s="111" t="s">
        <v>711</v>
      </c>
    </row>
    <row r="50" spans="1:1" x14ac:dyDescent="0.2">
      <c r="A50" s="111" t="s">
        <v>712</v>
      </c>
    </row>
    <row r="51" spans="1:1" x14ac:dyDescent="0.2">
      <c r="A51" s="111" t="s">
        <v>714</v>
      </c>
    </row>
  </sheetData>
  <hyperlinks>
    <hyperlink ref="A48" r:id="rId1"/>
    <hyperlink ref="A49" r:id="rId2"/>
    <hyperlink ref="A50" r:id="rId3" display="http://www.mrexcel.com/"/>
    <hyperlink ref="A47" r:id="rId4"/>
    <hyperlink ref="A51" r:id="rId5"/>
  </hyperlinks>
  <pageMargins left="0.7" right="0.7" top="0.75" bottom="0.75" header="0.3" footer="0.3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3"/>
  <sheetViews>
    <sheetView workbookViewId="0">
      <pane ySplit="2" topLeftCell="A39" activePane="bottomLeft" state="frozen"/>
      <selection pane="bottomLeft" activeCell="C27" sqref="C27"/>
    </sheetView>
  </sheetViews>
  <sheetFormatPr defaultRowHeight="12.75" x14ac:dyDescent="0.2"/>
  <cols>
    <col min="1" max="1" width="12.140625" bestFit="1" customWidth="1"/>
    <col min="2" max="2" width="14.7109375" bestFit="1" customWidth="1"/>
    <col min="3" max="3" width="44.85546875" bestFit="1" customWidth="1"/>
    <col min="4" max="4" width="27.85546875" customWidth="1"/>
    <col min="5" max="5" width="12.42578125" bestFit="1" customWidth="1"/>
  </cols>
  <sheetData>
    <row r="1" spans="1:6" ht="18" x14ac:dyDescent="0.25">
      <c r="A1" s="102" t="s">
        <v>643</v>
      </c>
      <c r="B1" s="102"/>
      <c r="C1" s="102"/>
    </row>
    <row r="2" spans="1:6" x14ac:dyDescent="0.2">
      <c r="A2" s="1" t="s">
        <v>165</v>
      </c>
      <c r="B2" s="1" t="s">
        <v>168</v>
      </c>
      <c r="C2" s="2" t="s">
        <v>170</v>
      </c>
      <c r="D2" s="1" t="s">
        <v>327</v>
      </c>
      <c r="E2" s="1" t="s">
        <v>341</v>
      </c>
    </row>
    <row r="3" spans="1:6" x14ac:dyDescent="0.2">
      <c r="A3" t="s">
        <v>172</v>
      </c>
      <c r="B3" t="s">
        <v>166</v>
      </c>
      <c r="C3" t="s">
        <v>169</v>
      </c>
    </row>
    <row r="4" spans="1:6" x14ac:dyDescent="0.2">
      <c r="A4" t="s">
        <v>172</v>
      </c>
      <c r="B4" t="s">
        <v>167</v>
      </c>
      <c r="C4" t="s">
        <v>171</v>
      </c>
    </row>
    <row r="6" spans="1:6" x14ac:dyDescent="0.2">
      <c r="A6" t="s">
        <v>173</v>
      </c>
      <c r="B6" s="3">
        <v>1</v>
      </c>
      <c r="C6" t="s">
        <v>174</v>
      </c>
      <c r="E6" s="37"/>
      <c r="F6" s="37"/>
    </row>
    <row r="7" spans="1:6" x14ac:dyDescent="0.2">
      <c r="A7" t="s">
        <v>172</v>
      </c>
      <c r="B7" s="3" t="s">
        <v>182</v>
      </c>
      <c r="C7" s="5" t="s">
        <v>175</v>
      </c>
    </row>
    <row r="8" spans="1:6" x14ac:dyDescent="0.2">
      <c r="A8" t="s">
        <v>172</v>
      </c>
      <c r="B8" s="19" t="s">
        <v>183</v>
      </c>
      <c r="C8" s="5" t="s">
        <v>176</v>
      </c>
    </row>
    <row r="9" spans="1:6" x14ac:dyDescent="0.2">
      <c r="A9" t="s">
        <v>173</v>
      </c>
      <c r="B9" s="3" t="s">
        <v>213</v>
      </c>
      <c r="C9" s="5" t="s">
        <v>214</v>
      </c>
    </row>
    <row r="10" spans="1:6" x14ac:dyDescent="0.2">
      <c r="A10" t="s">
        <v>173</v>
      </c>
      <c r="B10" s="3" t="s">
        <v>179</v>
      </c>
      <c r="C10" t="s">
        <v>180</v>
      </c>
    </row>
    <row r="11" spans="1:6" x14ac:dyDescent="0.2">
      <c r="A11" t="s">
        <v>173</v>
      </c>
      <c r="B11" s="3" t="s">
        <v>181</v>
      </c>
      <c r="C11" t="s">
        <v>215</v>
      </c>
    </row>
    <row r="12" spans="1:6" x14ac:dyDescent="0.2">
      <c r="A12" t="s">
        <v>172</v>
      </c>
      <c r="B12" s="3" t="s">
        <v>525</v>
      </c>
    </row>
    <row r="13" spans="1:6" x14ac:dyDescent="0.2">
      <c r="B13" s="3"/>
    </row>
    <row r="14" spans="1:6" x14ac:dyDescent="0.2">
      <c r="A14" t="s">
        <v>172</v>
      </c>
      <c r="B14" s="3" t="s">
        <v>545</v>
      </c>
      <c r="C14" t="s">
        <v>184</v>
      </c>
    </row>
    <row r="15" spans="1:6" x14ac:dyDescent="0.2">
      <c r="A15" t="s">
        <v>172</v>
      </c>
      <c r="B15" s="3" t="s">
        <v>185</v>
      </c>
      <c r="C15" t="s">
        <v>186</v>
      </c>
    </row>
    <row r="16" spans="1:6" x14ac:dyDescent="0.2">
      <c r="A16" t="s">
        <v>173</v>
      </c>
      <c r="B16" s="3" t="s">
        <v>313</v>
      </c>
      <c r="C16" t="s">
        <v>314</v>
      </c>
    </row>
    <row r="17" spans="1:4" x14ac:dyDescent="0.2">
      <c r="A17" t="s">
        <v>172</v>
      </c>
      <c r="B17" s="3" t="s">
        <v>681</v>
      </c>
      <c r="C17" t="s">
        <v>682</v>
      </c>
    </row>
    <row r="18" spans="1:4" x14ac:dyDescent="0.2">
      <c r="A18" t="s">
        <v>173</v>
      </c>
      <c r="B18" s="3" t="s">
        <v>683</v>
      </c>
      <c r="C18" t="s">
        <v>684</v>
      </c>
    </row>
    <row r="19" spans="1:4" x14ac:dyDescent="0.2">
      <c r="A19" t="s">
        <v>172</v>
      </c>
      <c r="B19" s="3" t="s">
        <v>187</v>
      </c>
      <c r="C19" t="s">
        <v>188</v>
      </c>
    </row>
    <row r="20" spans="1:4" x14ac:dyDescent="0.2">
      <c r="A20" t="s">
        <v>173</v>
      </c>
      <c r="B20" s="3" t="s">
        <v>328</v>
      </c>
      <c r="C20" t="s">
        <v>329</v>
      </c>
    </row>
    <row r="21" spans="1:4" x14ac:dyDescent="0.2">
      <c r="A21" t="s">
        <v>172</v>
      </c>
      <c r="B21" s="3" t="s">
        <v>83</v>
      </c>
      <c r="C21" t="s">
        <v>206</v>
      </c>
    </row>
    <row r="22" spans="1:4" x14ac:dyDescent="0.2">
      <c r="A22" t="s">
        <v>172</v>
      </c>
      <c r="B22" s="3" t="s">
        <v>202</v>
      </c>
      <c r="C22" t="s">
        <v>203</v>
      </c>
    </row>
    <row r="23" spans="1:4" x14ac:dyDescent="0.2">
      <c r="A23" t="s">
        <v>172</v>
      </c>
      <c r="B23" s="3" t="s">
        <v>207</v>
      </c>
      <c r="C23" t="s">
        <v>208</v>
      </c>
    </row>
    <row r="24" spans="1:4" x14ac:dyDescent="0.2">
      <c r="A24" t="s">
        <v>172</v>
      </c>
      <c r="B24" s="3" t="s">
        <v>676</v>
      </c>
      <c r="C24" t="s">
        <v>677</v>
      </c>
    </row>
    <row r="25" spans="1:4" x14ac:dyDescent="0.2">
      <c r="A25" t="s">
        <v>172</v>
      </c>
      <c r="B25" s="3" t="s">
        <v>218</v>
      </c>
      <c r="C25" t="s">
        <v>219</v>
      </c>
    </row>
    <row r="26" spans="1:4" x14ac:dyDescent="0.2">
      <c r="A26" t="s">
        <v>173</v>
      </c>
      <c r="B26" s="3" t="s">
        <v>216</v>
      </c>
      <c r="C26" t="s">
        <v>217</v>
      </c>
    </row>
    <row r="27" spans="1:4" x14ac:dyDescent="0.2">
      <c r="A27" t="s">
        <v>173</v>
      </c>
      <c r="B27" s="3" t="s">
        <v>322</v>
      </c>
      <c r="C27" t="s">
        <v>323</v>
      </c>
    </row>
    <row r="28" spans="1:4" ht="38.25" x14ac:dyDescent="0.2">
      <c r="A28" t="s">
        <v>172</v>
      </c>
      <c r="B28" s="3" t="s">
        <v>324</v>
      </c>
      <c r="C28" t="s">
        <v>325</v>
      </c>
      <c r="D28" s="10" t="s">
        <v>326</v>
      </c>
    </row>
    <row r="29" spans="1:4" x14ac:dyDescent="0.2">
      <c r="B29" s="3"/>
      <c r="D29" s="10"/>
    </row>
    <row r="30" spans="1:4" x14ac:dyDescent="0.2">
      <c r="A30" t="s">
        <v>173</v>
      </c>
      <c r="B30" s="3">
        <v>9</v>
      </c>
      <c r="C30" t="s">
        <v>330</v>
      </c>
      <c r="D30" s="10"/>
    </row>
    <row r="31" spans="1:4" x14ac:dyDescent="0.2">
      <c r="A31" t="s">
        <v>331</v>
      </c>
      <c r="B31" s="3">
        <v>9</v>
      </c>
      <c r="C31" t="s">
        <v>332</v>
      </c>
      <c r="D31" s="10"/>
    </row>
    <row r="32" spans="1:4" x14ac:dyDescent="0.2">
      <c r="A32" t="s">
        <v>333</v>
      </c>
      <c r="B32" s="3" t="s">
        <v>334</v>
      </c>
      <c r="C32" t="s">
        <v>335</v>
      </c>
      <c r="D32" s="10"/>
    </row>
    <row r="33" spans="1:4" x14ac:dyDescent="0.2">
      <c r="A33" t="s">
        <v>333</v>
      </c>
      <c r="B33" s="3" t="s">
        <v>336</v>
      </c>
      <c r="C33" t="s">
        <v>337</v>
      </c>
      <c r="D33" s="10"/>
    </row>
    <row r="34" spans="1:4" x14ac:dyDescent="0.2">
      <c r="B34" s="3"/>
    </row>
    <row r="35" spans="1:4" x14ac:dyDescent="0.2">
      <c r="B35" s="3" t="s">
        <v>204</v>
      </c>
      <c r="C35" s="24" t="s">
        <v>205</v>
      </c>
    </row>
    <row r="36" spans="1:4" x14ac:dyDescent="0.2">
      <c r="A36" t="s">
        <v>173</v>
      </c>
      <c r="B36" s="3" t="s">
        <v>221</v>
      </c>
      <c r="C36" s="40" t="s">
        <v>222</v>
      </c>
    </row>
    <row r="37" spans="1:4" x14ac:dyDescent="0.2">
      <c r="B37" s="3" t="s">
        <v>178</v>
      </c>
      <c r="C37" t="s">
        <v>177</v>
      </c>
    </row>
    <row r="38" spans="1:4" x14ac:dyDescent="0.2">
      <c r="B38" s="3"/>
    </row>
    <row r="39" spans="1:4" ht="25.5" x14ac:dyDescent="0.2">
      <c r="A39" t="s">
        <v>173</v>
      </c>
      <c r="B39" s="54" t="s">
        <v>318</v>
      </c>
      <c r="C39" s="10" t="s">
        <v>319</v>
      </c>
    </row>
    <row r="40" spans="1:4" ht="25.5" x14ac:dyDescent="0.2">
      <c r="A40" t="s">
        <v>320</v>
      </c>
      <c r="B40" s="54">
        <v>2</v>
      </c>
      <c r="C40" s="10" t="s">
        <v>321</v>
      </c>
    </row>
    <row r="41" spans="1:4" x14ac:dyDescent="0.2">
      <c r="A41" t="s">
        <v>197</v>
      </c>
      <c r="B41" s="3" t="s">
        <v>315</v>
      </c>
      <c r="C41" t="s">
        <v>316</v>
      </c>
    </row>
    <row r="42" spans="1:4" x14ac:dyDescent="0.2">
      <c r="A42" t="s">
        <v>173</v>
      </c>
      <c r="B42" s="3" t="s">
        <v>315</v>
      </c>
      <c r="C42" t="s">
        <v>317</v>
      </c>
    </row>
    <row r="43" spans="1:4" x14ac:dyDescent="0.2">
      <c r="A43" t="s">
        <v>172</v>
      </c>
      <c r="B43" s="3">
        <v>4</v>
      </c>
      <c r="C43" s="56" t="s">
        <v>340</v>
      </c>
    </row>
    <row r="44" spans="1:4" ht="17.25" customHeight="1" x14ac:dyDescent="0.2">
      <c r="A44" t="s">
        <v>172</v>
      </c>
      <c r="B44" s="3">
        <v>5</v>
      </c>
      <c r="C44" s="55" t="s">
        <v>339</v>
      </c>
    </row>
    <row r="45" spans="1:4" ht="17.25" customHeight="1" x14ac:dyDescent="0.2">
      <c r="A45" t="s">
        <v>173</v>
      </c>
      <c r="B45" s="3" t="s">
        <v>342</v>
      </c>
      <c r="C45" s="57" t="s">
        <v>343</v>
      </c>
      <c r="D45" s="46">
        <v>33909</v>
      </c>
    </row>
    <row r="46" spans="1:4" ht="17.25" customHeight="1" x14ac:dyDescent="0.2">
      <c r="A46" t="s">
        <v>338</v>
      </c>
      <c r="B46" s="3" t="s">
        <v>344</v>
      </c>
      <c r="C46" s="57" t="s">
        <v>345</v>
      </c>
      <c r="D46" s="37"/>
    </row>
    <row r="47" spans="1:4" ht="17.25" customHeight="1" x14ac:dyDescent="0.2">
      <c r="A47" t="s">
        <v>338</v>
      </c>
      <c r="B47" s="3" t="s">
        <v>659</v>
      </c>
      <c r="C47" s="57" t="s">
        <v>660</v>
      </c>
      <c r="D47" s="108">
        <v>0.56000000000000005</v>
      </c>
    </row>
    <row r="48" spans="1:4" x14ac:dyDescent="0.2">
      <c r="B48" s="3"/>
      <c r="C48" s="24"/>
    </row>
    <row r="49" spans="1:5" ht="38.25" x14ac:dyDescent="0.2">
      <c r="A49" t="s">
        <v>173</v>
      </c>
      <c r="B49" s="3" t="s">
        <v>665</v>
      </c>
      <c r="C49" s="110" t="s">
        <v>666</v>
      </c>
    </row>
    <row r="50" spans="1:5" ht="25.5" x14ac:dyDescent="0.2">
      <c r="A50" t="s">
        <v>173</v>
      </c>
      <c r="B50" s="3" t="s">
        <v>668</v>
      </c>
      <c r="C50" s="110" t="s">
        <v>678</v>
      </c>
    </row>
    <row r="51" spans="1:5" x14ac:dyDescent="0.2">
      <c r="A51" t="s">
        <v>172</v>
      </c>
      <c r="B51" s="3" t="s">
        <v>685</v>
      </c>
      <c r="C51" s="24" t="s">
        <v>686</v>
      </c>
    </row>
    <row r="52" spans="1:5" x14ac:dyDescent="0.2">
      <c r="B52" s="3"/>
      <c r="C52" s="24"/>
    </row>
    <row r="54" spans="1:5" x14ac:dyDescent="0.2">
      <c r="B54" s="3" t="s">
        <v>189</v>
      </c>
      <c r="C54" t="s">
        <v>190</v>
      </c>
      <c r="E54" s="5"/>
    </row>
    <row r="55" spans="1:5" x14ac:dyDescent="0.2">
      <c r="B55" s="3" t="s">
        <v>191</v>
      </c>
      <c r="C55" t="s">
        <v>192</v>
      </c>
    </row>
    <row r="56" spans="1:5" x14ac:dyDescent="0.2">
      <c r="A56" t="s">
        <v>173</v>
      </c>
      <c r="B56" s="3" t="s">
        <v>350</v>
      </c>
      <c r="C56" t="s">
        <v>351</v>
      </c>
    </row>
    <row r="57" spans="1:5" x14ac:dyDescent="0.2">
      <c r="B57" s="3" t="s">
        <v>350</v>
      </c>
      <c r="C57" t="s">
        <v>352</v>
      </c>
    </row>
    <row r="58" spans="1:5" x14ac:dyDescent="0.2">
      <c r="B58" s="3" t="s">
        <v>193</v>
      </c>
      <c r="C58" t="s">
        <v>194</v>
      </c>
    </row>
    <row r="59" spans="1:5" x14ac:dyDescent="0.2">
      <c r="A59" t="s">
        <v>173</v>
      </c>
      <c r="B59" s="3" t="s">
        <v>199</v>
      </c>
      <c r="C59" t="s">
        <v>680</v>
      </c>
    </row>
    <row r="60" spans="1:5" x14ac:dyDescent="0.2">
      <c r="A60" t="s">
        <v>173</v>
      </c>
      <c r="B60" s="3" t="s">
        <v>201</v>
      </c>
      <c r="C60" t="s">
        <v>679</v>
      </c>
    </row>
    <row r="61" spans="1:5" x14ac:dyDescent="0.2">
      <c r="B61" s="3" t="s">
        <v>195</v>
      </c>
      <c r="C61" t="s">
        <v>196</v>
      </c>
    </row>
    <row r="63" spans="1:5" x14ac:dyDescent="0.2">
      <c r="A63" t="s">
        <v>197</v>
      </c>
      <c r="B63" s="3" t="s">
        <v>191</v>
      </c>
      <c r="C63" t="s">
        <v>198</v>
      </c>
    </row>
    <row r="64" spans="1:5" x14ac:dyDescent="0.2">
      <c r="A64" t="s">
        <v>197</v>
      </c>
      <c r="B64" s="3" t="s">
        <v>199</v>
      </c>
      <c r="C64" t="s">
        <v>200</v>
      </c>
    </row>
    <row r="65" spans="1:4" x14ac:dyDescent="0.2">
      <c r="A65" t="s">
        <v>197</v>
      </c>
      <c r="B65" s="3" t="s">
        <v>201</v>
      </c>
      <c r="C65" t="s">
        <v>667</v>
      </c>
    </row>
    <row r="66" spans="1:4" x14ac:dyDescent="0.2">
      <c r="A66" t="s">
        <v>197</v>
      </c>
      <c r="B66" s="3" t="s">
        <v>209</v>
      </c>
      <c r="C66" t="s">
        <v>210</v>
      </c>
    </row>
    <row r="69" spans="1:4" x14ac:dyDescent="0.2">
      <c r="A69" t="s">
        <v>211</v>
      </c>
      <c r="B69" s="3" t="s">
        <v>189</v>
      </c>
      <c r="C69" s="38" t="s">
        <v>212</v>
      </c>
    </row>
    <row r="72" spans="1:4" x14ac:dyDescent="0.2">
      <c r="A72" t="s">
        <v>211</v>
      </c>
      <c r="B72" s="39">
        <v>128</v>
      </c>
      <c r="C72" s="3" t="s">
        <v>220</v>
      </c>
      <c r="D72" t="s">
        <v>546</v>
      </c>
    </row>
    <row r="73" spans="1:4" x14ac:dyDescent="0.2">
      <c r="A73" t="s">
        <v>211</v>
      </c>
      <c r="B73" t="s">
        <v>672</v>
      </c>
      <c r="C73" t="s">
        <v>717</v>
      </c>
    </row>
    <row r="75" spans="1:4" x14ac:dyDescent="0.2">
      <c r="C75" s="1" t="s">
        <v>346</v>
      </c>
    </row>
    <row r="76" spans="1:4" x14ac:dyDescent="0.2">
      <c r="C76" s="5" t="s">
        <v>347</v>
      </c>
    </row>
    <row r="77" spans="1:4" x14ac:dyDescent="0.2">
      <c r="C77" s="5" t="s">
        <v>348</v>
      </c>
    </row>
    <row r="78" spans="1:4" x14ac:dyDescent="0.2">
      <c r="C78" t="s">
        <v>349</v>
      </c>
    </row>
    <row r="80" spans="1:4" x14ac:dyDescent="0.2">
      <c r="B80" t="s">
        <v>668</v>
      </c>
      <c r="C80" t="s">
        <v>669</v>
      </c>
    </row>
    <row r="81" spans="1:3" x14ac:dyDescent="0.2">
      <c r="A81" t="s">
        <v>670</v>
      </c>
      <c r="B81" t="s">
        <v>668</v>
      </c>
      <c r="C81" t="s">
        <v>671</v>
      </c>
    </row>
    <row r="82" spans="1:3" x14ac:dyDescent="0.2">
      <c r="B82" t="s">
        <v>672</v>
      </c>
      <c r="C82" t="s">
        <v>673</v>
      </c>
    </row>
    <row r="83" spans="1:3" x14ac:dyDescent="0.2">
      <c r="A83" t="s">
        <v>670</v>
      </c>
      <c r="B83" t="s">
        <v>672</v>
      </c>
      <c r="C83" t="s">
        <v>674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115" workbookViewId="0">
      <selection activeCell="D90" sqref="D90"/>
    </sheetView>
  </sheetViews>
  <sheetFormatPr defaultRowHeight="12.75" x14ac:dyDescent="0.2"/>
  <cols>
    <col min="1" max="1" width="31" customWidth="1"/>
  </cols>
  <sheetData>
    <row r="1" spans="1:5" ht="25.5" x14ac:dyDescent="0.2">
      <c r="A1" s="109" t="s">
        <v>657</v>
      </c>
    </row>
    <row r="3" spans="1:5" x14ac:dyDescent="0.2">
      <c r="A3" t="s">
        <v>664</v>
      </c>
    </row>
    <row r="5" spans="1:5" ht="18" x14ac:dyDescent="0.25">
      <c r="A5" s="58" t="s">
        <v>375</v>
      </c>
    </row>
    <row r="6" spans="1:5" x14ac:dyDescent="0.2">
      <c r="A6" s="61" t="s">
        <v>385</v>
      </c>
    </row>
    <row r="8" spans="1:5" ht="18" x14ac:dyDescent="0.25">
      <c r="A8" s="58" t="s">
        <v>647</v>
      </c>
    </row>
    <row r="9" spans="1:5" ht="18" x14ac:dyDescent="0.25">
      <c r="A9" s="58"/>
      <c r="E9" s="103"/>
    </row>
    <row r="11" spans="1:5" x14ac:dyDescent="0.2">
      <c r="A11" s="104" t="s">
        <v>649</v>
      </c>
      <c r="B11" s="104" t="s">
        <v>648</v>
      </c>
      <c r="C11" s="104" t="s">
        <v>653</v>
      </c>
    </row>
    <row r="12" spans="1:5" x14ac:dyDescent="0.2">
      <c r="A12" s="61" t="s">
        <v>650</v>
      </c>
      <c r="B12" s="105">
        <v>1</v>
      </c>
      <c r="C12" s="105">
        <v>110</v>
      </c>
      <c r="D12">
        <f>SUMPRODUCT($B$12:$B$17=B12)</f>
        <v>0</v>
      </c>
    </row>
    <row r="13" spans="1:5" x14ac:dyDescent="0.2">
      <c r="A13" s="61" t="s">
        <v>651</v>
      </c>
      <c r="B13" s="105">
        <v>1</v>
      </c>
      <c r="C13" s="105">
        <v>80</v>
      </c>
    </row>
    <row r="14" spans="1:5" x14ac:dyDescent="0.2">
      <c r="A14" s="61" t="s">
        <v>652</v>
      </c>
      <c r="B14" s="105">
        <v>1</v>
      </c>
      <c r="C14" s="105">
        <v>20</v>
      </c>
    </row>
    <row r="15" spans="1:5" x14ac:dyDescent="0.2">
      <c r="A15" s="61" t="s">
        <v>654</v>
      </c>
      <c r="B15" s="105">
        <v>2</v>
      </c>
      <c r="C15" s="105">
        <v>100</v>
      </c>
    </row>
    <row r="16" spans="1:5" x14ac:dyDescent="0.2">
      <c r="A16" s="61" t="s">
        <v>650</v>
      </c>
      <c r="B16" s="105">
        <v>2</v>
      </c>
      <c r="C16" s="105">
        <v>80</v>
      </c>
    </row>
    <row r="17" spans="1:7" x14ac:dyDescent="0.2">
      <c r="A17" s="61" t="s">
        <v>655</v>
      </c>
      <c r="B17" s="105">
        <v>2</v>
      </c>
      <c r="C17" s="105">
        <v>50</v>
      </c>
    </row>
    <row r="19" spans="1:7" ht="18" x14ac:dyDescent="0.25">
      <c r="A19" s="58" t="s">
        <v>509</v>
      </c>
    </row>
    <row r="20" spans="1:7" x14ac:dyDescent="0.2">
      <c r="A20" t="s">
        <v>510</v>
      </c>
    </row>
    <row r="22" spans="1:7" x14ac:dyDescent="0.2">
      <c r="B22" s="65" t="s">
        <v>143</v>
      </c>
      <c r="C22" s="1">
        <v>1</v>
      </c>
      <c r="D22" s="1">
        <v>2</v>
      </c>
      <c r="E22" s="1">
        <v>3</v>
      </c>
      <c r="F22" s="1">
        <v>4</v>
      </c>
      <c r="G22" s="1">
        <v>5</v>
      </c>
    </row>
    <row r="23" spans="1:7" x14ac:dyDescent="0.2">
      <c r="B23" s="65">
        <v>1801</v>
      </c>
      <c r="C23" s="82">
        <v>13</v>
      </c>
      <c r="D23" s="81">
        <v>13</v>
      </c>
      <c r="E23" s="80">
        <v>10</v>
      </c>
      <c r="F23" s="79">
        <v>10</v>
      </c>
      <c r="G23" s="78">
        <v>10</v>
      </c>
    </row>
    <row r="24" spans="1:7" x14ac:dyDescent="0.2">
      <c r="B24" s="65">
        <v>1802</v>
      </c>
      <c r="C24" s="81">
        <v>12</v>
      </c>
      <c r="D24" s="80">
        <v>14</v>
      </c>
      <c r="E24" s="79">
        <v>10</v>
      </c>
      <c r="F24" s="78">
        <v>12</v>
      </c>
    </row>
    <row r="25" spans="1:7" x14ac:dyDescent="0.2">
      <c r="B25" s="65">
        <v>1803</v>
      </c>
      <c r="C25" s="80">
        <v>15</v>
      </c>
      <c r="D25" s="79">
        <v>11</v>
      </c>
      <c r="E25" s="78">
        <v>10</v>
      </c>
    </row>
    <row r="26" spans="1:7" x14ac:dyDescent="0.2">
      <c r="B26" s="65">
        <v>1804</v>
      </c>
      <c r="C26" s="79">
        <v>15</v>
      </c>
      <c r="D26" s="78">
        <v>13</v>
      </c>
    </row>
    <row r="27" spans="1:7" x14ac:dyDescent="0.2">
      <c r="B27" s="65">
        <v>1805</v>
      </c>
      <c r="C27" s="78">
        <v>10</v>
      </c>
    </row>
    <row r="29" spans="1:7" x14ac:dyDescent="0.2">
      <c r="C29">
        <f>SUM(C23:C27)</f>
        <v>65</v>
      </c>
      <c r="D29">
        <f>SUM(D23:D27)</f>
        <v>51</v>
      </c>
      <c r="E29">
        <f>SUM(E23:E27)</f>
        <v>30</v>
      </c>
      <c r="F29">
        <f>SUM(F23:F27)</f>
        <v>22</v>
      </c>
      <c r="G29">
        <f>SUM(G23:G27)</f>
        <v>10</v>
      </c>
    </row>
    <row r="34" spans="1:1" ht="36" x14ac:dyDescent="0.25">
      <c r="A34" s="64" t="s">
        <v>390</v>
      </c>
    </row>
    <row r="38" spans="1:1" ht="36" x14ac:dyDescent="0.25">
      <c r="A38" s="64" t="s">
        <v>405</v>
      </c>
    </row>
    <row r="42" spans="1:1" ht="36" x14ac:dyDescent="0.25">
      <c r="A42" s="64" t="s">
        <v>406</v>
      </c>
    </row>
    <row r="43" spans="1:1" ht="36" x14ac:dyDescent="0.25">
      <c r="A43" s="64" t="s">
        <v>594</v>
      </c>
    </row>
    <row r="46" spans="1:1" ht="18" x14ac:dyDescent="0.25">
      <c r="A46" s="64" t="s">
        <v>675</v>
      </c>
    </row>
    <row r="49" spans="1:2" x14ac:dyDescent="0.2">
      <c r="A49" s="1" t="s">
        <v>534</v>
      </c>
    </row>
    <row r="51" spans="1:2" x14ac:dyDescent="0.2">
      <c r="A51" s="1" t="s">
        <v>535</v>
      </c>
    </row>
    <row r="53" spans="1:2" x14ac:dyDescent="0.2">
      <c r="A53" s="1" t="s">
        <v>573</v>
      </c>
      <c r="B53" t="str">
        <f>Todo!$A$69</f>
        <v>Named Ranges</v>
      </c>
    </row>
    <row r="55" spans="1:2" ht="18" x14ac:dyDescent="0.25">
      <c r="A55" s="58" t="s">
        <v>587</v>
      </c>
    </row>
    <row r="57" spans="1:2" ht="18" x14ac:dyDescent="0.25">
      <c r="A57" s="58" t="s">
        <v>517</v>
      </c>
    </row>
    <row r="59" spans="1:2" ht="18" x14ac:dyDescent="0.25">
      <c r="A59" s="58" t="s">
        <v>535</v>
      </c>
    </row>
    <row r="61" spans="1:2" x14ac:dyDescent="0.2">
      <c r="A61" t="s">
        <v>593</v>
      </c>
    </row>
    <row r="63" spans="1:2" x14ac:dyDescent="0.2">
      <c r="A63" s="61" t="s">
        <v>568</v>
      </c>
    </row>
    <row r="64" spans="1:2" x14ac:dyDescent="0.2">
      <c r="A64" t="s">
        <v>569</v>
      </c>
    </row>
    <row r="65" spans="1:2" x14ac:dyDescent="0.2">
      <c r="A65" t="s">
        <v>570</v>
      </c>
    </row>
    <row r="66" spans="1:2" x14ac:dyDescent="0.2">
      <c r="A66" t="s">
        <v>571</v>
      </c>
    </row>
    <row r="69" spans="1:2" x14ac:dyDescent="0.2">
      <c r="A69" s="61" t="s">
        <v>567</v>
      </c>
    </row>
    <row r="72" spans="1:2" x14ac:dyDescent="0.2">
      <c r="A72" s="61" t="s">
        <v>572</v>
      </c>
    </row>
    <row r="73" spans="1:2" x14ac:dyDescent="0.2">
      <c r="B73">
        <v>1</v>
      </c>
    </row>
    <row r="74" spans="1:2" x14ac:dyDescent="0.2">
      <c r="B74">
        <v>5</v>
      </c>
    </row>
    <row r="75" spans="1:2" x14ac:dyDescent="0.2">
      <c r="B75">
        <f>B73+B74</f>
        <v>6</v>
      </c>
    </row>
    <row r="79" spans="1:2" x14ac:dyDescent="0.2">
      <c r="A79" s="61" t="s">
        <v>588</v>
      </c>
    </row>
    <row r="81" spans="1:1" ht="18" x14ac:dyDescent="0.25">
      <c r="A81" s="58" t="s">
        <v>533</v>
      </c>
    </row>
    <row r="88" spans="1:1" ht="18" x14ac:dyDescent="0.25">
      <c r="A88" s="58" t="s">
        <v>595</v>
      </c>
    </row>
    <row r="94" spans="1:1" ht="18" x14ac:dyDescent="0.25">
      <c r="A94" s="58" t="s">
        <v>596</v>
      </c>
    </row>
    <row r="98" spans="1:1" x14ac:dyDescent="0.2">
      <c r="A98" t="s">
        <v>781</v>
      </c>
    </row>
    <row r="99" spans="1:1" x14ac:dyDescent="0.2">
      <c r="A99" t="s">
        <v>782</v>
      </c>
    </row>
    <row r="100" spans="1:1" x14ac:dyDescent="0.2">
      <c r="A100" t="s">
        <v>783</v>
      </c>
    </row>
    <row r="101" spans="1:1" x14ac:dyDescent="0.2">
      <c r="A101" t="s">
        <v>784</v>
      </c>
    </row>
    <row r="103" spans="1:1" x14ac:dyDescent="0.2">
      <c r="A103" s="1" t="s">
        <v>785</v>
      </c>
    </row>
    <row r="104" spans="1:1" x14ac:dyDescent="0.2">
      <c r="A104" t="s">
        <v>789</v>
      </c>
    </row>
    <row r="105" spans="1:1" x14ac:dyDescent="0.2">
      <c r="A105" t="s">
        <v>790</v>
      </c>
    </row>
    <row r="108" spans="1:1" x14ac:dyDescent="0.2">
      <c r="A108" t="s">
        <v>786</v>
      </c>
    </row>
    <row r="110" spans="1:1" x14ac:dyDescent="0.2">
      <c r="A110" t="s">
        <v>787</v>
      </c>
    </row>
    <row r="112" spans="1:1" x14ac:dyDescent="0.2">
      <c r="A112" t="s">
        <v>788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43"/>
  <sheetViews>
    <sheetView showGridLines="0" zoomScale="85" zoomScaleNormal="85" workbookViewId="0">
      <pane ySplit="5" topLeftCell="A6" activePane="bottomLeft" state="frozen"/>
      <selection pane="bottomLeft" activeCell="C3" sqref="C3"/>
    </sheetView>
  </sheetViews>
  <sheetFormatPr defaultRowHeight="12.75" x14ac:dyDescent="0.2"/>
  <cols>
    <col min="1" max="1" width="2" customWidth="1"/>
    <col min="2" max="2" width="27.5703125" bestFit="1" customWidth="1"/>
    <col min="3" max="3" width="3.42578125" customWidth="1"/>
    <col min="4" max="4" width="30.7109375" bestFit="1" customWidth="1"/>
    <col min="5" max="5" width="3.85546875" customWidth="1"/>
    <col min="6" max="6" width="30.7109375" bestFit="1" customWidth="1"/>
    <col min="7" max="7" width="3.7109375" customWidth="1"/>
    <col min="8" max="8" width="18.7109375" bestFit="1" customWidth="1"/>
    <col min="9" max="9" width="16" bestFit="1" customWidth="1"/>
    <col min="10" max="10" width="18.7109375" bestFit="1" customWidth="1"/>
  </cols>
  <sheetData>
    <row r="1" spans="2:8" ht="15.75" x14ac:dyDescent="0.25">
      <c r="B1" s="118" t="s">
        <v>816</v>
      </c>
      <c r="C1" s="76"/>
      <c r="D1" s="121" t="s">
        <v>471</v>
      </c>
    </row>
    <row r="2" spans="2:8" x14ac:dyDescent="0.2">
      <c r="D2" s="100" t="s">
        <v>156</v>
      </c>
    </row>
    <row r="3" spans="2:8" x14ac:dyDescent="0.2">
      <c r="D3" s="101" t="s">
        <v>472</v>
      </c>
    </row>
    <row r="6" spans="2:8" x14ac:dyDescent="0.2">
      <c r="B6" s="1" t="s">
        <v>470</v>
      </c>
      <c r="C6" s="1"/>
      <c r="D6" s="1" t="s">
        <v>502</v>
      </c>
      <c r="F6" s="1" t="s">
        <v>511</v>
      </c>
      <c r="H6" s="1" t="s">
        <v>518</v>
      </c>
    </row>
    <row r="7" spans="2:8" x14ac:dyDescent="0.2">
      <c r="B7" s="106" t="s">
        <v>359</v>
      </c>
      <c r="C7" s="106"/>
      <c r="D7" s="106" t="str">
        <f>'Maths&amp;Numbers'!A25</f>
        <v>RAND</v>
      </c>
      <c r="F7" s="106" t="str">
        <f>'Logic&amp;Errors'!A7</f>
        <v>COMPARISON</v>
      </c>
      <c r="H7" s="106" t="str">
        <f>Text!A9</f>
        <v>CODE</v>
      </c>
    </row>
    <row r="8" spans="2:8" x14ac:dyDescent="0.2">
      <c r="B8" s="106" t="str">
        <f>CellReference!A21</f>
        <v>ADDRESS</v>
      </c>
      <c r="C8" s="106"/>
      <c r="D8" s="106" t="str">
        <f>'Maths&amp;Numbers'!A30</f>
        <v>RANDBETWEEN</v>
      </c>
      <c r="F8" s="106" t="str">
        <f>'Logic&amp;Errors'!A15</f>
        <v>Single Functions</v>
      </c>
      <c r="H8" s="106" t="str">
        <f>Text!A14</f>
        <v>CHAR</v>
      </c>
    </row>
    <row r="9" spans="2:8" x14ac:dyDescent="0.2">
      <c r="B9" s="106" t="str">
        <f>CellReference!A33</f>
        <v>CHOOSE</v>
      </c>
      <c r="C9" s="106"/>
      <c r="D9" s="106" t="str">
        <f>'Maths&amp;Numbers'!A42</f>
        <v>MATHEMATICAL CONSTANTS</v>
      </c>
      <c r="F9" s="106" t="str">
        <f>'Logic&amp;Errors'!A26</f>
        <v>Combining Functions</v>
      </c>
      <c r="H9" s="106" t="str">
        <f>Text!A20</f>
        <v>CONCATENATE</v>
      </c>
    </row>
    <row r="10" spans="2:8" x14ac:dyDescent="0.2">
      <c r="B10" s="106" t="str">
        <f>CellReference!A48</f>
        <v>ROW</v>
      </c>
      <c r="C10" s="106"/>
      <c r="D10" s="106" t="str">
        <f>'Maths&amp;Numbers'!A48</f>
        <v>ABS</v>
      </c>
      <c r="F10" s="106" t="str">
        <f>'Logic&amp;Errors'!A33</f>
        <v>ERRORS</v>
      </c>
      <c r="H10" s="106" t="str">
        <f>Text!A26</f>
        <v>LEN</v>
      </c>
    </row>
    <row r="11" spans="2:8" x14ac:dyDescent="0.2">
      <c r="B11" s="106" t="str">
        <f>CellReference!A54</f>
        <v>COLUMN</v>
      </c>
      <c r="C11" s="106"/>
      <c r="D11" s="106" t="str">
        <f>'Maths&amp;Numbers'!A56</f>
        <v>ROUND</v>
      </c>
      <c r="F11" s="106" t="str">
        <f>'Logic&amp;Errors'!A44</f>
        <v>ISERROR</v>
      </c>
      <c r="H11" s="106" t="str">
        <f>Text!A29</f>
        <v>Converting case</v>
      </c>
    </row>
    <row r="12" spans="2:8" x14ac:dyDescent="0.2">
      <c r="B12" s="106" t="str">
        <f>CellReference!A65</f>
        <v>OFFSET</v>
      </c>
      <c r="C12" s="106"/>
      <c r="D12" s="106" t="str">
        <f>'Maths&amp;Numbers'!A62</f>
        <v>MROUND</v>
      </c>
      <c r="H12" s="106" t="str">
        <f>Text!A39</f>
        <v>EXACT</v>
      </c>
    </row>
    <row r="13" spans="2:8" x14ac:dyDescent="0.2">
      <c r="B13" s="106" t="str">
        <f>CellReference!A80</f>
        <v>INDIRECT</v>
      </c>
      <c r="C13" s="106"/>
      <c r="D13" s="106" t="str">
        <f>'Maths&amp;Numbers'!A68</f>
        <v>ROUNDUP</v>
      </c>
      <c r="F13" s="1" t="s">
        <v>22</v>
      </c>
      <c r="H13" s="106" t="str">
        <f>Text!A44</f>
        <v>FORMATTING</v>
      </c>
    </row>
    <row r="14" spans="2:8" x14ac:dyDescent="0.2">
      <c r="D14" s="106" t="str">
        <f>'Maths&amp;Numbers'!A76</f>
        <v>ROUNDDOWN</v>
      </c>
      <c r="F14" s="106" t="str">
        <f>'Dates&amp;Time'!A1</f>
        <v>INTERNAL REPRESENTATION</v>
      </c>
      <c r="H14" s="106" t="str">
        <f>Text!A49</f>
        <v>DATE AND TIME</v>
      </c>
    </row>
    <row r="15" spans="2:8" x14ac:dyDescent="0.2">
      <c r="B15" s="1" t="s">
        <v>493</v>
      </c>
      <c r="C15" s="1"/>
      <c r="D15" s="106" t="str">
        <f>'Maths&amp;Numbers'!A83</f>
        <v>FLOOR</v>
      </c>
      <c r="F15" s="106" t="str">
        <f>'Dates&amp;Time'!A14</f>
        <v>NOW</v>
      </c>
      <c r="H15" s="106" t="str">
        <f>Text!A74</f>
        <v>REPLACE</v>
      </c>
    </row>
    <row r="16" spans="2:8" x14ac:dyDescent="0.2">
      <c r="B16" s="106" t="str">
        <f>'Sum&amp;Count'!A15</f>
        <v>SUMIF - Text</v>
      </c>
      <c r="C16" s="106"/>
      <c r="D16" s="106" t="str">
        <f>'Maths&amp;Numbers'!A87</f>
        <v>CEILING</v>
      </c>
      <c r="F16" s="106" t="str">
        <f>'Dates&amp;Time'!A17</f>
        <v>TODAY</v>
      </c>
      <c r="H16" s="106" t="str">
        <f>Text!A59</f>
        <v>REPT</v>
      </c>
    </row>
    <row r="17" spans="2:8" x14ac:dyDescent="0.2">
      <c r="B17" s="106" t="str">
        <f>'Sum&amp;Count'!A23</f>
        <v>SUMIF - Numeric</v>
      </c>
      <c r="C17" s="106"/>
      <c r="D17" s="106" t="str">
        <f>'Maths&amp;Numbers'!A92</f>
        <v>SIGN</v>
      </c>
      <c r="F17" s="106" t="str">
        <f>'Dates&amp;Time'!A20</f>
        <v>TIME</v>
      </c>
      <c r="H17" s="106" t="str">
        <f>Text!A84</f>
        <v>SUBSTITUTE</v>
      </c>
    </row>
    <row r="18" spans="2:8" x14ac:dyDescent="0.2">
      <c r="B18" s="106" t="str">
        <f>'Sum&amp;Count'!A35</f>
        <v>SUMPRODUCT</v>
      </c>
      <c r="C18" s="106"/>
      <c r="D18" s="106" t="str">
        <f>'Maths&amp;Numbers'!A97</f>
        <v>SQRT</v>
      </c>
      <c r="F18" s="106" t="str">
        <f>'Dates&amp;Time'!A23</f>
        <v>DAY, MONTH, YEAR</v>
      </c>
      <c r="H18" s="106" t="str">
        <f>Text!A91</f>
        <v>TRIM</v>
      </c>
    </row>
    <row r="19" spans="2:8" x14ac:dyDescent="0.2">
      <c r="B19" s="106" t="str">
        <f>'Sum&amp;Count'!A41</f>
        <v>COUNT</v>
      </c>
      <c r="C19" s="106"/>
      <c r="D19" s="106" t="str">
        <f>'Maths&amp;Numbers'!A103</f>
        <v>MIN</v>
      </c>
      <c r="F19" s="106" t="str">
        <f>'Dates&amp;Time'!A32</f>
        <v>DATE</v>
      </c>
      <c r="H19" s="106" t="str">
        <f>Text!A97</f>
        <v>FIND</v>
      </c>
    </row>
    <row r="20" spans="2:8" x14ac:dyDescent="0.2">
      <c r="B20" s="106" t="str">
        <f>'Sum&amp;Count'!A45</f>
        <v>COUNTIF</v>
      </c>
      <c r="C20" s="106"/>
      <c r="D20" s="106" t="str">
        <f>'Maths&amp;Numbers'!A107</f>
        <v>MAX</v>
      </c>
      <c r="F20" s="106" t="str">
        <f>'Dates&amp;Time'!A36</f>
        <v>WEEKDAYS</v>
      </c>
      <c r="H20" s="106" t="str">
        <f>Text!A98</f>
        <v>SEARCH</v>
      </c>
    </row>
    <row r="21" spans="2:8" x14ac:dyDescent="0.2">
      <c r="B21" s="106" t="str">
        <f>'Sum&amp;Count'!A53</f>
        <v>COUNTA</v>
      </c>
      <c r="C21" s="106"/>
      <c r="D21" s="106" t="str">
        <f>'Maths&amp;Numbers'!A112</f>
        <v>LARGE</v>
      </c>
      <c r="F21" s="106" t="str">
        <f>'Dates&amp;Time'!A43</f>
        <v>GETTING THE DAYS IN A MONTH</v>
      </c>
    </row>
    <row r="22" spans="2:8" x14ac:dyDescent="0.2">
      <c r="B22" s="106" t="str">
        <f>'Sum&amp;Count'!A62</f>
        <v>SUBTOTAL</v>
      </c>
      <c r="C22" s="106"/>
      <c r="D22" s="106" t="str">
        <f>'Maths&amp;Numbers'!A119</f>
        <v>SMALL</v>
      </c>
      <c r="F22" s="106" t="str">
        <f>'Dates&amp;Time'!A69</f>
        <v>NETWORKDAYS</v>
      </c>
    </row>
    <row r="23" spans="2:8" x14ac:dyDescent="0.2">
      <c r="D23" s="106" t="str">
        <f>'Maths&amp;Numbers'!A131</f>
        <v>RANK</v>
      </c>
    </row>
    <row r="24" spans="2:8" x14ac:dyDescent="0.2">
      <c r="B24" s="1" t="s">
        <v>506</v>
      </c>
      <c r="C24" s="1"/>
      <c r="D24" s="106" t="str">
        <f>'Maths&amp;Numbers'!A136</f>
        <v>MOD</v>
      </c>
      <c r="F24" s="1" t="s">
        <v>0</v>
      </c>
    </row>
    <row r="25" spans="2:8" x14ac:dyDescent="0.2">
      <c r="B25" s="106" t="str">
        <f>Lookups!A10</f>
        <v>VLOOKUP</v>
      </c>
      <c r="C25" s="106"/>
      <c r="D25" s="106" t="str">
        <f>'Maths&amp;Numbers'!A149</f>
        <v>ROMAN</v>
      </c>
      <c r="F25" s="106" t="str">
        <f>Financial!A1</f>
        <v>Weekly Cashflows</v>
      </c>
    </row>
    <row r="26" spans="2:8" x14ac:dyDescent="0.2">
      <c r="B26" s="106" t="str">
        <f>Lookups!A15</f>
        <v>HLOOKUP</v>
      </c>
      <c r="C26" s="106"/>
      <c r="D26" s="106" t="str">
        <f>'Maths&amp;Numbers'!A159</f>
        <v>COMBIN</v>
      </c>
      <c r="F26" s="106" t="str">
        <f>Financial!A48</f>
        <v>IRR</v>
      </c>
    </row>
    <row r="27" spans="2:8" x14ac:dyDescent="0.2">
      <c r="B27" s="106" t="str">
        <f>Lookups!A19</f>
        <v>LOOKUP LIMITATIONS</v>
      </c>
      <c r="C27" s="106"/>
      <c r="F27" s="106" t="str">
        <f>Financial!A54</f>
        <v>XIRR</v>
      </c>
    </row>
    <row r="28" spans="2:8" x14ac:dyDescent="0.2">
      <c r="B28" s="106" t="str">
        <f>Lookups!A25</f>
        <v>MATCH</v>
      </c>
      <c r="C28" s="106"/>
    </row>
    <row r="29" spans="2:8" x14ac:dyDescent="0.2">
      <c r="B29" s="106" t="str">
        <f>Lookups!A28</f>
        <v>INDEX</v>
      </c>
      <c r="C29" s="106"/>
      <c r="F29" s="1" t="s">
        <v>516</v>
      </c>
    </row>
    <row r="30" spans="2:8" x14ac:dyDescent="0.2">
      <c r="B30" s="106" t="str">
        <f>Lookups!A33</f>
        <v>COMBING MATCH AND INDEX</v>
      </c>
      <c r="C30" s="106"/>
      <c r="F30" s="106" t="str">
        <f>Lists!A1</f>
        <v>DYNAMIC DROP DOWN LISTS</v>
      </c>
    </row>
    <row r="31" spans="2:8" x14ac:dyDescent="0.2">
      <c r="B31" s="106" t="str">
        <f>Lookups!A38</f>
        <v>GRID LOOKUP</v>
      </c>
      <c r="C31" s="106"/>
    </row>
    <row r="33" spans="2:3" x14ac:dyDescent="0.2">
      <c r="B33" s="1" t="s">
        <v>66</v>
      </c>
    </row>
    <row r="34" spans="2:3" x14ac:dyDescent="0.2">
      <c r="B34" s="106" t="str">
        <f>Formatting!A1</f>
        <v>Cell Formatting</v>
      </c>
    </row>
    <row r="36" spans="2:3" x14ac:dyDescent="0.2">
      <c r="B36" s="1" t="s">
        <v>798</v>
      </c>
    </row>
    <row r="37" spans="2:3" x14ac:dyDescent="0.2">
      <c r="B37" s="106" t="str">
        <f>'Logic&amp;Errors'!A51</f>
        <v>IFERROR</v>
      </c>
    </row>
    <row r="38" spans="2:3" x14ac:dyDescent="0.2">
      <c r="B38" s="106" t="str">
        <f>'Logic&amp;Errors'!A55</f>
        <v>EVEN</v>
      </c>
    </row>
    <row r="39" spans="2:3" x14ac:dyDescent="0.2">
      <c r="B39" s="106" t="str">
        <f>'Logic&amp;Errors'!A58</f>
        <v>ODD</v>
      </c>
    </row>
    <row r="40" spans="2:3" x14ac:dyDescent="0.2">
      <c r="B40" s="106" t="str">
        <f>'Logic&amp;Errors'!A63</f>
        <v>ISBLANK</v>
      </c>
    </row>
    <row r="42" spans="2:3" x14ac:dyDescent="0.2">
      <c r="B42" s="1"/>
    </row>
    <row r="43" spans="2:3" x14ac:dyDescent="0.2">
      <c r="B43" s="106"/>
      <c r="C43" s="1"/>
    </row>
  </sheetData>
  <hyperlinks>
    <hyperlink ref="B7" location="CellReference!A1" display="Locking Cell References"/>
    <hyperlink ref="B8" location="CellReference!A17" display="CellReference!A17"/>
    <hyperlink ref="B9" location="CellReference!A28" display="CellReference!A28"/>
    <hyperlink ref="B10" location="CellReference!A42" display="CellReference!A42"/>
    <hyperlink ref="B11" location="CellReference!A47" display="CellReference!A47"/>
    <hyperlink ref="B12" location="CellReference!A58" display="CellReference!A58"/>
    <hyperlink ref="B13" location="CellReference!A71" display="CellReference!A71"/>
    <hyperlink ref="B16" location="'Sum&amp;Count'!A13" display="'Sum&amp;Count'!A13"/>
    <hyperlink ref="B17" location="'Sum&amp;Count'!A21" display="'Sum&amp;Count'!A21"/>
    <hyperlink ref="B18" location="'Sum&amp;Count'!A30" display="'Sum&amp;Count'!A30"/>
    <hyperlink ref="B19" location="'Sum&amp;Count'!A35" display="'Sum&amp;Count'!A35"/>
    <hyperlink ref="B20" location="'Sum&amp;Count'!A38" display="'Sum&amp;Count'!A38"/>
    <hyperlink ref="B21" location="'Sum&amp;Count'!A46" display="'Sum&amp;Count'!A46"/>
    <hyperlink ref="B22" location="'Sum&amp;Count'!A55" display="'Sum&amp;Count'!A55"/>
    <hyperlink ref="D7" location="'Maths&amp;Numbers'!A24" display="'Maths&amp;Numbers'!A24"/>
    <hyperlink ref="D8" location="'Maths&amp;Numbers'!A29" display="'Maths&amp;Numbers'!A29"/>
    <hyperlink ref="D9" location="'Maths&amp;Numbers'!A41" display="'Maths&amp;Numbers'!A41"/>
    <hyperlink ref="B34" location="Formatting!A1" display="Formatting!A1"/>
    <hyperlink ref="H20" location="Text!B98" display="Text!B98"/>
    <hyperlink ref="H19" location="Text!B97" display="Text!B97"/>
    <hyperlink ref="H18" location="Text!B91" display="Text!B91"/>
    <hyperlink ref="H17" location="Text!B84" display="Text!B84"/>
    <hyperlink ref="H16" location="Text!B59" display="Text!B59"/>
    <hyperlink ref="H15" location="Text!B74" display="Text!B74"/>
    <hyperlink ref="H14" location="Text!B49" display="Text!B49"/>
    <hyperlink ref="H13" location="Text!B44" display="Text!B44"/>
    <hyperlink ref="H12" location="Text!B39" display="Text!B39"/>
    <hyperlink ref="H11" location="Text!B29" display="Text!B29"/>
    <hyperlink ref="H10" location="Text!B26" display="Text!B26"/>
    <hyperlink ref="H9" location="Text!B20" display="Text!B20"/>
    <hyperlink ref="H8" location="Text!B14" display="Text!B14"/>
    <hyperlink ref="H7" location="Text!B9" display="Text!B9"/>
    <hyperlink ref="D10" location="'Maths&amp;Numbers'!A47" display="'Maths&amp;Numbers'!A47"/>
    <hyperlink ref="D11" location="'Maths&amp;Numbers'!A55" display="'Maths&amp;Numbers'!A55"/>
    <hyperlink ref="D12" location="'Maths&amp;Numbers'!A61" display="'Maths&amp;Numbers'!A61"/>
    <hyperlink ref="D13" location="'Maths&amp;Numbers'!A67" display="'Maths&amp;Numbers'!A67"/>
    <hyperlink ref="D14" location="'Maths&amp;Numbers'!A75" display="'Maths&amp;Numbers'!A75"/>
    <hyperlink ref="D15" location="'Maths&amp;Numbers'!A82" display="'Maths&amp;Numbers'!A82"/>
    <hyperlink ref="D16" location="'Maths&amp;Numbers'!A86" display="'Maths&amp;Numbers'!A86"/>
    <hyperlink ref="D17" location="'Maths&amp;Numbers'!A91" display="'Maths&amp;Numbers'!A91"/>
    <hyperlink ref="D18" location="'Maths&amp;Numbers'!A96" display="'Maths&amp;Numbers'!A96"/>
    <hyperlink ref="D19" location="'Maths&amp;Numbers'!A102" display="'Maths&amp;Numbers'!A102"/>
    <hyperlink ref="D20" location="'Maths&amp;Numbers'!A106" display="'Maths&amp;Numbers'!A106"/>
    <hyperlink ref="D21" location="'Maths&amp;Numbers'!A111" display="'Maths&amp;Numbers'!A111"/>
    <hyperlink ref="D22" location="'Maths&amp;Numbers'!A118" display="'Maths&amp;Numbers'!A118"/>
    <hyperlink ref="D23" location="'Maths&amp;Numbers'!A130" display="'Maths&amp;Numbers'!A130"/>
    <hyperlink ref="D24" location="'Maths&amp;Numbers'!A135" display="'Maths&amp;Numbers'!A135"/>
    <hyperlink ref="D25" location="'Maths&amp;Numbers'!A148" display="'Maths&amp;Numbers'!A148"/>
    <hyperlink ref="D26" location="'Maths&amp;Numbers'!A160" display="'Maths&amp;Numbers'!A160"/>
    <hyperlink ref="B25" location="Lookups!A10" display="Lookups!A10"/>
    <hyperlink ref="B26" location="Lookups!A15" display="Lookups!A15"/>
    <hyperlink ref="B27" location="Lookups!A19" display="Lookups!A19"/>
    <hyperlink ref="B28" location="Lookups!A25" display="Lookups!A25"/>
    <hyperlink ref="B29" location="Lookups!A28" display="Lookups!A28"/>
    <hyperlink ref="B30" location="Lookups!A33" display="Lookups!A33"/>
    <hyperlink ref="B31" location="Lookups!A37" display="Lookups!A37"/>
    <hyperlink ref="F7" location="'Logic&amp;Errors'!A7" display="'Logic&amp;Errors'!A7"/>
    <hyperlink ref="F8" location="'Logic&amp;Errors'!A15" display="'Logic&amp;Errors'!A15"/>
    <hyperlink ref="F25" location="Financial!A1" display="Financial!A1"/>
    <hyperlink ref="F26" location="Financial!A46" display="Financial!A46"/>
    <hyperlink ref="F27" location="Financial!A52" display="Financial!A52"/>
    <hyperlink ref="F30" location="Lists!A1" display="Lists!A1"/>
    <hyperlink ref="F9" location="'Logic&amp;Errors'!A26" display="'Logic&amp;Errors'!A26"/>
    <hyperlink ref="F10" location="'Logic&amp;Errors'!A33" display="'Logic&amp;Errors'!A33"/>
    <hyperlink ref="F11" location="'Logic&amp;Errors'!A44" display="'Logic&amp;Errors'!A44"/>
    <hyperlink ref="B37" location="'Logic&amp;Errors'!A51" display="'Logic&amp;Errors'!A51"/>
    <hyperlink ref="B38" location="'Logic&amp;Errors'!A55" display="'Logic&amp;Errors'!A55"/>
    <hyperlink ref="B39" location="'Logic&amp;Errors'!A58" display="'Logic&amp;Errors'!A58"/>
    <hyperlink ref="B40" location="'Logic&amp;Errors'!A63" display="'Logic&amp;Errors'!A63"/>
    <hyperlink ref="F14" location="'Dates&amp;Time'!A1" display="'Dates&amp;Time'!A1"/>
    <hyperlink ref="F15" location="'Dates&amp;Time'!A14" display="'Dates&amp;Time'!A14"/>
    <hyperlink ref="F16" location="'Dates&amp;Time'!A7" display="'Dates&amp;Time'!A7"/>
    <hyperlink ref="F17" location="'Dates&amp;Time'!A20" display="'Dates&amp;Time'!A20"/>
    <hyperlink ref="F18" location="'Dates&amp;Time'!A23" display="'Dates&amp;Time'!A23"/>
    <hyperlink ref="F19" location="'Dates&amp;Time'!A32" display="'Dates&amp;Time'!A32"/>
    <hyperlink ref="F20" location="'Dates&amp;Time'!A36" display="'Dates&amp;Time'!A36"/>
    <hyperlink ref="F21" location="'Dates&amp;Time'!A43" display="'Dates&amp;Time'!A43"/>
    <hyperlink ref="F22" location="'Dates&amp;Time'!A69" display="'Dates&amp;Time'!A69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N85"/>
  <sheetViews>
    <sheetView zoomScale="85" zoomScaleNormal="85" workbookViewId="0">
      <selection activeCell="C11" sqref="C11"/>
    </sheetView>
  </sheetViews>
  <sheetFormatPr defaultRowHeight="12.75" x14ac:dyDescent="0.2"/>
  <cols>
    <col min="1" max="1" width="52.28515625" bestFit="1" customWidth="1"/>
    <col min="2" max="2" width="27.140625" bestFit="1" customWidth="1"/>
    <col min="14" max="14" width="6.85546875" customWidth="1"/>
  </cols>
  <sheetData>
    <row r="5" spans="1:14" ht="18" x14ac:dyDescent="0.25">
      <c r="A5" s="58" t="s">
        <v>359</v>
      </c>
    </row>
    <row r="6" spans="1:14" x14ac:dyDescent="0.2">
      <c r="A6" t="s">
        <v>360</v>
      </c>
      <c r="B6" s="2" t="s">
        <v>83</v>
      </c>
      <c r="C6" s="20">
        <v>1</v>
      </c>
      <c r="D6" s="20">
        <v>2</v>
      </c>
      <c r="E6" s="20">
        <v>3</v>
      </c>
      <c r="F6" s="20">
        <v>4</v>
      </c>
      <c r="G6" s="20">
        <v>5</v>
      </c>
      <c r="H6" s="20">
        <v>6</v>
      </c>
      <c r="I6" s="20">
        <v>7</v>
      </c>
      <c r="J6" s="20">
        <v>8</v>
      </c>
      <c r="K6" s="20">
        <v>9</v>
      </c>
      <c r="L6" s="20">
        <v>10</v>
      </c>
      <c r="M6" s="20">
        <v>11</v>
      </c>
      <c r="N6" s="20">
        <v>12</v>
      </c>
    </row>
    <row r="7" spans="1:14" x14ac:dyDescent="0.2">
      <c r="A7" t="s">
        <v>361</v>
      </c>
      <c r="B7" s="20">
        <v>1</v>
      </c>
      <c r="C7" s="6">
        <f>$B7*C$6</f>
        <v>1</v>
      </c>
      <c r="D7" s="6">
        <f t="shared" ref="D7:N7" si="0">$B7*D$6</f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  <c r="H7" s="6">
        <f t="shared" si="0"/>
        <v>6</v>
      </c>
      <c r="I7" s="6">
        <f t="shared" si="0"/>
        <v>7</v>
      </c>
      <c r="J7" s="6">
        <f t="shared" si="0"/>
        <v>8</v>
      </c>
      <c r="K7" s="6">
        <f t="shared" si="0"/>
        <v>9</v>
      </c>
      <c r="L7" s="6">
        <f t="shared" si="0"/>
        <v>10</v>
      </c>
      <c r="M7" s="6">
        <f t="shared" si="0"/>
        <v>11</v>
      </c>
      <c r="N7" s="6">
        <f t="shared" si="0"/>
        <v>12</v>
      </c>
    </row>
    <row r="8" spans="1:14" x14ac:dyDescent="0.2">
      <c r="B8" s="20">
        <v>2</v>
      </c>
      <c r="C8" s="6">
        <f t="shared" ref="C8:N18" si="1">$B8*C$6</f>
        <v>2</v>
      </c>
      <c r="D8" s="6">
        <f t="shared" si="1"/>
        <v>4</v>
      </c>
      <c r="E8" s="6">
        <f t="shared" si="1"/>
        <v>6</v>
      </c>
      <c r="F8" s="6">
        <f t="shared" si="1"/>
        <v>8</v>
      </c>
      <c r="G8" s="6">
        <f t="shared" si="1"/>
        <v>10</v>
      </c>
      <c r="H8" s="6">
        <f t="shared" si="1"/>
        <v>12</v>
      </c>
      <c r="I8" s="6">
        <f t="shared" si="1"/>
        <v>14</v>
      </c>
      <c r="J8" s="6">
        <f t="shared" si="1"/>
        <v>16</v>
      </c>
      <c r="K8" s="6">
        <f t="shared" si="1"/>
        <v>18</v>
      </c>
      <c r="L8" s="6">
        <f t="shared" si="1"/>
        <v>20</v>
      </c>
      <c r="M8" s="6">
        <f t="shared" si="1"/>
        <v>22</v>
      </c>
      <c r="N8" s="6">
        <f t="shared" si="1"/>
        <v>24</v>
      </c>
    </row>
    <row r="9" spans="1:14" x14ac:dyDescent="0.2">
      <c r="B9" s="20">
        <v>3</v>
      </c>
      <c r="C9" s="6">
        <f t="shared" si="1"/>
        <v>3</v>
      </c>
      <c r="D9" s="6">
        <f t="shared" si="1"/>
        <v>6</v>
      </c>
      <c r="E9" s="6">
        <f t="shared" si="1"/>
        <v>9</v>
      </c>
      <c r="F9" s="6">
        <f t="shared" si="1"/>
        <v>12</v>
      </c>
      <c r="G9" s="6">
        <f t="shared" si="1"/>
        <v>15</v>
      </c>
      <c r="H9" s="6">
        <f t="shared" si="1"/>
        <v>18</v>
      </c>
      <c r="I9" s="6">
        <f t="shared" si="1"/>
        <v>21</v>
      </c>
      <c r="J9" s="6">
        <f t="shared" si="1"/>
        <v>24</v>
      </c>
      <c r="K9" s="6">
        <f t="shared" si="1"/>
        <v>27</v>
      </c>
      <c r="L9" s="6">
        <f t="shared" si="1"/>
        <v>30</v>
      </c>
      <c r="M9" s="6">
        <f t="shared" si="1"/>
        <v>33</v>
      </c>
      <c r="N9" s="6">
        <f t="shared" si="1"/>
        <v>36</v>
      </c>
    </row>
    <row r="10" spans="1:14" x14ac:dyDescent="0.2">
      <c r="B10" s="20">
        <v>4</v>
      </c>
      <c r="C10" s="6">
        <f t="shared" si="1"/>
        <v>4</v>
      </c>
      <c r="D10" s="6">
        <f t="shared" si="1"/>
        <v>8</v>
      </c>
      <c r="E10" s="6">
        <f t="shared" si="1"/>
        <v>12</v>
      </c>
      <c r="F10" s="6">
        <f t="shared" si="1"/>
        <v>16</v>
      </c>
      <c r="G10" s="6">
        <f t="shared" si="1"/>
        <v>20</v>
      </c>
      <c r="H10" s="6">
        <f t="shared" si="1"/>
        <v>24</v>
      </c>
      <c r="I10" s="6">
        <f t="shared" si="1"/>
        <v>28</v>
      </c>
      <c r="J10" s="6">
        <f t="shared" si="1"/>
        <v>32</v>
      </c>
      <c r="K10" s="6">
        <f t="shared" si="1"/>
        <v>36</v>
      </c>
      <c r="L10" s="6">
        <f t="shared" si="1"/>
        <v>40</v>
      </c>
      <c r="M10" s="6">
        <f t="shared" si="1"/>
        <v>44</v>
      </c>
      <c r="N10" s="6">
        <f t="shared" si="1"/>
        <v>48</v>
      </c>
    </row>
    <row r="11" spans="1:14" x14ac:dyDescent="0.2">
      <c r="B11" s="20">
        <v>5</v>
      </c>
      <c r="C11" s="6">
        <f t="shared" si="1"/>
        <v>5</v>
      </c>
      <c r="D11" s="6">
        <f t="shared" si="1"/>
        <v>10</v>
      </c>
      <c r="E11" s="6">
        <f t="shared" si="1"/>
        <v>15</v>
      </c>
      <c r="F11" s="6">
        <f t="shared" si="1"/>
        <v>20</v>
      </c>
      <c r="G11" s="6">
        <f t="shared" si="1"/>
        <v>25</v>
      </c>
      <c r="H11" s="6">
        <f t="shared" si="1"/>
        <v>30</v>
      </c>
      <c r="I11" s="6">
        <f t="shared" si="1"/>
        <v>35</v>
      </c>
      <c r="J11" s="6">
        <f t="shared" si="1"/>
        <v>40</v>
      </c>
      <c r="K11" s="6">
        <f t="shared" si="1"/>
        <v>45</v>
      </c>
      <c r="L11" s="6">
        <f t="shared" si="1"/>
        <v>50</v>
      </c>
      <c r="M11" s="6">
        <f t="shared" si="1"/>
        <v>55</v>
      </c>
      <c r="N11" s="6">
        <f t="shared" si="1"/>
        <v>60</v>
      </c>
    </row>
    <row r="12" spans="1:14" x14ac:dyDescent="0.2">
      <c r="B12" s="20">
        <v>6</v>
      </c>
      <c r="C12" s="6">
        <f t="shared" si="1"/>
        <v>6</v>
      </c>
      <c r="D12" s="6">
        <f t="shared" si="1"/>
        <v>12</v>
      </c>
      <c r="E12" s="6">
        <f t="shared" si="1"/>
        <v>18</v>
      </c>
      <c r="F12" s="6">
        <f t="shared" si="1"/>
        <v>24</v>
      </c>
      <c r="G12" s="6">
        <f t="shared" si="1"/>
        <v>30</v>
      </c>
      <c r="H12" s="6">
        <f t="shared" si="1"/>
        <v>36</v>
      </c>
      <c r="I12" s="6">
        <f t="shared" si="1"/>
        <v>42</v>
      </c>
      <c r="J12" s="6">
        <f t="shared" si="1"/>
        <v>48</v>
      </c>
      <c r="K12" s="6">
        <f t="shared" si="1"/>
        <v>54</v>
      </c>
      <c r="L12" s="6">
        <f t="shared" si="1"/>
        <v>60</v>
      </c>
      <c r="M12" s="6">
        <f t="shared" si="1"/>
        <v>66</v>
      </c>
      <c r="N12" s="6">
        <f t="shared" si="1"/>
        <v>72</v>
      </c>
    </row>
    <row r="13" spans="1:14" x14ac:dyDescent="0.2">
      <c r="B13" s="20">
        <v>7</v>
      </c>
      <c r="C13" s="6">
        <f t="shared" si="1"/>
        <v>7</v>
      </c>
      <c r="D13" s="6">
        <f t="shared" si="1"/>
        <v>14</v>
      </c>
      <c r="E13" s="6">
        <f t="shared" si="1"/>
        <v>21</v>
      </c>
      <c r="F13" s="6">
        <f t="shared" si="1"/>
        <v>28</v>
      </c>
      <c r="G13" s="6">
        <f t="shared" si="1"/>
        <v>35</v>
      </c>
      <c r="H13" s="6">
        <f t="shared" si="1"/>
        <v>42</v>
      </c>
      <c r="I13" s="6">
        <f t="shared" si="1"/>
        <v>49</v>
      </c>
      <c r="J13" s="6">
        <f t="shared" si="1"/>
        <v>56</v>
      </c>
      <c r="K13" s="6">
        <f t="shared" si="1"/>
        <v>63</v>
      </c>
      <c r="L13" s="6">
        <f t="shared" si="1"/>
        <v>70</v>
      </c>
      <c r="M13" s="6">
        <f t="shared" si="1"/>
        <v>77</v>
      </c>
      <c r="N13" s="6">
        <f t="shared" si="1"/>
        <v>84</v>
      </c>
    </row>
    <row r="14" spans="1:14" x14ac:dyDescent="0.2">
      <c r="B14" s="20">
        <v>8</v>
      </c>
      <c r="C14" s="6">
        <f t="shared" si="1"/>
        <v>8</v>
      </c>
      <c r="D14" s="6">
        <f t="shared" si="1"/>
        <v>16</v>
      </c>
      <c r="E14" s="6">
        <f t="shared" si="1"/>
        <v>24</v>
      </c>
      <c r="F14" s="6">
        <f t="shared" si="1"/>
        <v>32</v>
      </c>
      <c r="G14" s="6">
        <f t="shared" si="1"/>
        <v>40</v>
      </c>
      <c r="H14" s="6">
        <f t="shared" si="1"/>
        <v>48</v>
      </c>
      <c r="I14" s="6">
        <f t="shared" si="1"/>
        <v>56</v>
      </c>
      <c r="J14" s="6">
        <f t="shared" si="1"/>
        <v>64</v>
      </c>
      <c r="K14" s="6">
        <f t="shared" si="1"/>
        <v>72</v>
      </c>
      <c r="L14" s="6">
        <f t="shared" si="1"/>
        <v>80</v>
      </c>
      <c r="M14" s="6">
        <f t="shared" si="1"/>
        <v>88</v>
      </c>
      <c r="N14" s="6">
        <f t="shared" si="1"/>
        <v>96</v>
      </c>
    </row>
    <row r="15" spans="1:14" x14ac:dyDescent="0.2">
      <c r="B15" s="20">
        <v>9</v>
      </c>
      <c r="C15" s="6">
        <f t="shared" si="1"/>
        <v>9</v>
      </c>
      <c r="D15" s="6">
        <f t="shared" si="1"/>
        <v>18</v>
      </c>
      <c r="E15" s="6">
        <f t="shared" si="1"/>
        <v>27</v>
      </c>
      <c r="F15" s="6">
        <f t="shared" si="1"/>
        <v>36</v>
      </c>
      <c r="G15" s="6">
        <f t="shared" si="1"/>
        <v>45</v>
      </c>
      <c r="H15" s="6">
        <f t="shared" si="1"/>
        <v>54</v>
      </c>
      <c r="I15" s="6">
        <f t="shared" si="1"/>
        <v>63</v>
      </c>
      <c r="J15" s="6">
        <f t="shared" si="1"/>
        <v>72</v>
      </c>
      <c r="K15" s="6">
        <f t="shared" si="1"/>
        <v>81</v>
      </c>
      <c r="L15" s="6">
        <f t="shared" si="1"/>
        <v>90</v>
      </c>
      <c r="M15" s="6">
        <f t="shared" si="1"/>
        <v>99</v>
      </c>
      <c r="N15" s="6">
        <f t="shared" si="1"/>
        <v>108</v>
      </c>
    </row>
    <row r="16" spans="1:14" x14ac:dyDescent="0.2">
      <c r="B16" s="20">
        <v>10</v>
      </c>
      <c r="C16" s="6">
        <f t="shared" si="1"/>
        <v>10</v>
      </c>
      <c r="D16" s="6">
        <f t="shared" si="1"/>
        <v>20</v>
      </c>
      <c r="E16" s="6">
        <f t="shared" si="1"/>
        <v>30</v>
      </c>
      <c r="F16" s="6">
        <f t="shared" si="1"/>
        <v>40</v>
      </c>
      <c r="G16" s="6">
        <f t="shared" si="1"/>
        <v>50</v>
      </c>
      <c r="H16" s="6">
        <f t="shared" si="1"/>
        <v>60</v>
      </c>
      <c r="I16" s="6">
        <f t="shared" si="1"/>
        <v>70</v>
      </c>
      <c r="J16" s="6">
        <f t="shared" si="1"/>
        <v>80</v>
      </c>
      <c r="K16" s="6">
        <f t="shared" si="1"/>
        <v>90</v>
      </c>
      <c r="L16" s="6">
        <f t="shared" si="1"/>
        <v>100</v>
      </c>
      <c r="M16" s="6">
        <f t="shared" si="1"/>
        <v>110</v>
      </c>
      <c r="N16" s="6">
        <f t="shared" si="1"/>
        <v>120</v>
      </c>
    </row>
    <row r="17" spans="1:14" x14ac:dyDescent="0.2">
      <c r="B17" s="20">
        <v>11</v>
      </c>
      <c r="C17" s="6">
        <f t="shared" si="1"/>
        <v>11</v>
      </c>
      <c r="D17" s="6">
        <f t="shared" si="1"/>
        <v>22</v>
      </c>
      <c r="E17" s="6">
        <f t="shared" si="1"/>
        <v>33</v>
      </c>
      <c r="F17" s="6">
        <f t="shared" si="1"/>
        <v>44</v>
      </c>
      <c r="G17" s="6">
        <f t="shared" si="1"/>
        <v>55</v>
      </c>
      <c r="H17" s="6">
        <f t="shared" si="1"/>
        <v>66</v>
      </c>
      <c r="I17" s="6">
        <f t="shared" si="1"/>
        <v>77</v>
      </c>
      <c r="J17" s="6">
        <f t="shared" si="1"/>
        <v>88</v>
      </c>
      <c r="K17" s="6">
        <f t="shared" si="1"/>
        <v>99</v>
      </c>
      <c r="L17" s="6">
        <f t="shared" si="1"/>
        <v>110</v>
      </c>
      <c r="M17" s="6">
        <f t="shared" si="1"/>
        <v>121</v>
      </c>
      <c r="N17" s="6">
        <f t="shared" si="1"/>
        <v>132</v>
      </c>
    </row>
    <row r="18" spans="1:14" x14ac:dyDescent="0.2">
      <c r="B18" s="20">
        <v>12</v>
      </c>
      <c r="C18" s="6">
        <f t="shared" si="1"/>
        <v>12</v>
      </c>
      <c r="D18" s="6">
        <f t="shared" si="1"/>
        <v>24</v>
      </c>
      <c r="E18" s="6">
        <f t="shared" si="1"/>
        <v>36</v>
      </c>
      <c r="F18" s="6">
        <f t="shared" si="1"/>
        <v>48</v>
      </c>
      <c r="G18" s="6">
        <f t="shared" si="1"/>
        <v>60</v>
      </c>
      <c r="H18" s="6">
        <f t="shared" si="1"/>
        <v>72</v>
      </c>
      <c r="I18" s="6">
        <f t="shared" si="1"/>
        <v>84</v>
      </c>
      <c r="J18" s="6">
        <f t="shared" si="1"/>
        <v>96</v>
      </c>
      <c r="K18" s="6">
        <f t="shared" si="1"/>
        <v>108</v>
      </c>
      <c r="L18" s="6">
        <f t="shared" si="1"/>
        <v>120</v>
      </c>
      <c r="M18" s="6">
        <f t="shared" si="1"/>
        <v>132</v>
      </c>
      <c r="N18" s="6">
        <f t="shared" si="1"/>
        <v>144</v>
      </c>
    </row>
    <row r="19" spans="1:14" x14ac:dyDescent="0.2">
      <c r="B19" s="3"/>
    </row>
    <row r="20" spans="1:14" x14ac:dyDescent="0.2">
      <c r="B20" s="3"/>
    </row>
    <row r="21" spans="1:14" ht="18" x14ac:dyDescent="0.25">
      <c r="A21" s="58" t="s">
        <v>482</v>
      </c>
      <c r="B21" s="1" t="s">
        <v>104</v>
      </c>
      <c r="C21" s="1" t="s">
        <v>105</v>
      </c>
    </row>
    <row r="22" spans="1:14" x14ac:dyDescent="0.2">
      <c r="A22" s="122" t="s">
        <v>818</v>
      </c>
      <c r="B22" s="1"/>
      <c r="C22" s="1"/>
    </row>
    <row r="23" spans="1:14" x14ac:dyDescent="0.2">
      <c r="A23" s="38" t="s">
        <v>799</v>
      </c>
      <c r="B23" s="12">
        <v>1</v>
      </c>
      <c r="C23" s="3" t="str">
        <f>ADDRESS(1,1,B23)</f>
        <v>$A$1</v>
      </c>
      <c r="D23" t="s">
        <v>152</v>
      </c>
    </row>
    <row r="24" spans="1:14" x14ac:dyDescent="0.2">
      <c r="A24" s="38" t="s">
        <v>800</v>
      </c>
      <c r="B24" s="12">
        <v>2</v>
      </c>
      <c r="C24" s="3" t="str">
        <f>ADDRESS(1,1,B24)</f>
        <v>A$1</v>
      </c>
      <c r="D24" t="s">
        <v>153</v>
      </c>
    </row>
    <row r="25" spans="1:14" x14ac:dyDescent="0.2">
      <c r="A25" s="38" t="s">
        <v>817</v>
      </c>
      <c r="B25" s="12">
        <v>3</v>
      </c>
      <c r="C25" s="3" t="str">
        <f>ADDRESS(1,1,B25)</f>
        <v>$A1</v>
      </c>
      <c r="D25" t="s">
        <v>154</v>
      </c>
    </row>
    <row r="26" spans="1:14" x14ac:dyDescent="0.2">
      <c r="A26" s="106" t="s">
        <v>801</v>
      </c>
      <c r="B26" s="12">
        <v>4</v>
      </c>
      <c r="C26" s="3" t="str">
        <f>ADDRESS(1,1,B26)</f>
        <v>A1</v>
      </c>
      <c r="D26" t="s">
        <v>155</v>
      </c>
    </row>
    <row r="27" spans="1:14" x14ac:dyDescent="0.2">
      <c r="C27" s="3"/>
    </row>
    <row r="28" spans="1:14" x14ac:dyDescent="0.2">
      <c r="C28" s="3"/>
    </row>
    <row r="29" spans="1:14" x14ac:dyDescent="0.2">
      <c r="C29" s="3"/>
    </row>
    <row r="30" spans="1:14" x14ac:dyDescent="0.2">
      <c r="C30" s="3"/>
    </row>
    <row r="33" spans="1:2" ht="18" x14ac:dyDescent="0.25">
      <c r="A33" s="58" t="s">
        <v>483</v>
      </c>
    </row>
    <row r="34" spans="1:2" ht="25.5" x14ac:dyDescent="0.2">
      <c r="A34" s="10" t="s">
        <v>354</v>
      </c>
      <c r="B34" s="1" t="s">
        <v>356</v>
      </c>
    </row>
    <row r="35" spans="1:2" x14ac:dyDescent="0.2">
      <c r="B35" s="11" t="s">
        <v>106</v>
      </c>
    </row>
    <row r="36" spans="1:2" ht="25.5" x14ac:dyDescent="0.2">
      <c r="A36" s="119" t="s">
        <v>819</v>
      </c>
      <c r="B36" s="11" t="s">
        <v>107</v>
      </c>
    </row>
    <row r="37" spans="1:2" x14ac:dyDescent="0.2">
      <c r="A37" t="s">
        <v>820</v>
      </c>
      <c r="B37" s="11" t="s">
        <v>108</v>
      </c>
    </row>
    <row r="38" spans="1:2" x14ac:dyDescent="0.2">
      <c r="B38" s="11" t="s">
        <v>109</v>
      </c>
    </row>
    <row r="39" spans="1:2" x14ac:dyDescent="0.2">
      <c r="B39" s="11" t="s">
        <v>110</v>
      </c>
    </row>
    <row r="40" spans="1:2" x14ac:dyDescent="0.2">
      <c r="B40" s="11" t="s">
        <v>111</v>
      </c>
    </row>
    <row r="41" spans="1:2" x14ac:dyDescent="0.2">
      <c r="B41" s="11" t="s">
        <v>112</v>
      </c>
    </row>
    <row r="43" spans="1:2" x14ac:dyDescent="0.2">
      <c r="A43" s="77" t="s">
        <v>355</v>
      </c>
      <c r="B43" s="12">
        <v>2</v>
      </c>
    </row>
    <row r="45" spans="1:2" ht="25.5" x14ac:dyDescent="0.2">
      <c r="A45" s="10" t="s">
        <v>656</v>
      </c>
      <c r="B45" s="6" t="str">
        <f>CHOOSE(B43,B35,B36,B37,B38,B39,B40,B41)</f>
        <v>Tuesday</v>
      </c>
    </row>
    <row r="46" spans="1:2" x14ac:dyDescent="0.2">
      <c r="A46" s="119" t="s">
        <v>821</v>
      </c>
      <c r="B46" s="10"/>
    </row>
    <row r="48" spans="1:2" ht="18" x14ac:dyDescent="0.25">
      <c r="A48" s="58" t="s">
        <v>484</v>
      </c>
    </row>
    <row r="49" spans="1:2" x14ac:dyDescent="0.2">
      <c r="A49" s="38" t="s">
        <v>822</v>
      </c>
    </row>
    <row r="51" spans="1:2" x14ac:dyDescent="0.2">
      <c r="A51" t="s">
        <v>113</v>
      </c>
      <c r="B51" s="6">
        <f>ROW()</f>
        <v>51</v>
      </c>
    </row>
    <row r="52" spans="1:2" x14ac:dyDescent="0.2">
      <c r="A52" s="38" t="s">
        <v>823</v>
      </c>
      <c r="B52" s="6">
        <f>ROW(N6)</f>
        <v>6</v>
      </c>
    </row>
    <row r="54" spans="1:2" ht="18" x14ac:dyDescent="0.25">
      <c r="A54" s="58" t="s">
        <v>485</v>
      </c>
    </row>
    <row r="55" spans="1:2" x14ac:dyDescent="0.2">
      <c r="A55" s="38" t="s">
        <v>824</v>
      </c>
    </row>
    <row r="57" spans="1:2" x14ac:dyDescent="0.2">
      <c r="A57" t="s">
        <v>114</v>
      </c>
      <c r="B57" s="6">
        <f>COLUMN()</f>
        <v>2</v>
      </c>
    </row>
    <row r="58" spans="1:2" x14ac:dyDescent="0.2">
      <c r="A58" t="s">
        <v>115</v>
      </c>
      <c r="B58" s="6">
        <f>COLUMN(N6)</f>
        <v>14</v>
      </c>
    </row>
    <row r="65" spans="1:11" ht="18" x14ac:dyDescent="0.25">
      <c r="A65" s="58" t="s">
        <v>358</v>
      </c>
    </row>
    <row r="66" spans="1:11" x14ac:dyDescent="0.2">
      <c r="A66" t="s">
        <v>132</v>
      </c>
    </row>
    <row r="67" spans="1:11" x14ac:dyDescent="0.2">
      <c r="A67" s="119" t="s">
        <v>802</v>
      </c>
    </row>
    <row r="68" spans="1:11" x14ac:dyDescent="0.2">
      <c r="A68" s="10" t="s">
        <v>492</v>
      </c>
    </row>
    <row r="69" spans="1:11" x14ac:dyDescent="0.2">
      <c r="A69" s="119" t="s">
        <v>803</v>
      </c>
    </row>
    <row r="70" spans="1:11" x14ac:dyDescent="0.2">
      <c r="C70" s="1" t="s">
        <v>486</v>
      </c>
      <c r="D70" s="1" t="s">
        <v>487</v>
      </c>
      <c r="G70" s="44" t="s">
        <v>488</v>
      </c>
      <c r="K70" s="45" t="s">
        <v>491</v>
      </c>
    </row>
    <row r="71" spans="1:11" x14ac:dyDescent="0.2">
      <c r="A71" s="60" t="s">
        <v>275</v>
      </c>
      <c r="B71" s="42" t="str">
        <f ca="1">OFFSET($I$72,C71,D71)</f>
        <v>Bottom Right</v>
      </c>
      <c r="C71">
        <v>2</v>
      </c>
      <c r="D71">
        <v>2</v>
      </c>
    </row>
    <row r="72" spans="1:11" x14ac:dyDescent="0.2">
      <c r="A72" s="60" t="s">
        <v>276</v>
      </c>
      <c r="B72" s="43" t="str">
        <f t="shared" ref="B72:B74" ca="1" si="2">OFFSET($I$72,C72,D72)</f>
        <v>Bottom Left</v>
      </c>
      <c r="C72">
        <v>2</v>
      </c>
      <c r="D72">
        <v>-2</v>
      </c>
      <c r="I72" s="12" t="s">
        <v>274</v>
      </c>
    </row>
    <row r="73" spans="1:11" x14ac:dyDescent="0.2">
      <c r="A73" s="60" t="s">
        <v>277</v>
      </c>
      <c r="B73" s="45" t="str">
        <f t="shared" ca="1" si="2"/>
        <v>Top Right</v>
      </c>
      <c r="C73">
        <v>-2</v>
      </c>
      <c r="D73">
        <v>2</v>
      </c>
    </row>
    <row r="74" spans="1:11" x14ac:dyDescent="0.2">
      <c r="A74" s="60" t="s">
        <v>278</v>
      </c>
      <c r="B74" s="44" t="str">
        <f t="shared" ca="1" si="2"/>
        <v>Top Left</v>
      </c>
      <c r="C74">
        <v>-2</v>
      </c>
      <c r="D74">
        <v>-2</v>
      </c>
      <c r="G74" s="43" t="s">
        <v>489</v>
      </c>
      <c r="K74" s="42" t="s">
        <v>490</v>
      </c>
    </row>
    <row r="77" spans="1:11" x14ac:dyDescent="0.2">
      <c r="A77" s="120" t="s">
        <v>804</v>
      </c>
    </row>
    <row r="80" spans="1:11" ht="18" x14ac:dyDescent="0.25">
      <c r="A80" s="58" t="s">
        <v>357</v>
      </c>
    </row>
    <row r="81" spans="1:2" ht="25.5" x14ac:dyDescent="0.2">
      <c r="A81" s="10" t="s">
        <v>774</v>
      </c>
    </row>
    <row r="82" spans="1:2" x14ac:dyDescent="0.2">
      <c r="A82" s="119" t="s">
        <v>805</v>
      </c>
    </row>
    <row r="83" spans="1:2" x14ac:dyDescent="0.2">
      <c r="A83" s="119"/>
    </row>
    <row r="84" spans="1:2" x14ac:dyDescent="0.2">
      <c r="A84" s="60" t="s">
        <v>776</v>
      </c>
      <c r="B84" s="115" t="s">
        <v>775</v>
      </c>
    </row>
    <row r="85" spans="1:2" x14ac:dyDescent="0.2">
      <c r="A85" s="60" t="s">
        <v>777</v>
      </c>
      <c r="B85">
        <f ca="1">INDIRECT(B84)</f>
        <v>0</v>
      </c>
    </row>
  </sheetData>
  <phoneticPr fontId="4" type="noConversion"/>
  <hyperlinks>
    <hyperlink ref="A26" location="CellReference!A78" display="This is often used in conjunction with the indirect formula"/>
  </hyperlink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82"/>
  <sheetViews>
    <sheetView workbookViewId="0">
      <selection activeCell="C9" sqref="C9"/>
    </sheetView>
  </sheetViews>
  <sheetFormatPr defaultRowHeight="12.75" x14ac:dyDescent="0.2"/>
  <cols>
    <col min="1" max="1" width="31" customWidth="1"/>
    <col min="4" max="4" width="9.85546875" bestFit="1" customWidth="1"/>
  </cols>
  <sheetData>
    <row r="1" spans="1:5" ht="18" x14ac:dyDescent="0.25">
      <c r="A1" s="58" t="s">
        <v>362</v>
      </c>
    </row>
    <row r="2" spans="1:5" x14ac:dyDescent="0.2">
      <c r="A2" s="38" t="s">
        <v>806</v>
      </c>
    </row>
    <row r="3" spans="1:5" x14ac:dyDescent="0.2">
      <c r="A3" s="38"/>
    </row>
    <row r="4" spans="1:5" x14ac:dyDescent="0.2">
      <c r="A4" s="65" t="s">
        <v>373</v>
      </c>
      <c r="B4" s="1" t="s">
        <v>335</v>
      </c>
      <c r="C4" s="1" t="s">
        <v>16</v>
      </c>
      <c r="D4" s="1" t="s">
        <v>17</v>
      </c>
      <c r="E4" s="2" t="s">
        <v>3</v>
      </c>
    </row>
    <row r="5" spans="1:5" x14ac:dyDescent="0.2">
      <c r="A5" s="123" t="s">
        <v>4</v>
      </c>
      <c r="B5" s="115" t="s">
        <v>11</v>
      </c>
      <c r="C5" s="84">
        <v>2</v>
      </c>
      <c r="D5" s="124">
        <v>3</v>
      </c>
      <c r="E5" s="125">
        <f>C5*D5</f>
        <v>6</v>
      </c>
    </row>
    <row r="6" spans="1:5" x14ac:dyDescent="0.2">
      <c r="A6" s="123" t="s">
        <v>5</v>
      </c>
      <c r="B6" s="115" t="s">
        <v>11</v>
      </c>
      <c r="C6" s="84">
        <v>3</v>
      </c>
      <c r="D6" s="124">
        <v>1.8133333333333335</v>
      </c>
      <c r="E6" s="125">
        <f t="shared" ref="E6:E11" si="0">C6*D6</f>
        <v>5.44</v>
      </c>
    </row>
    <row r="7" spans="1:5" x14ac:dyDescent="0.2">
      <c r="A7" s="123" t="s">
        <v>6</v>
      </c>
      <c r="B7" s="115" t="s">
        <v>11</v>
      </c>
      <c r="C7" s="84">
        <v>5</v>
      </c>
      <c r="D7" s="124">
        <v>1.1519999999999999</v>
      </c>
      <c r="E7" s="125">
        <f t="shared" si="0"/>
        <v>5.76</v>
      </c>
    </row>
    <row r="8" spans="1:5" x14ac:dyDescent="0.2">
      <c r="A8" s="123" t="s">
        <v>7</v>
      </c>
      <c r="B8" s="115" t="s">
        <v>11</v>
      </c>
      <c r="C8" s="84">
        <v>4</v>
      </c>
      <c r="D8" s="124">
        <v>1.08</v>
      </c>
      <c r="E8" s="125">
        <f t="shared" si="0"/>
        <v>4.32</v>
      </c>
    </row>
    <row r="9" spans="1:5" x14ac:dyDescent="0.2">
      <c r="A9" s="123" t="s">
        <v>8</v>
      </c>
      <c r="B9" s="115" t="s">
        <v>12</v>
      </c>
      <c r="C9" s="84">
        <v>2</v>
      </c>
      <c r="D9" s="124">
        <v>0.87</v>
      </c>
      <c r="E9" s="125">
        <f t="shared" si="0"/>
        <v>1.74</v>
      </c>
    </row>
    <row r="10" spans="1:5" x14ac:dyDescent="0.2">
      <c r="A10" s="123" t="s">
        <v>9</v>
      </c>
      <c r="B10" s="115" t="s">
        <v>12</v>
      </c>
      <c r="C10" s="84">
        <v>5</v>
      </c>
      <c r="D10" s="124">
        <v>0.59400000000000008</v>
      </c>
      <c r="E10" s="125">
        <f t="shared" si="0"/>
        <v>2.9700000000000006</v>
      </c>
    </row>
    <row r="11" spans="1:5" x14ac:dyDescent="0.2">
      <c r="A11" s="123" t="s">
        <v>10</v>
      </c>
      <c r="B11" s="115" t="s">
        <v>12</v>
      </c>
      <c r="C11" s="84">
        <v>5</v>
      </c>
      <c r="D11" s="124">
        <v>0.54</v>
      </c>
      <c r="E11" s="125">
        <f t="shared" si="0"/>
        <v>2.7</v>
      </c>
    </row>
    <row r="12" spans="1:5" x14ac:dyDescent="0.2">
      <c r="A12" s="65" t="s">
        <v>13</v>
      </c>
      <c r="D12" s="8"/>
      <c r="E12" s="4">
        <f>SUM(E5:E11)</f>
        <v>28.930000000000003</v>
      </c>
    </row>
    <row r="15" spans="1:5" ht="18" x14ac:dyDescent="0.25">
      <c r="A15" s="58" t="s">
        <v>494</v>
      </c>
    </row>
    <row r="16" spans="1:5" x14ac:dyDescent="0.2">
      <c r="A16" t="s">
        <v>374</v>
      </c>
    </row>
    <row r="18" spans="1:2" x14ac:dyDescent="0.2">
      <c r="A18" s="65" t="s">
        <v>335</v>
      </c>
      <c r="B18" s="1" t="s">
        <v>3</v>
      </c>
    </row>
    <row r="19" spans="1:2" x14ac:dyDescent="0.2">
      <c r="A19" s="97" t="s">
        <v>11</v>
      </c>
      <c r="B19" s="6">
        <f>SUMIF(B5:B11,A19,E5:E11)</f>
        <v>21.520000000000003</v>
      </c>
    </row>
    <row r="20" spans="1:2" x14ac:dyDescent="0.2">
      <c r="A20" s="97" t="s">
        <v>12</v>
      </c>
      <c r="B20" s="6">
        <f>SUMIF(B5:B11,A20,E5:E11)</f>
        <v>7.410000000000001</v>
      </c>
    </row>
    <row r="21" spans="1:2" x14ac:dyDescent="0.2">
      <c r="A21" s="65" t="s">
        <v>13</v>
      </c>
      <c r="B21" s="4">
        <f>SUM(B19:B20)</f>
        <v>28.930000000000003</v>
      </c>
    </row>
    <row r="23" spans="1:2" ht="18" x14ac:dyDescent="0.25">
      <c r="A23" s="58" t="s">
        <v>495</v>
      </c>
    </row>
    <row r="24" spans="1:2" x14ac:dyDescent="0.2">
      <c r="A24" s="117" t="s">
        <v>826</v>
      </c>
    </row>
    <row r="25" spans="1:2" x14ac:dyDescent="0.2">
      <c r="A25" s="65"/>
    </row>
    <row r="26" spans="1:2" x14ac:dyDescent="0.2">
      <c r="A26" s="65" t="s">
        <v>335</v>
      </c>
      <c r="B26" s="1" t="s">
        <v>3</v>
      </c>
    </row>
    <row r="27" spans="1:2" x14ac:dyDescent="0.2">
      <c r="A27" s="60" t="s">
        <v>376</v>
      </c>
      <c r="B27" s="6">
        <f>SUMIF($E$5:$E$11,"&gt;4")</f>
        <v>21.520000000000003</v>
      </c>
    </row>
    <row r="28" spans="1:2" x14ac:dyDescent="0.2">
      <c r="A28" s="65"/>
      <c r="B28" s="126"/>
    </row>
    <row r="29" spans="1:2" x14ac:dyDescent="0.2">
      <c r="A29" s="65"/>
      <c r="B29" s="126"/>
    </row>
    <row r="30" spans="1:2" ht="18" x14ac:dyDescent="0.25">
      <c r="A30" s="58" t="s">
        <v>825</v>
      </c>
      <c r="B30" s="126"/>
    </row>
    <row r="31" spans="1:2" x14ac:dyDescent="0.2">
      <c r="A31" s="117" t="s">
        <v>827</v>
      </c>
    </row>
    <row r="32" spans="1:2" ht="38.25" x14ac:dyDescent="0.2">
      <c r="A32" s="127" t="s">
        <v>828</v>
      </c>
      <c r="B32" s="6">
        <f>SUMIFS(E5:E11,D5:D11,"&gt;2",C5:C11,"&gt;=2")</f>
        <v>6</v>
      </c>
    </row>
    <row r="35" spans="1:2" ht="18" x14ac:dyDescent="0.25">
      <c r="A35" s="58" t="s">
        <v>18</v>
      </c>
    </row>
    <row r="36" spans="1:2" ht="25.5" x14ac:dyDescent="0.2">
      <c r="A36" s="26" t="s">
        <v>377</v>
      </c>
    </row>
    <row r="37" spans="1:2" ht="38.25" x14ac:dyDescent="0.2">
      <c r="A37" s="119" t="s">
        <v>829</v>
      </c>
    </row>
    <row r="38" spans="1:2" x14ac:dyDescent="0.2">
      <c r="A38" s="1"/>
      <c r="B38" s="6">
        <f>SUMPRODUCT(C5:C11,D5:D11)</f>
        <v>28.930000000000003</v>
      </c>
    </row>
    <row r="41" spans="1:2" ht="18" x14ac:dyDescent="0.25">
      <c r="A41" s="58" t="s">
        <v>14</v>
      </c>
    </row>
    <row r="42" spans="1:2" ht="25.5" x14ac:dyDescent="0.2">
      <c r="A42" s="10" t="s">
        <v>378</v>
      </c>
      <c r="B42" s="7">
        <f>COUNT(E5:E11)</f>
        <v>7</v>
      </c>
    </row>
    <row r="43" spans="1:2" ht="25.5" x14ac:dyDescent="0.2">
      <c r="A43" s="119" t="s">
        <v>830</v>
      </c>
      <c r="B43" s="7">
        <f>COUNT(A5:A11)</f>
        <v>0</v>
      </c>
    </row>
    <row r="45" spans="1:2" ht="18" x14ac:dyDescent="0.25">
      <c r="A45" s="58" t="s">
        <v>279</v>
      </c>
    </row>
    <row r="46" spans="1:2" ht="38.25" x14ac:dyDescent="0.2">
      <c r="A46" s="10" t="s">
        <v>380</v>
      </c>
    </row>
    <row r="48" spans="1:2" x14ac:dyDescent="0.2">
      <c r="A48" s="1" t="s">
        <v>335</v>
      </c>
      <c r="B48" s="1" t="s">
        <v>379</v>
      </c>
    </row>
    <row r="49" spans="1:3" x14ac:dyDescent="0.2">
      <c r="A49" s="5" t="s">
        <v>11</v>
      </c>
      <c r="B49" s="6">
        <f>COUNTIF(B5:B11,A49)</f>
        <v>4</v>
      </c>
    </row>
    <row r="50" spans="1:3" x14ac:dyDescent="0.2">
      <c r="A50" s="5" t="s">
        <v>12</v>
      </c>
      <c r="B50" s="6">
        <f>COUNTIF(B5:B11,A50)</f>
        <v>3</v>
      </c>
    </row>
    <row r="51" spans="1:3" x14ac:dyDescent="0.2">
      <c r="A51" s="5" t="s">
        <v>13</v>
      </c>
      <c r="B51" s="66">
        <f>COUNT(E5:E11)</f>
        <v>7</v>
      </c>
    </row>
    <row r="53" spans="1:3" ht="18" x14ac:dyDescent="0.25">
      <c r="A53" s="58" t="s">
        <v>15</v>
      </c>
    </row>
    <row r="54" spans="1:3" ht="63.75" x14ac:dyDescent="0.2">
      <c r="A54" s="10" t="s">
        <v>381</v>
      </c>
    </row>
    <row r="56" spans="1:3" x14ac:dyDescent="0.2">
      <c r="A56" s="5" t="s">
        <v>85</v>
      </c>
      <c r="B56" s="6">
        <f>COUNT(B5:B11)</f>
        <v>0</v>
      </c>
      <c r="C56" t="s">
        <v>86</v>
      </c>
    </row>
    <row r="57" spans="1:3" x14ac:dyDescent="0.2">
      <c r="A57" t="s">
        <v>13</v>
      </c>
      <c r="B57" s="6">
        <f>COUNTA(B5:B11)</f>
        <v>7</v>
      </c>
      <c r="C57" t="s">
        <v>84</v>
      </c>
    </row>
    <row r="62" spans="1:3" ht="18" x14ac:dyDescent="0.25">
      <c r="A62" s="58" t="s">
        <v>496</v>
      </c>
    </row>
    <row r="64" spans="1:3" ht="38.25" x14ac:dyDescent="0.2">
      <c r="A64" s="10" t="s">
        <v>382</v>
      </c>
    </row>
    <row r="65" spans="1:6" x14ac:dyDescent="0.2">
      <c r="A65" s="10"/>
    </row>
    <row r="66" spans="1:6" x14ac:dyDescent="0.2">
      <c r="A66" s="9" t="s">
        <v>384</v>
      </c>
      <c r="B66" s="1" t="s">
        <v>49</v>
      </c>
    </row>
    <row r="67" spans="1:6" x14ac:dyDescent="0.2">
      <c r="A67" s="10" t="s">
        <v>383</v>
      </c>
      <c r="B67">
        <v>9</v>
      </c>
    </row>
    <row r="68" spans="1:6" x14ac:dyDescent="0.2">
      <c r="A68" s="10"/>
    </row>
    <row r="70" spans="1:6" x14ac:dyDescent="0.2">
      <c r="A70" s="1" t="s">
        <v>2</v>
      </c>
      <c r="B70" s="1" t="s">
        <v>1</v>
      </c>
      <c r="C70" s="1" t="s">
        <v>16</v>
      </c>
      <c r="D70" s="1" t="s">
        <v>17</v>
      </c>
      <c r="E70" s="2" t="s">
        <v>3</v>
      </c>
    </row>
    <row r="71" spans="1:6" x14ac:dyDescent="0.2">
      <c r="A71" s="11" t="s">
        <v>4</v>
      </c>
      <c r="B71" s="11" t="s">
        <v>11</v>
      </c>
      <c r="C71" s="12">
        <v>2</v>
      </c>
      <c r="D71" s="21">
        <v>3</v>
      </c>
      <c r="E71" s="22">
        <f>C71*D71</f>
        <v>6</v>
      </c>
    </row>
    <row r="72" spans="1:6" x14ac:dyDescent="0.2">
      <c r="A72" s="11" t="s">
        <v>5</v>
      </c>
      <c r="B72" s="11" t="s">
        <v>11</v>
      </c>
      <c r="C72" s="12">
        <v>3</v>
      </c>
      <c r="D72" s="21">
        <v>1.8133333333333335</v>
      </c>
      <c r="E72" s="22">
        <f t="shared" ref="E72:E78" si="1">C72*D72</f>
        <v>5.44</v>
      </c>
    </row>
    <row r="73" spans="1:6" x14ac:dyDescent="0.2">
      <c r="A73" s="11" t="s">
        <v>6</v>
      </c>
      <c r="B73" s="11" t="s">
        <v>11</v>
      </c>
      <c r="C73" s="12">
        <v>5</v>
      </c>
      <c r="D73" s="21">
        <v>1.1519999999999999</v>
      </c>
      <c r="E73" s="22">
        <f t="shared" si="1"/>
        <v>5.76</v>
      </c>
    </row>
    <row r="74" spans="1:6" x14ac:dyDescent="0.2">
      <c r="A74" s="11" t="s">
        <v>7</v>
      </c>
      <c r="B74" s="11" t="s">
        <v>11</v>
      </c>
      <c r="C74" s="12">
        <v>4</v>
      </c>
      <c r="D74" s="21">
        <v>1.08</v>
      </c>
      <c r="E74" s="22">
        <f t="shared" si="1"/>
        <v>4.32</v>
      </c>
    </row>
    <row r="75" spans="1:6" x14ac:dyDescent="0.2">
      <c r="A75" s="1" t="s">
        <v>100</v>
      </c>
      <c r="C75" s="3"/>
      <c r="D75" s="8"/>
      <c r="E75" s="128">
        <f>SUBTOTAL(9,E71:E74)</f>
        <v>21.520000000000003</v>
      </c>
      <c r="F75" t="s">
        <v>102</v>
      </c>
    </row>
    <row r="76" spans="1:6" x14ac:dyDescent="0.2">
      <c r="A76" s="11" t="s">
        <v>8</v>
      </c>
      <c r="B76" s="11" t="s">
        <v>12</v>
      </c>
      <c r="C76" s="12">
        <v>2</v>
      </c>
      <c r="D76" s="21">
        <v>0.87</v>
      </c>
      <c r="E76" s="22">
        <f t="shared" si="1"/>
        <v>1.74</v>
      </c>
    </row>
    <row r="77" spans="1:6" x14ac:dyDescent="0.2">
      <c r="A77" s="11" t="s">
        <v>9</v>
      </c>
      <c r="B77" s="11" t="s">
        <v>12</v>
      </c>
      <c r="C77" s="12">
        <v>5</v>
      </c>
      <c r="D77" s="21">
        <v>0.59400000000000008</v>
      </c>
      <c r="E77" s="22">
        <f t="shared" si="1"/>
        <v>2.9700000000000006</v>
      </c>
    </row>
    <row r="78" spans="1:6" x14ac:dyDescent="0.2">
      <c r="A78" s="11" t="s">
        <v>10</v>
      </c>
      <c r="B78" s="11" t="s">
        <v>12</v>
      </c>
      <c r="C78" s="12">
        <v>5</v>
      </c>
      <c r="D78" s="21">
        <v>0.54</v>
      </c>
      <c r="E78" s="22">
        <f t="shared" si="1"/>
        <v>2.7</v>
      </c>
    </row>
    <row r="79" spans="1:6" x14ac:dyDescent="0.2">
      <c r="A79" s="1" t="s">
        <v>101</v>
      </c>
      <c r="D79" s="8"/>
      <c r="E79" s="128">
        <f>SUBTOTAL(9,E76:E78)</f>
        <v>7.410000000000001</v>
      </c>
      <c r="F79" t="s">
        <v>102</v>
      </c>
    </row>
    <row r="80" spans="1:6" ht="13.5" thickBot="1" x14ac:dyDescent="0.25">
      <c r="A80" s="1" t="s">
        <v>13</v>
      </c>
      <c r="E80" s="129">
        <f>SUBTOTAL(9,E71:E79)</f>
        <v>28.930000000000003</v>
      </c>
      <c r="F80" t="s">
        <v>102</v>
      </c>
    </row>
    <row r="81" spans="5:6" ht="13.5" thickTop="1" x14ac:dyDescent="0.2"/>
    <row r="82" spans="5:6" x14ac:dyDescent="0.2">
      <c r="E82" s="23">
        <f>SUM(E71:E79)</f>
        <v>57.860000000000014</v>
      </c>
      <c r="F82" t="s">
        <v>103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8"/>
  <sheetViews>
    <sheetView zoomScale="85" zoomScaleNormal="85" workbookViewId="0"/>
  </sheetViews>
  <sheetFormatPr defaultRowHeight="12.75" x14ac:dyDescent="0.2"/>
  <cols>
    <col min="1" max="1" width="50.28515625" customWidth="1"/>
    <col min="2" max="2" width="15.28515625" bestFit="1" customWidth="1"/>
    <col min="3" max="3" width="12.5703125" customWidth="1"/>
    <col min="4" max="4" width="10" bestFit="1" customWidth="1"/>
    <col min="6" max="6" width="16" bestFit="1" customWidth="1"/>
  </cols>
  <sheetData>
    <row r="1" spans="1:2" ht="18" x14ac:dyDescent="0.25">
      <c r="A1" s="58" t="s">
        <v>363</v>
      </c>
    </row>
    <row r="3" spans="1:2" x14ac:dyDescent="0.2">
      <c r="A3" s="84">
        <v>5</v>
      </c>
    </row>
    <row r="4" spans="1:2" x14ac:dyDescent="0.2">
      <c r="A4" s="84">
        <v>4</v>
      </c>
    </row>
    <row r="5" spans="1:2" x14ac:dyDescent="0.2">
      <c r="A5" s="84">
        <v>1</v>
      </c>
    </row>
    <row r="6" spans="1:2" x14ac:dyDescent="0.2">
      <c r="A6" s="84">
        <v>7</v>
      </c>
    </row>
    <row r="7" spans="1:2" x14ac:dyDescent="0.2">
      <c r="A7" s="84">
        <v>6</v>
      </c>
    </row>
    <row r="8" spans="1:2" x14ac:dyDescent="0.2">
      <c r="A8" s="84">
        <v>10</v>
      </c>
    </row>
    <row r="10" spans="1:2" ht="18" x14ac:dyDescent="0.25">
      <c r="A10" s="58" t="s">
        <v>597</v>
      </c>
    </row>
    <row r="11" spans="1:2" x14ac:dyDescent="0.2">
      <c r="A11" s="60" t="s">
        <v>598</v>
      </c>
      <c r="B11" s="7">
        <f>A3+A4</f>
        <v>9</v>
      </c>
    </row>
    <row r="12" spans="1:2" x14ac:dyDescent="0.2">
      <c r="A12" s="60" t="s">
        <v>599</v>
      </c>
      <c r="B12" s="7">
        <f>A3-A4</f>
        <v>1</v>
      </c>
    </row>
    <row r="13" spans="1:2" x14ac:dyDescent="0.2">
      <c r="A13" s="60" t="s">
        <v>600</v>
      </c>
      <c r="B13" s="7">
        <f>A3*A4</f>
        <v>20</v>
      </c>
    </row>
    <row r="14" spans="1:2" x14ac:dyDescent="0.2">
      <c r="A14" s="60" t="s">
        <v>601</v>
      </c>
      <c r="B14" s="7">
        <f>A8/A3</f>
        <v>2</v>
      </c>
    </row>
    <row r="16" spans="1:2" ht="18" x14ac:dyDescent="0.25">
      <c r="A16" s="58" t="s">
        <v>602</v>
      </c>
    </row>
    <row r="17" spans="1:2" x14ac:dyDescent="0.2">
      <c r="A17" s="60" t="s">
        <v>603</v>
      </c>
    </row>
    <row r="18" spans="1:2" x14ac:dyDescent="0.2">
      <c r="A18" s="60" t="s">
        <v>604</v>
      </c>
    </row>
    <row r="19" spans="1:2" x14ac:dyDescent="0.2">
      <c r="A19" s="60" t="s">
        <v>605</v>
      </c>
    </row>
    <row r="20" spans="1:2" x14ac:dyDescent="0.2">
      <c r="A20" s="60" t="s">
        <v>606</v>
      </c>
    </row>
    <row r="21" spans="1:2" x14ac:dyDescent="0.2">
      <c r="A21" s="60" t="s">
        <v>607</v>
      </c>
    </row>
    <row r="22" spans="1:2" x14ac:dyDescent="0.2">
      <c r="A22" s="60" t="s">
        <v>608</v>
      </c>
    </row>
    <row r="23" spans="1:2" x14ac:dyDescent="0.2">
      <c r="A23" s="60" t="s">
        <v>609</v>
      </c>
      <c r="B23">
        <f>10-6-4</f>
        <v>0</v>
      </c>
    </row>
    <row r="25" spans="1:2" ht="18" x14ac:dyDescent="0.25">
      <c r="A25" s="58" t="s">
        <v>497</v>
      </c>
    </row>
    <row r="26" spans="1:2" x14ac:dyDescent="0.2">
      <c r="A26" t="s">
        <v>42</v>
      </c>
      <c r="B26" s="7">
        <f ca="1">RAND()</f>
        <v>0.42845125074851886</v>
      </c>
    </row>
    <row r="27" spans="1:2" ht="25.5" x14ac:dyDescent="0.2">
      <c r="A27" s="10" t="s">
        <v>39</v>
      </c>
    </row>
    <row r="30" spans="1:2" ht="18" x14ac:dyDescent="0.25">
      <c r="A30" s="58" t="s">
        <v>498</v>
      </c>
    </row>
    <row r="31" spans="1:2" ht="25.5" x14ac:dyDescent="0.2">
      <c r="A31" s="10" t="s">
        <v>461</v>
      </c>
    </row>
    <row r="32" spans="1:2" x14ac:dyDescent="0.2">
      <c r="A32" s="10"/>
    </row>
    <row r="33" spans="1:3" x14ac:dyDescent="0.2">
      <c r="A33" s="9" t="s">
        <v>729</v>
      </c>
    </row>
    <row r="34" spans="1:3" x14ac:dyDescent="0.2">
      <c r="A34" t="s">
        <v>40</v>
      </c>
      <c r="B34" s="84">
        <v>5</v>
      </c>
    </row>
    <row r="35" spans="1:3" x14ac:dyDescent="0.2">
      <c r="A35" t="s">
        <v>41</v>
      </c>
      <c r="B35" s="84">
        <v>15</v>
      </c>
    </row>
    <row r="36" spans="1:3" x14ac:dyDescent="0.2">
      <c r="A36" t="s">
        <v>459</v>
      </c>
      <c r="B36" s="7">
        <f ca="1">(RAND()*(B35-B34))+B34</f>
        <v>13.024180782720919</v>
      </c>
      <c r="C36" s="59" t="s">
        <v>462</v>
      </c>
    </row>
    <row r="37" spans="1:3" x14ac:dyDescent="0.2">
      <c r="B37" s="3"/>
    </row>
    <row r="38" spans="1:3" ht="25.5" x14ac:dyDescent="0.2">
      <c r="A38" s="10" t="s">
        <v>43</v>
      </c>
      <c r="B38" s="3"/>
    </row>
    <row r="39" spans="1:3" x14ac:dyDescent="0.2">
      <c r="A39" s="10" t="s">
        <v>460</v>
      </c>
      <c r="B39" s="7">
        <f ca="1">RANDBETWEEN(B34,B35)</f>
        <v>14</v>
      </c>
    </row>
    <row r="40" spans="1:3" x14ac:dyDescent="0.2">
      <c r="A40" s="10"/>
      <c r="B40" s="3"/>
    </row>
    <row r="41" spans="1:3" x14ac:dyDescent="0.2">
      <c r="A41" s="10"/>
      <c r="B41" s="3"/>
    </row>
    <row r="42" spans="1:3" ht="18" x14ac:dyDescent="0.25">
      <c r="A42" s="58" t="s">
        <v>398</v>
      </c>
      <c r="B42" s="3"/>
    </row>
    <row r="43" spans="1:3" x14ac:dyDescent="0.2">
      <c r="A43" s="60" t="s">
        <v>400</v>
      </c>
      <c r="B43" s="3">
        <f>PI()</f>
        <v>3.1415926535897931</v>
      </c>
    </row>
    <row r="44" spans="1:3" x14ac:dyDescent="0.2">
      <c r="A44" s="60" t="s">
        <v>407</v>
      </c>
      <c r="B44" s="3">
        <f>EXP(1)</f>
        <v>2.7182818284590451</v>
      </c>
    </row>
    <row r="45" spans="1:3" x14ac:dyDescent="0.2">
      <c r="A45" s="60"/>
      <c r="B45" s="3"/>
    </row>
    <row r="46" spans="1:3" x14ac:dyDescent="0.2">
      <c r="B46" s="3"/>
    </row>
    <row r="47" spans="1:3" x14ac:dyDescent="0.2">
      <c r="B47" s="3"/>
    </row>
    <row r="48" spans="1:3" ht="18" x14ac:dyDescent="0.25">
      <c r="A48" s="58" t="s">
        <v>35</v>
      </c>
      <c r="B48" s="3"/>
    </row>
    <row r="49" spans="1:5" x14ac:dyDescent="0.2">
      <c r="A49" t="s">
        <v>44</v>
      </c>
      <c r="B49" s="3"/>
    </row>
    <row r="50" spans="1:5" ht="25.5" x14ac:dyDescent="0.2">
      <c r="B50" s="13" t="s">
        <v>404</v>
      </c>
    </row>
    <row r="51" spans="1:5" x14ac:dyDescent="0.2">
      <c r="A51" s="60" t="s">
        <v>401</v>
      </c>
      <c r="B51" s="6">
        <f>-B43</f>
        <v>-3.1415926535897931</v>
      </c>
      <c r="C51" s="6">
        <f>ABS(B51)</f>
        <v>3.1415926535897931</v>
      </c>
    </row>
    <row r="52" spans="1:5" x14ac:dyDescent="0.2">
      <c r="A52" s="60" t="s">
        <v>402</v>
      </c>
      <c r="B52" s="6">
        <v>0</v>
      </c>
      <c r="C52" s="6">
        <f>ABS(B52)</f>
        <v>0</v>
      </c>
    </row>
    <row r="53" spans="1:5" x14ac:dyDescent="0.2">
      <c r="A53" s="60" t="s">
        <v>403</v>
      </c>
      <c r="B53" s="6">
        <f>B43</f>
        <v>3.1415926535897931</v>
      </c>
      <c r="C53" s="6">
        <f>ABS(B53)</f>
        <v>3.1415926535897931</v>
      </c>
    </row>
    <row r="56" spans="1:5" ht="18" x14ac:dyDescent="0.25">
      <c r="A56" s="58" t="s">
        <v>37</v>
      </c>
      <c r="B56" s="1" t="s">
        <v>48</v>
      </c>
      <c r="C56" s="2" t="s">
        <v>45</v>
      </c>
      <c r="D56" s="2" t="s">
        <v>47</v>
      </c>
      <c r="E56" s="2" t="s">
        <v>46</v>
      </c>
    </row>
    <row r="57" spans="1:5" x14ac:dyDescent="0.2">
      <c r="B57" s="6">
        <f>-B43</f>
        <v>-3.1415926535897931</v>
      </c>
      <c r="C57" s="6">
        <f>ROUND($B57,2)</f>
        <v>-3.14</v>
      </c>
      <c r="D57" s="6">
        <f>ROUND($B57,1)</f>
        <v>-3.1</v>
      </c>
      <c r="E57" s="6">
        <f>ROUND($B57,0)</f>
        <v>-3</v>
      </c>
    </row>
    <row r="58" spans="1:5" x14ac:dyDescent="0.2">
      <c r="B58" s="6">
        <f>-B43/2</f>
        <v>-1.5707963267948966</v>
      </c>
      <c r="C58" s="6">
        <f>ROUND($B58,2)</f>
        <v>-1.57</v>
      </c>
      <c r="D58" s="6">
        <f>ROUND($B58,1)</f>
        <v>-1.6</v>
      </c>
      <c r="E58" s="6">
        <f>ROUND($B58,0)</f>
        <v>-2</v>
      </c>
    </row>
    <row r="59" spans="1:5" x14ac:dyDescent="0.2">
      <c r="B59" s="6">
        <f>B43</f>
        <v>3.1415926535897931</v>
      </c>
      <c r="C59" s="6">
        <f>ROUND($B59,2)</f>
        <v>3.14</v>
      </c>
      <c r="D59" s="6">
        <f>ROUND($B59,1)</f>
        <v>3.1</v>
      </c>
      <c r="E59" s="6">
        <f>ROUND($B59,0)</f>
        <v>3</v>
      </c>
    </row>
    <row r="60" spans="1:5" x14ac:dyDescent="0.2">
      <c r="B60" s="6">
        <f>B43/2</f>
        <v>1.5707963267948966</v>
      </c>
      <c r="C60" s="6">
        <f>ROUND($B60,2)</f>
        <v>1.57</v>
      </c>
      <c r="D60" s="6">
        <f>ROUND($B60,1)</f>
        <v>1.6</v>
      </c>
      <c r="E60" s="6">
        <f>ROUND($B60,0)</f>
        <v>2</v>
      </c>
    </row>
    <row r="62" spans="1:5" ht="18" x14ac:dyDescent="0.25">
      <c r="A62" s="58" t="s">
        <v>499</v>
      </c>
      <c r="B62" s="1" t="s">
        <v>48</v>
      </c>
    </row>
    <row r="63" spans="1:5" x14ac:dyDescent="0.2">
      <c r="A63" s="1"/>
      <c r="B63" s="6">
        <f>B57</f>
        <v>-3.1415926535897931</v>
      </c>
      <c r="C63" s="3" t="e">
        <f>MROUND(B63,4)</f>
        <v>#NUM!</v>
      </c>
      <c r="D63" s="3">
        <f>-MROUND(ABS(B63),4)</f>
        <v>-4</v>
      </c>
    </row>
    <row r="64" spans="1:5" x14ac:dyDescent="0.2">
      <c r="A64" s="1"/>
      <c r="B64" s="6">
        <f>B58</f>
        <v>-1.5707963267948966</v>
      </c>
      <c r="C64" s="3" t="e">
        <f>MROUND(B64,4)</f>
        <v>#NUM!</v>
      </c>
      <c r="D64" s="3">
        <f>-MROUND(ABS(B64),4)</f>
        <v>0</v>
      </c>
    </row>
    <row r="65" spans="1:5" x14ac:dyDescent="0.2">
      <c r="A65" s="1"/>
      <c r="B65" s="6">
        <f>B59</f>
        <v>3.1415926535897931</v>
      </c>
      <c r="C65" s="3">
        <f>MROUND(B65,4)</f>
        <v>4</v>
      </c>
      <c r="D65" s="3">
        <f>-MROUND(ABS(B65),4)</f>
        <v>-4</v>
      </c>
    </row>
    <row r="66" spans="1:5" x14ac:dyDescent="0.2">
      <c r="B66" s="6">
        <f>B60</f>
        <v>1.5707963267948966</v>
      </c>
      <c r="C66" s="3">
        <f>MROUND(B66,4)</f>
        <v>0</v>
      </c>
      <c r="D66" s="3">
        <f>-MROUND(ABS(B66),4)</f>
        <v>0</v>
      </c>
    </row>
    <row r="67" spans="1:5" x14ac:dyDescent="0.2">
      <c r="C67" s="3"/>
    </row>
    <row r="68" spans="1:5" ht="18" x14ac:dyDescent="0.25">
      <c r="A68" s="58" t="s">
        <v>500</v>
      </c>
      <c r="B68" s="1" t="s">
        <v>48</v>
      </c>
      <c r="C68" s="2" t="s">
        <v>45</v>
      </c>
      <c r="D68" s="2" t="s">
        <v>47</v>
      </c>
      <c r="E68" s="2" t="s">
        <v>46</v>
      </c>
    </row>
    <row r="69" spans="1:5" x14ac:dyDescent="0.2">
      <c r="B69" s="6">
        <f>B57</f>
        <v>-3.1415926535897931</v>
      </c>
      <c r="C69" s="6">
        <f>ROUNDUP(B69,2)</f>
        <v>-3.15</v>
      </c>
      <c r="D69" s="6">
        <f>ROUNDUP(C69,1)</f>
        <v>-3.2</v>
      </c>
      <c r="E69" s="6">
        <f>ROUNDUP(D69,0)</f>
        <v>-4</v>
      </c>
    </row>
    <row r="70" spans="1:5" x14ac:dyDescent="0.2">
      <c r="B70" s="6">
        <f>B58</f>
        <v>-1.5707963267948966</v>
      </c>
      <c r="C70" s="6">
        <f t="shared" ref="C70:C72" si="0">ROUNDUP(B70,2)</f>
        <v>-1.58</v>
      </c>
      <c r="D70" s="6">
        <f t="shared" ref="D70:D72" si="1">ROUNDUP(C70,1)</f>
        <v>-1.6</v>
      </c>
      <c r="E70" s="6">
        <f t="shared" ref="E70:E72" si="2">ROUNDUP(D70,0)</f>
        <v>-2</v>
      </c>
    </row>
    <row r="71" spans="1:5" x14ac:dyDescent="0.2">
      <c r="B71" s="6">
        <f>B59</f>
        <v>3.1415926535897931</v>
      </c>
      <c r="C71" s="6">
        <f t="shared" si="0"/>
        <v>3.15</v>
      </c>
      <c r="D71" s="6">
        <f t="shared" si="1"/>
        <v>3.2</v>
      </c>
      <c r="E71" s="6">
        <f t="shared" si="2"/>
        <v>4</v>
      </c>
    </row>
    <row r="72" spans="1:5" x14ac:dyDescent="0.2">
      <c r="B72" s="6">
        <f>B60</f>
        <v>1.5707963267948966</v>
      </c>
      <c r="C72" s="6">
        <f t="shared" si="0"/>
        <v>1.58</v>
      </c>
      <c r="D72" s="6">
        <f t="shared" si="1"/>
        <v>1.6</v>
      </c>
      <c r="E72" s="6">
        <f t="shared" si="2"/>
        <v>2</v>
      </c>
    </row>
    <row r="73" spans="1:5" x14ac:dyDescent="0.2">
      <c r="C73" s="3"/>
    </row>
    <row r="74" spans="1:5" x14ac:dyDescent="0.2">
      <c r="C74" s="3"/>
    </row>
    <row r="75" spans="1:5" x14ac:dyDescent="0.2">
      <c r="C75" s="3"/>
    </row>
    <row r="76" spans="1:5" ht="18" x14ac:dyDescent="0.25">
      <c r="A76" s="58" t="s">
        <v>501</v>
      </c>
      <c r="B76" s="1" t="s">
        <v>48</v>
      </c>
      <c r="C76" s="2" t="s">
        <v>45</v>
      </c>
      <c r="D76" s="2" t="s">
        <v>47</v>
      </c>
      <c r="E76" s="2" t="s">
        <v>46</v>
      </c>
    </row>
    <row r="77" spans="1:5" x14ac:dyDescent="0.2">
      <c r="B77">
        <f>B57</f>
        <v>-3.1415926535897931</v>
      </c>
      <c r="C77" s="6">
        <f>ROUNDDOWN(B77,2)</f>
        <v>-3.14</v>
      </c>
      <c r="D77" s="6">
        <f>ROUNDDOWN(C77,1)</f>
        <v>-3.1</v>
      </c>
      <c r="E77" s="6">
        <f>ROUNDDOWN(D77,0)</f>
        <v>-3</v>
      </c>
    </row>
    <row r="78" spans="1:5" x14ac:dyDescent="0.2">
      <c r="B78">
        <f>B58</f>
        <v>-1.5707963267948966</v>
      </c>
      <c r="C78" s="6">
        <f>ROUNDDOWN(B78,2)</f>
        <v>-1.57</v>
      </c>
      <c r="D78" s="6">
        <f>ROUNDDOWN(C78,1)</f>
        <v>-1.5</v>
      </c>
      <c r="E78" s="6">
        <f>ROUNDDOWN(D78,0)</f>
        <v>-1</v>
      </c>
    </row>
    <row r="79" spans="1:5" x14ac:dyDescent="0.2">
      <c r="B79">
        <f>B59</f>
        <v>3.1415926535897931</v>
      </c>
      <c r="C79" s="6">
        <f>ROUNDDOWN(B79,2)</f>
        <v>3.14</v>
      </c>
      <c r="D79" s="6">
        <f>ROUNDDOWN(C79,1)</f>
        <v>3.1</v>
      </c>
      <c r="E79" s="6">
        <f>ROUNDDOWN(D79,0)</f>
        <v>3</v>
      </c>
    </row>
    <row r="80" spans="1:5" x14ac:dyDescent="0.2">
      <c r="B80">
        <f>B60</f>
        <v>1.5707963267948966</v>
      </c>
      <c r="C80" s="6">
        <f>ROUNDDOWN(B80,2)</f>
        <v>1.57</v>
      </c>
      <c r="D80" s="6">
        <f>ROUNDDOWN(C80,1)</f>
        <v>1.5</v>
      </c>
      <c r="E80" s="6">
        <f>ROUNDDOWN(D80,0)</f>
        <v>1</v>
      </c>
    </row>
    <row r="83" spans="1:5" ht="18" x14ac:dyDescent="0.25">
      <c r="A83" s="58" t="s">
        <v>38</v>
      </c>
      <c r="B83" s="1" t="s">
        <v>49</v>
      </c>
      <c r="C83" s="2">
        <v>1</v>
      </c>
      <c r="D83" s="2">
        <v>10</v>
      </c>
      <c r="E83" s="2">
        <v>100</v>
      </c>
    </row>
    <row r="84" spans="1:5" ht="25.5" x14ac:dyDescent="0.2">
      <c r="A84" s="10" t="s">
        <v>50</v>
      </c>
      <c r="B84" s="84">
        <v>145</v>
      </c>
      <c r="C84" s="6">
        <f>FLOOR($B84,1)</f>
        <v>145</v>
      </c>
      <c r="D84" s="6">
        <f>FLOOR($B84,10)</f>
        <v>140</v>
      </c>
      <c r="E84" s="6">
        <f>FLOOR($B84,100)</f>
        <v>100</v>
      </c>
    </row>
    <row r="87" spans="1:5" ht="18" x14ac:dyDescent="0.25">
      <c r="A87" s="58" t="s">
        <v>36</v>
      </c>
      <c r="B87" s="1" t="s">
        <v>49</v>
      </c>
      <c r="C87" s="2">
        <v>1</v>
      </c>
      <c r="D87" s="2">
        <v>10</v>
      </c>
      <c r="E87" s="2">
        <v>100</v>
      </c>
    </row>
    <row r="88" spans="1:5" ht="25.5" x14ac:dyDescent="0.2">
      <c r="A88" s="10" t="s">
        <v>51</v>
      </c>
      <c r="B88" s="84">
        <v>145</v>
      </c>
      <c r="C88" s="6">
        <f>CEILING($B88,1)</f>
        <v>145</v>
      </c>
      <c r="D88" s="6">
        <f>CEILING($B88,10)</f>
        <v>150</v>
      </c>
      <c r="E88" s="6">
        <f>CEILING($B88,100)</f>
        <v>200</v>
      </c>
    </row>
    <row r="92" spans="1:5" ht="18" x14ac:dyDescent="0.25">
      <c r="A92" s="58" t="s">
        <v>423</v>
      </c>
    </row>
    <row r="93" spans="1:5" x14ac:dyDescent="0.2">
      <c r="B93" s="6">
        <f>B51</f>
        <v>-3.1415926535897931</v>
      </c>
      <c r="C93" s="6">
        <f>SIGN(B93)</f>
        <v>-1</v>
      </c>
    </row>
    <row r="94" spans="1:5" x14ac:dyDescent="0.2">
      <c r="B94" s="6">
        <f>B52</f>
        <v>0</v>
      </c>
      <c r="C94" s="6">
        <f>SIGN(B94)</f>
        <v>0</v>
      </c>
    </row>
    <row r="95" spans="1:5" x14ac:dyDescent="0.2">
      <c r="B95" s="6">
        <f>B53</f>
        <v>3.1415926535897931</v>
      </c>
      <c r="C95" s="6">
        <f>SIGN(B95)</f>
        <v>1</v>
      </c>
    </row>
    <row r="96" spans="1:5" x14ac:dyDescent="0.2">
      <c r="B96" s="3"/>
      <c r="C96" s="3"/>
    </row>
    <row r="97" spans="1:5" ht="18" x14ac:dyDescent="0.25">
      <c r="A97" s="58" t="s">
        <v>503</v>
      </c>
    </row>
    <row r="98" spans="1:5" ht="25.5" x14ac:dyDescent="0.2">
      <c r="A98" s="10" t="s">
        <v>424</v>
      </c>
      <c r="B98" s="3"/>
      <c r="C98" s="13" t="s">
        <v>52</v>
      </c>
      <c r="D98" s="2" t="s">
        <v>34</v>
      </c>
      <c r="E98" s="9" t="s">
        <v>53</v>
      </c>
    </row>
    <row r="99" spans="1:5" x14ac:dyDescent="0.2">
      <c r="B99" s="84">
        <v>9</v>
      </c>
      <c r="C99" s="6">
        <f>SQRT(B99)</f>
        <v>3</v>
      </c>
      <c r="D99" s="6">
        <f>B99^0.5</f>
        <v>3</v>
      </c>
      <c r="E99" s="6">
        <f>POWER(B99,0.5)</f>
        <v>3</v>
      </c>
    </row>
    <row r="100" spans="1:5" x14ac:dyDescent="0.2">
      <c r="B100" s="84">
        <v>16</v>
      </c>
      <c r="C100" s="6">
        <f>SQRT(B100)</f>
        <v>4</v>
      </c>
      <c r="D100" s="6">
        <f>B100^0.5</f>
        <v>4</v>
      </c>
      <c r="E100" s="6">
        <f>POWER(B100,0.5)</f>
        <v>4</v>
      </c>
    </row>
    <row r="103" spans="1:5" ht="18" x14ac:dyDescent="0.25">
      <c r="A103" s="58" t="s">
        <v>504</v>
      </c>
    </row>
    <row r="104" spans="1:5" x14ac:dyDescent="0.2">
      <c r="A104" t="s">
        <v>54</v>
      </c>
    </row>
    <row r="105" spans="1:5" x14ac:dyDescent="0.2">
      <c r="A105" s="5" t="s">
        <v>55</v>
      </c>
      <c r="B105" s="6">
        <f>MIN(E1:E8)</f>
        <v>0</v>
      </c>
    </row>
    <row r="107" spans="1:5" ht="18" x14ac:dyDescent="0.25">
      <c r="A107" s="58" t="s">
        <v>505</v>
      </c>
    </row>
    <row r="109" spans="1:5" x14ac:dyDescent="0.2">
      <c r="A109" s="5" t="s">
        <v>56</v>
      </c>
      <c r="B109" s="6">
        <f>MAX(E1:E8)</f>
        <v>0</v>
      </c>
    </row>
    <row r="112" spans="1:5" ht="18" x14ac:dyDescent="0.25">
      <c r="A112" s="58" t="s">
        <v>425</v>
      </c>
    </row>
    <row r="113" spans="1:3" x14ac:dyDescent="0.2">
      <c r="A113" t="s">
        <v>727</v>
      </c>
    </row>
    <row r="115" spans="1:3" x14ac:dyDescent="0.2">
      <c r="A115" s="5" t="s">
        <v>57</v>
      </c>
      <c r="B115" s="6">
        <f>LARGE(A3:A8,1)</f>
        <v>10</v>
      </c>
      <c r="C115" t="s">
        <v>59</v>
      </c>
    </row>
    <row r="116" spans="1:3" x14ac:dyDescent="0.2">
      <c r="A116" s="5" t="s">
        <v>426</v>
      </c>
      <c r="B116" s="6">
        <f>LARGE(A3:A8,2)</f>
        <v>7</v>
      </c>
    </row>
    <row r="117" spans="1:3" x14ac:dyDescent="0.2">
      <c r="A117" s="5" t="s">
        <v>58</v>
      </c>
      <c r="B117" s="6">
        <f>LARGE(A3:A8,COUNT(A3:A8))</f>
        <v>1</v>
      </c>
      <c r="C117" t="s">
        <v>60</v>
      </c>
    </row>
    <row r="119" spans="1:3" ht="18" x14ac:dyDescent="0.25">
      <c r="A119" s="58" t="s">
        <v>427</v>
      </c>
    </row>
    <row r="120" spans="1:3" ht="25.5" x14ac:dyDescent="0.2">
      <c r="A120" s="10" t="s">
        <v>728</v>
      </c>
      <c r="B120" s="6" t="e">
        <f>SMALL(B1:B8,3)</f>
        <v>#NUM!</v>
      </c>
    </row>
    <row r="122" spans="1:3" ht="18" x14ac:dyDescent="0.25">
      <c r="A122" s="58" t="s">
        <v>742</v>
      </c>
    </row>
    <row r="123" spans="1:3" x14ac:dyDescent="0.2">
      <c r="B123">
        <v>1</v>
      </c>
      <c r="C123" s="6">
        <f>LARGE($A$3:$A$8,B123)</f>
        <v>10</v>
      </c>
    </row>
    <row r="124" spans="1:3" x14ac:dyDescent="0.2">
      <c r="B124">
        <v>2</v>
      </c>
      <c r="C124" s="6">
        <f>LARGE($A$3:$A$8,B124)</f>
        <v>7</v>
      </c>
    </row>
    <row r="125" spans="1:3" x14ac:dyDescent="0.2">
      <c r="B125">
        <v>3</v>
      </c>
      <c r="C125" s="6">
        <f>LARGE($A$3:$A$8,B125)</f>
        <v>6</v>
      </c>
    </row>
    <row r="126" spans="1:3" x14ac:dyDescent="0.2">
      <c r="B126" t="s">
        <v>13</v>
      </c>
      <c r="C126" s="114">
        <f>SUM(C123:C125)</f>
        <v>23</v>
      </c>
    </row>
    <row r="128" spans="1:3" x14ac:dyDescent="0.2">
      <c r="A128" t="s">
        <v>743</v>
      </c>
      <c r="B128" s="6">
        <f>SUM(LARGE($A$3:$A$8,{1,2,3}))</f>
        <v>23</v>
      </c>
    </row>
    <row r="131" spans="1:2" ht="18" x14ac:dyDescent="0.25">
      <c r="A131" s="58" t="s">
        <v>433</v>
      </c>
    </row>
    <row r="133" spans="1:2" x14ac:dyDescent="0.2">
      <c r="B133" s="6">
        <f>RANK(1,$A$3:$A$8)</f>
        <v>6</v>
      </c>
    </row>
    <row r="136" spans="1:2" ht="18" x14ac:dyDescent="0.25">
      <c r="A136" s="58" t="s">
        <v>432</v>
      </c>
    </row>
    <row r="137" spans="1:2" ht="25.5" x14ac:dyDescent="0.2">
      <c r="A137" s="26" t="s">
        <v>428</v>
      </c>
    </row>
    <row r="138" spans="1:2" x14ac:dyDescent="0.2">
      <c r="A138" t="s">
        <v>49</v>
      </c>
      <c r="B138" s="11">
        <v>102</v>
      </c>
    </row>
    <row r="139" spans="1:2" x14ac:dyDescent="0.2">
      <c r="A139" t="s">
        <v>133</v>
      </c>
      <c r="B139" s="11">
        <v>13</v>
      </c>
    </row>
    <row r="140" spans="1:2" x14ac:dyDescent="0.2">
      <c r="B140" s="6">
        <f>MOD(B138,B139)</f>
        <v>11</v>
      </c>
    </row>
    <row r="143" spans="1:2" ht="18" x14ac:dyDescent="0.25">
      <c r="A143" s="58" t="s">
        <v>431</v>
      </c>
    </row>
    <row r="144" spans="1:2" x14ac:dyDescent="0.2">
      <c r="A144" t="s">
        <v>430</v>
      </c>
      <c r="B144" s="11">
        <v>5</v>
      </c>
    </row>
    <row r="146" spans="1:2" x14ac:dyDescent="0.2">
      <c r="A146" t="s">
        <v>429</v>
      </c>
      <c r="B146" s="6">
        <f>PI()*(B144^2)</f>
        <v>78.539816339744831</v>
      </c>
    </row>
    <row r="149" spans="1:2" ht="18" x14ac:dyDescent="0.25">
      <c r="A149" s="58" t="s">
        <v>473</v>
      </c>
    </row>
    <row r="152" spans="1:2" x14ac:dyDescent="0.2">
      <c r="A152" s="60" t="s">
        <v>27</v>
      </c>
      <c r="B152" s="11">
        <v>2014</v>
      </c>
    </row>
    <row r="153" spans="1:2" x14ac:dyDescent="0.2">
      <c r="A153" s="60" t="s">
        <v>474</v>
      </c>
      <c r="B153" t="str">
        <f>ROMAN(B152)</f>
        <v>MMXIV</v>
      </c>
    </row>
    <row r="159" spans="1:2" ht="18" x14ac:dyDescent="0.25">
      <c r="A159" s="58" t="s">
        <v>574</v>
      </c>
    </row>
    <row r="161" spans="1:3" x14ac:dyDescent="0.2">
      <c r="A161" t="s">
        <v>575</v>
      </c>
      <c r="B161" s="84">
        <v>4</v>
      </c>
    </row>
    <row r="162" spans="1:3" x14ac:dyDescent="0.2">
      <c r="A162" t="s">
        <v>576</v>
      </c>
      <c r="B162" s="84">
        <v>2</v>
      </c>
    </row>
    <row r="163" spans="1:3" x14ac:dyDescent="0.2">
      <c r="A163" s="38" t="s">
        <v>848</v>
      </c>
      <c r="B163" s="6">
        <f>COMBIN(B161,B162)</f>
        <v>6</v>
      </c>
    </row>
    <row r="165" spans="1:3" x14ac:dyDescent="0.2">
      <c r="A165" s="1" t="s">
        <v>852</v>
      </c>
    </row>
    <row r="166" spans="1:3" x14ac:dyDescent="0.2">
      <c r="A166" s="38" t="s">
        <v>849</v>
      </c>
      <c r="B166" s="84">
        <v>49</v>
      </c>
    </row>
    <row r="167" spans="1:3" x14ac:dyDescent="0.2">
      <c r="A167" s="38" t="s">
        <v>850</v>
      </c>
      <c r="B167" s="84">
        <v>6</v>
      </c>
    </row>
    <row r="168" spans="1:3" x14ac:dyDescent="0.2">
      <c r="A168" t="s">
        <v>577</v>
      </c>
      <c r="B168" s="133">
        <f>COMBIN(B166,B167)</f>
        <v>13983816</v>
      </c>
      <c r="C168" s="93"/>
    </row>
    <row r="170" spans="1:3" x14ac:dyDescent="0.2">
      <c r="A170" s="1" t="s">
        <v>851</v>
      </c>
      <c r="B170" s="1" t="s">
        <v>578</v>
      </c>
      <c r="C170" s="1" t="s">
        <v>579</v>
      </c>
    </row>
    <row r="171" spans="1:3" x14ac:dyDescent="0.2">
      <c r="A171" s="38" t="s">
        <v>849</v>
      </c>
      <c r="B171" s="84">
        <v>50</v>
      </c>
      <c r="C171" s="84">
        <v>11</v>
      </c>
    </row>
    <row r="172" spans="1:3" x14ac:dyDescent="0.2">
      <c r="A172" t="s">
        <v>580</v>
      </c>
      <c r="B172" s="84">
        <v>5</v>
      </c>
      <c r="C172" s="84">
        <v>2</v>
      </c>
    </row>
    <row r="173" spans="1:3" x14ac:dyDescent="0.2">
      <c r="B173" s="133">
        <f>COMBIN(B171,B172)</f>
        <v>2118760</v>
      </c>
      <c r="C173" s="133">
        <f>COMBIN(C171,C172)</f>
        <v>55</v>
      </c>
    </row>
    <row r="174" spans="1:3" x14ac:dyDescent="0.2">
      <c r="A174" s="38" t="s">
        <v>853</v>
      </c>
      <c r="B174" s="133">
        <f>B173*C173</f>
        <v>116531800</v>
      </c>
    </row>
    <row r="178" spans="1:3" ht="18" x14ac:dyDescent="0.25">
      <c r="A178" s="58" t="s">
        <v>737</v>
      </c>
    </row>
    <row r="180" spans="1:3" x14ac:dyDescent="0.2">
      <c r="A180" s="60" t="s">
        <v>738</v>
      </c>
      <c r="B180" s="11">
        <v>5</v>
      </c>
    </row>
    <row r="181" spans="1:3" x14ac:dyDescent="0.2">
      <c r="A181" s="60" t="s">
        <v>739</v>
      </c>
      <c r="B181" s="11">
        <v>16</v>
      </c>
    </row>
    <row r="183" spans="1:3" x14ac:dyDescent="0.2">
      <c r="A183" s="60" t="s">
        <v>740</v>
      </c>
      <c r="B183">
        <f>B180/B181</f>
        <v>0.3125</v>
      </c>
    </row>
    <row r="184" spans="1:3" x14ac:dyDescent="0.2">
      <c r="A184" s="60"/>
    </row>
    <row r="185" spans="1:3" x14ac:dyDescent="0.2">
      <c r="A185" s="60" t="s">
        <v>741</v>
      </c>
      <c r="B185" s="113">
        <f>B180/B181</f>
        <v>0.3125</v>
      </c>
      <c r="C185" s="38" t="s">
        <v>66</v>
      </c>
    </row>
    <row r="190" spans="1:3" ht="18" x14ac:dyDescent="0.25">
      <c r="A190" s="58" t="s">
        <v>732</v>
      </c>
    </row>
    <row r="193" spans="1:5" x14ac:dyDescent="0.2">
      <c r="A193" s="65" t="s">
        <v>373</v>
      </c>
      <c r="B193" s="1" t="s">
        <v>335</v>
      </c>
      <c r="C193" s="1" t="s">
        <v>16</v>
      </c>
      <c r="D193" s="1" t="s">
        <v>17</v>
      </c>
      <c r="E193" s="2" t="s">
        <v>3</v>
      </c>
    </row>
    <row r="194" spans="1:5" x14ac:dyDescent="0.2">
      <c r="A194" s="62" t="s">
        <v>4</v>
      </c>
      <c r="B194" s="11" t="s">
        <v>11</v>
      </c>
      <c r="C194" s="12">
        <v>2</v>
      </c>
      <c r="D194" s="21">
        <v>3</v>
      </c>
      <c r="E194" s="22">
        <f t="shared" ref="E194:E200" si="3">C194*D194</f>
        <v>6</v>
      </c>
    </row>
    <row r="195" spans="1:5" x14ac:dyDescent="0.2">
      <c r="A195" s="62" t="s">
        <v>5</v>
      </c>
      <c r="B195" s="11" t="s">
        <v>11</v>
      </c>
      <c r="C195" s="12">
        <v>3</v>
      </c>
      <c r="D195" s="21">
        <v>1.8133333333333335</v>
      </c>
      <c r="E195" s="22">
        <f t="shared" si="3"/>
        <v>5.44</v>
      </c>
    </row>
    <row r="196" spans="1:5" x14ac:dyDescent="0.2">
      <c r="A196" s="62" t="s">
        <v>6</v>
      </c>
      <c r="B196" s="11" t="s">
        <v>11</v>
      </c>
      <c r="C196" s="12">
        <v>5</v>
      </c>
      <c r="D196" s="21">
        <v>1.1519999999999999</v>
      </c>
      <c r="E196" s="22">
        <f t="shared" si="3"/>
        <v>5.76</v>
      </c>
    </row>
    <row r="197" spans="1:5" x14ac:dyDescent="0.2">
      <c r="A197" s="62" t="s">
        <v>7</v>
      </c>
      <c r="B197" s="11" t="s">
        <v>11</v>
      </c>
      <c r="C197" s="12">
        <v>4</v>
      </c>
      <c r="D197" s="21">
        <v>1.08</v>
      </c>
      <c r="E197" s="22">
        <f t="shared" si="3"/>
        <v>4.32</v>
      </c>
    </row>
    <row r="198" spans="1:5" x14ac:dyDescent="0.2">
      <c r="A198" s="62" t="s">
        <v>8</v>
      </c>
      <c r="B198" s="11" t="s">
        <v>12</v>
      </c>
      <c r="C198" s="12">
        <v>2</v>
      </c>
      <c r="D198" s="21">
        <v>0.87</v>
      </c>
      <c r="E198" s="22">
        <f t="shared" si="3"/>
        <v>1.74</v>
      </c>
    </row>
    <row r="199" spans="1:5" x14ac:dyDescent="0.2">
      <c r="A199" s="62" t="s">
        <v>9</v>
      </c>
      <c r="B199" s="11" t="s">
        <v>12</v>
      </c>
      <c r="C199" s="12">
        <v>5</v>
      </c>
      <c r="D199" s="21">
        <v>0.59400000000000008</v>
      </c>
      <c r="E199" s="22">
        <f t="shared" si="3"/>
        <v>2.9700000000000006</v>
      </c>
    </row>
    <row r="200" spans="1:5" x14ac:dyDescent="0.2">
      <c r="A200" s="62" t="s">
        <v>10</v>
      </c>
      <c r="B200" s="11" t="s">
        <v>12</v>
      </c>
      <c r="C200" s="12">
        <v>5</v>
      </c>
      <c r="D200" s="21">
        <v>0.54</v>
      </c>
      <c r="E200" s="22">
        <f t="shared" si="3"/>
        <v>2.7</v>
      </c>
    </row>
    <row r="202" spans="1:5" x14ac:dyDescent="0.2">
      <c r="C202">
        <f>SUM(C194:C201)</f>
        <v>26</v>
      </c>
      <c r="D202" s="32">
        <f>SUM(D194:D201)</f>
        <v>9.0493333333333332</v>
      </c>
      <c r="E202" s="74">
        <f>SUM(E194:E201)</f>
        <v>28.930000000000003</v>
      </c>
    </row>
    <row r="204" spans="1:5" x14ac:dyDescent="0.2">
      <c r="A204" t="s">
        <v>734</v>
      </c>
      <c r="C204" s="112">
        <f>D202/COUNT(D194:D200)</f>
        <v>1.2927619047619048</v>
      </c>
    </row>
    <row r="205" spans="1:5" x14ac:dyDescent="0.2">
      <c r="C205" s="27"/>
    </row>
    <row r="206" spans="1:5" x14ac:dyDescent="0.2">
      <c r="A206" t="s">
        <v>735</v>
      </c>
      <c r="C206" s="112">
        <f>E202/C202</f>
        <v>1.1126923076923079</v>
      </c>
    </row>
    <row r="208" spans="1:5" x14ac:dyDescent="0.2">
      <c r="A208" t="s">
        <v>736</v>
      </c>
      <c r="C208" s="112">
        <f>SUMPRODUCT(C194:C200,D194:D200)/SUM(C194:C200)</f>
        <v>1.1126923076923079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1"/>
  <sheetViews>
    <sheetView zoomScale="85" zoomScaleNormal="85" workbookViewId="0">
      <selection activeCell="G32" sqref="G32"/>
    </sheetView>
  </sheetViews>
  <sheetFormatPr defaultRowHeight="12.75" x14ac:dyDescent="0.2"/>
  <cols>
    <col min="1" max="1" width="39.5703125" customWidth="1"/>
    <col min="5" max="5" width="11.5703125" bestFit="1" customWidth="1"/>
    <col min="6" max="6" width="4.42578125" customWidth="1"/>
    <col min="7" max="7" width="33.42578125" bestFit="1" customWidth="1"/>
  </cols>
  <sheetData>
    <row r="1" spans="1:7" ht="18" x14ac:dyDescent="0.25">
      <c r="A1" s="58" t="s">
        <v>581</v>
      </c>
    </row>
    <row r="2" spans="1:7" ht="25.5" x14ac:dyDescent="0.2">
      <c r="A2" s="10" t="s">
        <v>778</v>
      </c>
    </row>
    <row r="3" spans="1:7" x14ac:dyDescent="0.2">
      <c r="A3" t="s">
        <v>807</v>
      </c>
    </row>
    <row r="4" spans="1:7" x14ac:dyDescent="0.2">
      <c r="A4" t="s">
        <v>808</v>
      </c>
    </row>
    <row r="5" spans="1:7" x14ac:dyDescent="0.2">
      <c r="A5" t="s">
        <v>809</v>
      </c>
    </row>
    <row r="7" spans="1:7" x14ac:dyDescent="0.2">
      <c r="B7" s="1" t="s">
        <v>49</v>
      </c>
      <c r="C7" s="1" t="s">
        <v>582</v>
      </c>
      <c r="D7" s="1" t="s">
        <v>583</v>
      </c>
      <c r="E7" s="1" t="s">
        <v>758</v>
      </c>
      <c r="G7" s="1" t="s">
        <v>327</v>
      </c>
    </row>
    <row r="8" spans="1:7" x14ac:dyDescent="0.2">
      <c r="A8" s="1" t="s">
        <v>745</v>
      </c>
      <c r="B8">
        <v>12</v>
      </c>
      <c r="C8" t="s">
        <v>584</v>
      </c>
      <c r="D8" t="s">
        <v>585</v>
      </c>
      <c r="E8" s="6">
        <f>CONVERT(B8,C8,D8)</f>
        <v>1</v>
      </c>
    </row>
    <row r="9" spans="1:7" x14ac:dyDescent="0.2">
      <c r="B9">
        <v>1</v>
      </c>
      <c r="C9" t="s">
        <v>586</v>
      </c>
      <c r="D9" t="s">
        <v>294</v>
      </c>
      <c r="E9" s="6">
        <f>CONVERT(B9,C9,D9)</f>
        <v>1609.3440000000001</v>
      </c>
    </row>
    <row r="10" spans="1:7" x14ac:dyDescent="0.2">
      <c r="B10">
        <v>1</v>
      </c>
      <c r="C10" t="s">
        <v>586</v>
      </c>
      <c r="D10" t="s">
        <v>756</v>
      </c>
      <c r="E10" s="6">
        <f>CONVERT(B10,C10,D10)</f>
        <v>1.6093440000000001</v>
      </c>
      <c r="G10" t="s">
        <v>757</v>
      </c>
    </row>
    <row r="11" spans="1:7" x14ac:dyDescent="0.2">
      <c r="B11">
        <v>1</v>
      </c>
      <c r="C11" t="s">
        <v>586</v>
      </c>
      <c r="D11" t="s">
        <v>764</v>
      </c>
      <c r="E11" s="6">
        <f>CONVERT(B11,C11,D11)</f>
        <v>1760</v>
      </c>
    </row>
    <row r="13" spans="1:7" x14ac:dyDescent="0.2">
      <c r="A13" s="1" t="s">
        <v>590</v>
      </c>
      <c r="B13">
        <v>1</v>
      </c>
      <c r="C13" t="s">
        <v>744</v>
      </c>
      <c r="D13" t="s">
        <v>746</v>
      </c>
      <c r="E13" s="6">
        <f t="shared" ref="E13:E18" si="0">CONVERT(B13,C13,D13)</f>
        <v>365.25</v>
      </c>
    </row>
    <row r="14" spans="1:7" x14ac:dyDescent="0.2">
      <c r="B14">
        <v>1</v>
      </c>
      <c r="C14" t="s">
        <v>744</v>
      </c>
      <c r="D14" t="s">
        <v>747</v>
      </c>
      <c r="E14" s="6">
        <f t="shared" si="0"/>
        <v>8766</v>
      </c>
    </row>
    <row r="15" spans="1:7" x14ac:dyDescent="0.2">
      <c r="B15">
        <v>1</v>
      </c>
      <c r="C15" t="s">
        <v>744</v>
      </c>
      <c r="D15" t="s">
        <v>748</v>
      </c>
      <c r="E15" s="6">
        <f t="shared" si="0"/>
        <v>525960</v>
      </c>
    </row>
    <row r="16" spans="1:7" x14ac:dyDescent="0.2">
      <c r="B16">
        <v>1</v>
      </c>
      <c r="C16" t="s">
        <v>744</v>
      </c>
      <c r="D16" t="s">
        <v>749</v>
      </c>
      <c r="E16" s="6">
        <f t="shared" si="0"/>
        <v>31557600</v>
      </c>
    </row>
    <row r="17" spans="1:7" x14ac:dyDescent="0.2">
      <c r="B17">
        <v>1</v>
      </c>
      <c r="C17" t="s">
        <v>747</v>
      </c>
      <c r="D17" t="s">
        <v>749</v>
      </c>
      <c r="E17" s="6">
        <f t="shared" si="0"/>
        <v>3600</v>
      </c>
    </row>
    <row r="18" spans="1:7" x14ac:dyDescent="0.2">
      <c r="B18">
        <v>1</v>
      </c>
      <c r="C18" t="s">
        <v>746</v>
      </c>
      <c r="D18" t="s">
        <v>749</v>
      </c>
      <c r="E18" s="6">
        <f t="shared" si="0"/>
        <v>86400</v>
      </c>
    </row>
    <row r="20" spans="1:7" x14ac:dyDescent="0.2">
      <c r="A20" s="1" t="s">
        <v>751</v>
      </c>
      <c r="B20">
        <v>100</v>
      </c>
      <c r="C20" t="s">
        <v>752</v>
      </c>
      <c r="D20" t="s">
        <v>753</v>
      </c>
      <c r="E20" s="6">
        <f>CONVERT(B20,C20,D20)</f>
        <v>212</v>
      </c>
      <c r="G20" t="s">
        <v>754</v>
      </c>
    </row>
    <row r="21" spans="1:7" x14ac:dyDescent="0.2">
      <c r="B21">
        <v>32</v>
      </c>
      <c r="C21" t="s">
        <v>753</v>
      </c>
      <c r="D21" t="s">
        <v>752</v>
      </c>
      <c r="E21" s="6">
        <f>CONVERT(B21,C21,D21)</f>
        <v>0</v>
      </c>
      <c r="G21" t="s">
        <v>755</v>
      </c>
    </row>
    <row r="22" spans="1:7" x14ac:dyDescent="0.2">
      <c r="B22">
        <v>0</v>
      </c>
      <c r="C22" t="s">
        <v>765</v>
      </c>
      <c r="D22" t="s">
        <v>752</v>
      </c>
      <c r="E22" s="6">
        <f>CONVERT(B22,C22,D22)</f>
        <v>-273.14999999999998</v>
      </c>
      <c r="G22" t="s">
        <v>766</v>
      </c>
    </row>
    <row r="23" spans="1:7" x14ac:dyDescent="0.2">
      <c r="B23">
        <v>100</v>
      </c>
      <c r="C23" t="s">
        <v>752</v>
      </c>
      <c r="D23" t="s">
        <v>765</v>
      </c>
      <c r="E23" s="6">
        <f>CONVERT(B23,C23,D23)</f>
        <v>373.15</v>
      </c>
    </row>
    <row r="25" spans="1:7" x14ac:dyDescent="0.2">
      <c r="A25" s="1" t="s">
        <v>759</v>
      </c>
      <c r="B25">
        <v>1</v>
      </c>
      <c r="C25" t="s">
        <v>760</v>
      </c>
      <c r="D25" t="s">
        <v>761</v>
      </c>
      <c r="E25" s="6">
        <f>CONVERT(B25,C25,D25)</f>
        <v>2.2046226218487757</v>
      </c>
    </row>
    <row r="26" spans="1:7" x14ac:dyDescent="0.2">
      <c r="A26" s="1"/>
      <c r="B26">
        <v>1</v>
      </c>
      <c r="C26" t="s">
        <v>761</v>
      </c>
      <c r="D26" t="s">
        <v>760</v>
      </c>
      <c r="E26" s="6">
        <f>CONVERT(B26,C26,D26)</f>
        <v>0.45359237000000002</v>
      </c>
    </row>
    <row r="27" spans="1:7" x14ac:dyDescent="0.2">
      <c r="B27">
        <v>1</v>
      </c>
      <c r="C27" t="s">
        <v>760</v>
      </c>
      <c r="D27" t="s">
        <v>313</v>
      </c>
      <c r="E27" s="6">
        <f>CONVERT(B27,C27,D27)</f>
        <v>1000</v>
      </c>
    </row>
    <row r="28" spans="1:7" x14ac:dyDescent="0.2">
      <c r="B28">
        <v>1</v>
      </c>
      <c r="C28" t="s">
        <v>761</v>
      </c>
      <c r="D28" t="s">
        <v>313</v>
      </c>
      <c r="E28" s="6">
        <f>CONVERT(B28,C28,D28)</f>
        <v>453.59237000000002</v>
      </c>
    </row>
    <row r="29" spans="1:7" x14ac:dyDescent="0.2">
      <c r="B29">
        <v>1</v>
      </c>
      <c r="C29" t="s">
        <v>761</v>
      </c>
      <c r="D29" t="s">
        <v>762</v>
      </c>
      <c r="E29" s="6">
        <f>CONVERT(B29,C29,D29)</f>
        <v>16</v>
      </c>
      <c r="G29" t="s">
        <v>763</v>
      </c>
    </row>
    <row r="31" spans="1:7" x14ac:dyDescent="0.2">
      <c r="A31" s="1" t="s">
        <v>750</v>
      </c>
      <c r="B31">
        <v>1</v>
      </c>
      <c r="C31" t="s">
        <v>187</v>
      </c>
      <c r="D31" t="s">
        <v>676</v>
      </c>
      <c r="E31" s="6">
        <f>CONVERT(B31,C31,D31)</f>
        <v>745.69987158227025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4"/>
  <sheetViews>
    <sheetView workbookViewId="0">
      <selection activeCell="C61" sqref="C61"/>
    </sheetView>
  </sheetViews>
  <sheetFormatPr defaultRowHeight="12.75" x14ac:dyDescent="0.2"/>
  <cols>
    <col min="1" max="1" width="48.28515625" customWidth="1"/>
    <col min="2" max="3" width="27.140625" bestFit="1" customWidth="1"/>
  </cols>
  <sheetData>
    <row r="1" spans="1:3" ht="18" x14ac:dyDescent="0.25">
      <c r="A1" s="58" t="s">
        <v>363</v>
      </c>
    </row>
    <row r="2" spans="1:3" x14ac:dyDescent="0.2">
      <c r="B2" s="65" t="s">
        <v>2</v>
      </c>
      <c r="C2" s="9" t="s">
        <v>121</v>
      </c>
    </row>
    <row r="3" spans="1:3" x14ac:dyDescent="0.2">
      <c r="B3" s="134" t="s">
        <v>832</v>
      </c>
      <c r="C3" s="135" t="s">
        <v>122</v>
      </c>
    </row>
    <row r="4" spans="1:3" x14ac:dyDescent="0.2">
      <c r="B4" s="134" t="s">
        <v>831</v>
      </c>
      <c r="C4" s="135" t="s">
        <v>365</v>
      </c>
    </row>
    <row r="5" spans="1:3" x14ac:dyDescent="0.2">
      <c r="B5" s="123" t="s">
        <v>811</v>
      </c>
      <c r="C5" s="135" t="s">
        <v>367</v>
      </c>
    </row>
    <row r="6" spans="1:3" x14ac:dyDescent="0.2">
      <c r="B6" s="123" t="s">
        <v>813</v>
      </c>
      <c r="C6" s="135" t="s">
        <v>123</v>
      </c>
    </row>
    <row r="7" spans="1:3" x14ac:dyDescent="0.2">
      <c r="B7" s="123" t="s">
        <v>812</v>
      </c>
      <c r="C7" s="135" t="s">
        <v>369</v>
      </c>
    </row>
    <row r="8" spans="1:3" x14ac:dyDescent="0.2">
      <c r="B8" s="123" t="s">
        <v>810</v>
      </c>
      <c r="C8" s="135" t="s">
        <v>368</v>
      </c>
    </row>
    <row r="10" spans="1:3" ht="18" x14ac:dyDescent="0.25">
      <c r="A10" s="58" t="s">
        <v>364</v>
      </c>
    </row>
    <row r="11" spans="1:3" x14ac:dyDescent="0.2">
      <c r="A11" t="s">
        <v>116</v>
      </c>
    </row>
    <row r="12" spans="1:3" x14ac:dyDescent="0.2">
      <c r="A12" s="19" t="s">
        <v>2</v>
      </c>
      <c r="B12" s="84" t="s">
        <v>813</v>
      </c>
    </row>
    <row r="13" spans="1:3" x14ac:dyDescent="0.2">
      <c r="A13" s="3" t="s">
        <v>814</v>
      </c>
      <c r="B13" s="25" t="str">
        <f>VLOOKUP(B12,B3:C6,2)</f>
        <v>GI Jane</v>
      </c>
    </row>
    <row r="15" spans="1:3" ht="18" x14ac:dyDescent="0.25">
      <c r="A15" s="58" t="s">
        <v>366</v>
      </c>
    </row>
    <row r="16" spans="1:3" ht="25.5" x14ac:dyDescent="0.2">
      <c r="A16" s="107" t="s">
        <v>779</v>
      </c>
    </row>
    <row r="17" spans="1:2" x14ac:dyDescent="0.2">
      <c r="A17" s="3"/>
    </row>
    <row r="19" spans="1:2" ht="18" x14ac:dyDescent="0.25">
      <c r="A19" s="58" t="s">
        <v>370</v>
      </c>
    </row>
    <row r="20" spans="1:2" ht="38.25" x14ac:dyDescent="0.2">
      <c r="A20" s="10" t="s">
        <v>223</v>
      </c>
    </row>
    <row r="21" spans="1:2" x14ac:dyDescent="0.2">
      <c r="A21" t="s">
        <v>117</v>
      </c>
    </row>
    <row r="22" spans="1:2" ht="25.5" x14ac:dyDescent="0.2">
      <c r="A22" s="10" t="s">
        <v>118</v>
      </c>
    </row>
    <row r="23" spans="1:2" ht="25.5" x14ac:dyDescent="0.2">
      <c r="A23" s="10" t="s">
        <v>119</v>
      </c>
    </row>
    <row r="25" spans="1:2" ht="18" x14ac:dyDescent="0.25">
      <c r="A25" s="58" t="s">
        <v>435</v>
      </c>
    </row>
    <row r="26" spans="1:2" x14ac:dyDescent="0.2">
      <c r="A26" t="s">
        <v>120</v>
      </c>
      <c r="B26" s="25">
        <f>MATCH(B12,B3:B6,0)</f>
        <v>4</v>
      </c>
    </row>
    <row r="28" spans="1:2" ht="18" x14ac:dyDescent="0.25">
      <c r="A28" s="58" t="s">
        <v>434</v>
      </c>
    </row>
    <row r="29" spans="1:2" x14ac:dyDescent="0.2">
      <c r="A29" t="s">
        <v>124</v>
      </c>
      <c r="B29" s="6" t="str">
        <f>INDEX(C3:C6,B26)</f>
        <v>GI Jane</v>
      </c>
    </row>
    <row r="33" spans="1:7" ht="18" x14ac:dyDescent="0.25">
      <c r="A33" s="58" t="s">
        <v>371</v>
      </c>
    </row>
    <row r="34" spans="1:7" x14ac:dyDescent="0.2">
      <c r="A34" s="5" t="s">
        <v>125</v>
      </c>
      <c r="B34" s="6" t="str">
        <f>INDEX($C$3:$C$8,B26)</f>
        <v>GI Jane</v>
      </c>
    </row>
    <row r="35" spans="1:7" x14ac:dyDescent="0.2">
      <c r="A35" s="38" t="s">
        <v>833</v>
      </c>
      <c r="B35" s="5"/>
    </row>
    <row r="38" spans="1:7" ht="18" x14ac:dyDescent="0.25">
      <c r="A38" s="58" t="s">
        <v>507</v>
      </c>
    </row>
    <row r="39" spans="1:7" ht="25.5" x14ac:dyDescent="0.2">
      <c r="A39" s="10" t="s">
        <v>508</v>
      </c>
    </row>
    <row r="41" spans="1:7" x14ac:dyDescent="0.2">
      <c r="A41" s="65" t="s">
        <v>91</v>
      </c>
      <c r="B41" s="116">
        <v>1801</v>
      </c>
      <c r="C41" s="116">
        <v>1802</v>
      </c>
      <c r="D41" s="116">
        <v>1803</v>
      </c>
      <c r="E41" s="116">
        <v>1804</v>
      </c>
      <c r="F41" s="116">
        <v>1805</v>
      </c>
      <c r="G41" s="116">
        <v>1806</v>
      </c>
    </row>
    <row r="42" spans="1:7" x14ac:dyDescent="0.2">
      <c r="A42" s="65" t="s">
        <v>767</v>
      </c>
      <c r="B42" s="115">
        <v>115</v>
      </c>
      <c r="C42" s="115">
        <v>103</v>
      </c>
      <c r="D42" s="115">
        <v>115</v>
      </c>
      <c r="E42" s="115">
        <v>102</v>
      </c>
      <c r="F42" s="115">
        <v>110</v>
      </c>
      <c r="G42" s="115">
        <v>111</v>
      </c>
    </row>
    <row r="43" spans="1:7" x14ac:dyDescent="0.2">
      <c r="A43" s="65" t="s">
        <v>768</v>
      </c>
      <c r="B43" s="115">
        <v>104</v>
      </c>
      <c r="C43" s="115">
        <v>108</v>
      </c>
      <c r="D43" s="115">
        <v>101</v>
      </c>
      <c r="E43" s="115">
        <v>113</v>
      </c>
      <c r="F43" s="115">
        <v>117</v>
      </c>
      <c r="G43" s="115">
        <v>119</v>
      </c>
    </row>
    <row r="44" spans="1:7" x14ac:dyDescent="0.2">
      <c r="A44" s="65" t="s">
        <v>769</v>
      </c>
      <c r="B44" s="115">
        <v>123</v>
      </c>
      <c r="C44" s="115">
        <v>105</v>
      </c>
      <c r="D44" s="115">
        <v>114</v>
      </c>
      <c r="E44" s="115">
        <v>104</v>
      </c>
      <c r="F44" s="115">
        <v>118</v>
      </c>
      <c r="G44" s="115">
        <v>114</v>
      </c>
    </row>
    <row r="45" spans="1:7" x14ac:dyDescent="0.2">
      <c r="A45" s="65" t="s">
        <v>770</v>
      </c>
      <c r="B45" s="115">
        <v>109</v>
      </c>
      <c r="C45" s="115">
        <v>106</v>
      </c>
      <c r="D45" s="115">
        <v>107</v>
      </c>
      <c r="E45" s="115">
        <v>122</v>
      </c>
      <c r="F45" s="115">
        <v>112</v>
      </c>
      <c r="G45" s="115">
        <v>116</v>
      </c>
    </row>
    <row r="48" spans="1:7" x14ac:dyDescent="0.2">
      <c r="A48" s="65" t="s">
        <v>143</v>
      </c>
      <c r="B48" s="115">
        <v>1803</v>
      </c>
    </row>
    <row r="49" spans="1:2" x14ac:dyDescent="0.2">
      <c r="A49" s="117" t="s">
        <v>771</v>
      </c>
      <c r="B49">
        <f>MATCH(B48,$B$41:$G$41,0)</f>
        <v>3</v>
      </c>
    </row>
    <row r="50" spans="1:2" x14ac:dyDescent="0.2">
      <c r="A50" s="65"/>
    </row>
    <row r="51" spans="1:2" x14ac:dyDescent="0.2">
      <c r="A51" s="65" t="s">
        <v>733</v>
      </c>
      <c r="B51" s="115" t="s">
        <v>768</v>
      </c>
    </row>
    <row r="52" spans="1:2" x14ac:dyDescent="0.2">
      <c r="A52" s="65" t="s">
        <v>772</v>
      </c>
      <c r="B52">
        <f>MATCH(B51,$A$42:$A$45,0)</f>
        <v>2</v>
      </c>
    </row>
    <row r="54" spans="1:2" x14ac:dyDescent="0.2">
      <c r="A54" s="65" t="s">
        <v>653</v>
      </c>
      <c r="B54" s="6">
        <f>INDEX($B$42:$G$45,B52,B49)</f>
        <v>101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72"/>
  <sheetViews>
    <sheetView topLeftCell="A49" workbookViewId="0">
      <selection activeCell="C36" sqref="C36"/>
    </sheetView>
  </sheetViews>
  <sheetFormatPr defaultRowHeight="12.75" x14ac:dyDescent="0.2"/>
  <cols>
    <col min="1" max="1" width="45.5703125" bestFit="1" customWidth="1"/>
    <col min="2" max="2" width="29.140625" customWidth="1"/>
    <col min="3" max="3" width="39.140625" customWidth="1"/>
  </cols>
  <sheetData>
    <row r="1" spans="1:2" ht="18" x14ac:dyDescent="0.25">
      <c r="A1" s="58" t="s">
        <v>363</v>
      </c>
    </row>
    <row r="2" spans="1:2" x14ac:dyDescent="0.2">
      <c r="A2" s="65" t="s">
        <v>91</v>
      </c>
      <c r="B2" s="67" t="s">
        <v>90</v>
      </c>
    </row>
    <row r="3" spans="1:2" x14ac:dyDescent="0.2">
      <c r="A3" s="123" t="s">
        <v>87</v>
      </c>
      <c r="B3" s="135">
        <v>1</v>
      </c>
    </row>
    <row r="4" spans="1:2" x14ac:dyDescent="0.2">
      <c r="A4" s="123" t="s">
        <v>88</v>
      </c>
      <c r="B4" s="135">
        <v>2</v>
      </c>
    </row>
    <row r="5" spans="1:2" x14ac:dyDescent="0.2">
      <c r="A5" s="123" t="s">
        <v>89</v>
      </c>
      <c r="B5" s="135">
        <v>3</v>
      </c>
    </row>
    <row r="7" spans="1:2" ht="18" x14ac:dyDescent="0.25">
      <c r="A7" s="58" t="s">
        <v>622</v>
      </c>
    </row>
    <row r="8" spans="1:2" x14ac:dyDescent="0.2">
      <c r="A8" s="60" t="s">
        <v>611</v>
      </c>
      <c r="B8" s="135" t="s">
        <v>610</v>
      </c>
    </row>
    <row r="9" spans="1:2" x14ac:dyDescent="0.2">
      <c r="A9" s="60" t="s">
        <v>612</v>
      </c>
      <c r="B9" s="135" t="s">
        <v>613</v>
      </c>
    </row>
    <row r="10" spans="1:2" x14ac:dyDescent="0.2">
      <c r="A10" s="60" t="s">
        <v>614</v>
      </c>
      <c r="B10" s="135" t="s">
        <v>617</v>
      </c>
    </row>
    <row r="11" spans="1:2" x14ac:dyDescent="0.2">
      <c r="A11" s="60" t="s">
        <v>615</v>
      </c>
      <c r="B11" s="135" t="s">
        <v>616</v>
      </c>
    </row>
    <row r="12" spans="1:2" x14ac:dyDescent="0.2">
      <c r="A12" s="60" t="s">
        <v>620</v>
      </c>
      <c r="B12" s="135" t="s">
        <v>618</v>
      </c>
    </row>
    <row r="13" spans="1:2" x14ac:dyDescent="0.2">
      <c r="A13" s="60" t="s">
        <v>621</v>
      </c>
      <c r="B13" s="135" t="s">
        <v>619</v>
      </c>
    </row>
    <row r="15" spans="1:2" ht="18" x14ac:dyDescent="0.25">
      <c r="A15" s="58" t="s">
        <v>92</v>
      </c>
    </row>
    <row r="16" spans="1:2" x14ac:dyDescent="0.2">
      <c r="A16" s="19" t="s">
        <v>19</v>
      </c>
      <c r="B16" s="7" t="b">
        <f>IF(B3&gt;0,TRUE,FALSE)</f>
        <v>1</v>
      </c>
    </row>
    <row r="17" spans="1:3" x14ac:dyDescent="0.2">
      <c r="A17" s="19" t="s">
        <v>20</v>
      </c>
      <c r="B17" s="7" t="b">
        <f>AND(B3&gt;0,B5&lt;5)</f>
        <v>1</v>
      </c>
      <c r="C17" t="s">
        <v>94</v>
      </c>
    </row>
    <row r="18" spans="1:3" x14ac:dyDescent="0.2">
      <c r="A18" s="3" t="s">
        <v>21</v>
      </c>
      <c r="B18" s="7" t="b">
        <f>OR(B3&lt;0,B5&lt;5)</f>
        <v>1</v>
      </c>
      <c r="C18" t="s">
        <v>93</v>
      </c>
    </row>
    <row r="19" spans="1:3" x14ac:dyDescent="0.2">
      <c r="A19" s="3" t="s">
        <v>95</v>
      </c>
      <c r="B19" s="7" t="b">
        <f>NOT(B18)</f>
        <v>0</v>
      </c>
      <c r="C19" t="s">
        <v>99</v>
      </c>
    </row>
    <row r="20" spans="1:3" x14ac:dyDescent="0.2">
      <c r="A20" s="3" t="s">
        <v>95</v>
      </c>
      <c r="B20" s="7" t="b">
        <f>NOT(B19)</f>
        <v>1</v>
      </c>
      <c r="C20" t="s">
        <v>99</v>
      </c>
    </row>
    <row r="22" spans="1:3" ht="18" x14ac:dyDescent="0.25">
      <c r="A22" s="58" t="s">
        <v>623</v>
      </c>
    </row>
    <row r="23" spans="1:3" ht="25.5" x14ac:dyDescent="0.2">
      <c r="A23" s="107" t="s">
        <v>658</v>
      </c>
      <c r="B23" s="6" t="str">
        <f>IF(B4&gt;B3,IF(B5&gt;B4,"Here","There"),"Everywhere")</f>
        <v>Here</v>
      </c>
    </row>
    <row r="26" spans="1:3" ht="18" x14ac:dyDescent="0.25">
      <c r="A26" s="58" t="s">
        <v>96</v>
      </c>
    </row>
    <row r="29" spans="1:3" x14ac:dyDescent="0.2">
      <c r="A29" s="3" t="s">
        <v>97</v>
      </c>
      <c r="B29" s="6" t="str">
        <f>IF(AND(B3&gt;0,B5&lt;5),"Correct","Fail")</f>
        <v>Correct</v>
      </c>
      <c r="C29" t="s">
        <v>94</v>
      </c>
    </row>
    <row r="30" spans="1:3" x14ac:dyDescent="0.2">
      <c r="A30" s="3" t="s">
        <v>98</v>
      </c>
      <c r="B30" s="6" t="str">
        <f>IF(OR(B3&lt;0,B5&lt;5),"Correct","Fail")</f>
        <v>Correct</v>
      </c>
      <c r="C30" t="s">
        <v>93</v>
      </c>
    </row>
    <row r="33" spans="1:3" ht="18" x14ac:dyDescent="0.25">
      <c r="A33" s="58" t="s">
        <v>512</v>
      </c>
      <c r="B33" s="2" t="s">
        <v>127</v>
      </c>
    </row>
    <row r="34" spans="1:3" x14ac:dyDescent="0.2">
      <c r="A34" s="2"/>
      <c r="B34" s="2"/>
    </row>
    <row r="35" spans="1:3" x14ac:dyDescent="0.2">
      <c r="A35" s="69" t="s">
        <v>386</v>
      </c>
      <c r="B35" s="2" t="s">
        <v>476</v>
      </c>
      <c r="C35" s="1" t="s">
        <v>477</v>
      </c>
    </row>
    <row r="36" spans="1:3" ht="25.5" x14ac:dyDescent="0.2">
      <c r="A36" s="71" t="s">
        <v>481</v>
      </c>
      <c r="B36" s="136" t="e">
        <f>B56 B59</f>
        <v>#NULL!</v>
      </c>
      <c r="C36" s="68">
        <f t="shared" ref="C36:C42" si="0">ERROR.TYPE(B36)</f>
        <v>1</v>
      </c>
    </row>
    <row r="37" spans="1:3" x14ac:dyDescent="0.2">
      <c r="A37" s="70" t="s">
        <v>126</v>
      </c>
      <c r="B37" s="136" t="e">
        <f>1/0</f>
        <v>#DIV/0!</v>
      </c>
      <c r="C37" s="68">
        <f t="shared" si="0"/>
        <v>2</v>
      </c>
    </row>
    <row r="38" spans="1:3" x14ac:dyDescent="0.2">
      <c r="A38" s="70" t="s">
        <v>480</v>
      </c>
      <c r="B38" s="136" t="e">
        <f>"A"+1</f>
        <v>#VALUE!</v>
      </c>
      <c r="C38" s="68">
        <f t="shared" si="0"/>
        <v>3</v>
      </c>
    </row>
    <row r="39" spans="1:3" x14ac:dyDescent="0.2">
      <c r="A39" s="70" t="s">
        <v>479</v>
      </c>
      <c r="B39" s="136" t="e">
        <f>#REF!</f>
        <v>#REF!</v>
      </c>
      <c r="C39" s="68">
        <f t="shared" si="0"/>
        <v>4</v>
      </c>
    </row>
    <row r="40" spans="1:3" ht="25.5" x14ac:dyDescent="0.2">
      <c r="A40" s="71" t="s">
        <v>387</v>
      </c>
      <c r="B40" s="136" t="e">
        <f ca="1">SMU(B3:B5)</f>
        <v>#NAME?</v>
      </c>
      <c r="C40" s="68">
        <f t="shared" ca="1" si="0"/>
        <v>5</v>
      </c>
    </row>
    <row r="41" spans="1:3" x14ac:dyDescent="0.2">
      <c r="A41" s="70" t="s">
        <v>475</v>
      </c>
      <c r="B41" s="136" t="e">
        <f>LN(-1)</f>
        <v>#NUM!</v>
      </c>
      <c r="C41" s="68">
        <f t="shared" si="0"/>
        <v>6</v>
      </c>
    </row>
    <row r="42" spans="1:3" x14ac:dyDescent="0.2">
      <c r="A42" s="70" t="s">
        <v>478</v>
      </c>
      <c r="B42" s="136" t="e">
        <f>NA()</f>
        <v>#N/A</v>
      </c>
      <c r="C42" s="68">
        <f t="shared" si="0"/>
        <v>7</v>
      </c>
    </row>
    <row r="43" spans="1:3" x14ac:dyDescent="0.2">
      <c r="A43" s="70"/>
      <c r="B43" s="70"/>
    </row>
    <row r="44" spans="1:3" ht="18" x14ac:dyDescent="0.25">
      <c r="A44" s="58" t="s">
        <v>389</v>
      </c>
      <c r="B44" s="70"/>
    </row>
    <row r="45" spans="1:3" x14ac:dyDescent="0.2">
      <c r="A45" s="70"/>
      <c r="B45" s="7" t="b">
        <f>ISERROR(B37)</f>
        <v>1</v>
      </c>
      <c r="C45" s="70"/>
    </row>
    <row r="47" spans="1:3" ht="18" x14ac:dyDescent="0.25">
      <c r="A47" s="58" t="s">
        <v>389</v>
      </c>
    </row>
    <row r="48" spans="1:3" x14ac:dyDescent="0.2">
      <c r="A48" t="s">
        <v>311</v>
      </c>
      <c r="B48" s="6">
        <f>IF(ISERROR(B37),0,B37)</f>
        <v>0</v>
      </c>
    </row>
    <row r="49" spans="1:4" x14ac:dyDescent="0.2">
      <c r="A49" t="s">
        <v>312</v>
      </c>
      <c r="B49" s="6" t="str">
        <f>IF(ISERROR(B37),"Failure",B37)</f>
        <v>Failure</v>
      </c>
    </row>
    <row r="51" spans="1:4" ht="18" x14ac:dyDescent="0.25">
      <c r="A51" s="58" t="s">
        <v>388</v>
      </c>
    </row>
    <row r="52" spans="1:4" x14ac:dyDescent="0.2">
      <c r="A52" t="s">
        <v>716</v>
      </c>
    </row>
    <row r="55" spans="1:4" ht="18" x14ac:dyDescent="0.25">
      <c r="A55" s="58" t="s">
        <v>514</v>
      </c>
      <c r="C55" s="2" t="s">
        <v>128</v>
      </c>
      <c r="D55" s="2" t="s">
        <v>129</v>
      </c>
    </row>
    <row r="56" spans="1:4" x14ac:dyDescent="0.2">
      <c r="A56" t="s">
        <v>130</v>
      </c>
      <c r="B56" s="12">
        <v>2</v>
      </c>
      <c r="C56" t="b">
        <f>ISEVEN(B56)</f>
        <v>1</v>
      </c>
      <c r="D56" t="b">
        <f>ISODD(B56)</f>
        <v>0</v>
      </c>
    </row>
    <row r="58" spans="1:4" ht="18" x14ac:dyDescent="0.25">
      <c r="A58" s="58" t="s">
        <v>513</v>
      </c>
    </row>
    <row r="59" spans="1:4" x14ac:dyDescent="0.2">
      <c r="A59" t="s">
        <v>131</v>
      </c>
      <c r="B59" s="12">
        <v>3</v>
      </c>
      <c r="C59" t="b">
        <f>ISEVEN(B59)</f>
        <v>0</v>
      </c>
      <c r="D59" t="b">
        <f>ISODD(B59)</f>
        <v>1</v>
      </c>
    </row>
    <row r="63" spans="1:4" ht="18" x14ac:dyDescent="0.25">
      <c r="A63" s="58" t="s">
        <v>421</v>
      </c>
    </row>
    <row r="64" spans="1:4" x14ac:dyDescent="0.2">
      <c r="C64" s="59" t="s">
        <v>422</v>
      </c>
    </row>
    <row r="65" spans="1:3" x14ac:dyDescent="0.2">
      <c r="B65" t="b">
        <f>ISBLANK(B64)</f>
        <v>1</v>
      </c>
    </row>
    <row r="66" spans="1:3" x14ac:dyDescent="0.2">
      <c r="B66" t="b">
        <f>ISBLANK(B65)</f>
        <v>0</v>
      </c>
    </row>
    <row r="68" spans="1:3" ht="18" x14ac:dyDescent="0.25">
      <c r="A68" s="58" t="s">
        <v>699</v>
      </c>
    </row>
    <row r="69" spans="1:3" x14ac:dyDescent="0.2">
      <c r="A69" t="s">
        <v>700</v>
      </c>
    </row>
    <row r="71" spans="1:3" x14ac:dyDescent="0.2">
      <c r="B71" s="6">
        <f>DELTA(B3,B4)</f>
        <v>0</v>
      </c>
      <c r="C71" t="s">
        <v>701</v>
      </c>
    </row>
    <row r="72" spans="1:3" x14ac:dyDescent="0.2">
      <c r="B72" s="6">
        <f>DELTA(B5,B5)</f>
        <v>1</v>
      </c>
      <c r="C72" t="s">
        <v>702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How Do I...</vt:lpstr>
      <vt:lpstr>Todo</vt:lpstr>
      <vt:lpstr>Contents</vt:lpstr>
      <vt:lpstr>CellReference</vt:lpstr>
      <vt:lpstr>Sum&amp;Count</vt:lpstr>
      <vt:lpstr>Maths&amp;Numbers</vt:lpstr>
      <vt:lpstr>Conversion</vt:lpstr>
      <vt:lpstr>Lookups</vt:lpstr>
      <vt:lpstr>Logic&amp;Errors</vt:lpstr>
      <vt:lpstr>Dates&amp;Time</vt:lpstr>
      <vt:lpstr>Financial</vt:lpstr>
      <vt:lpstr>Lists</vt:lpstr>
      <vt:lpstr>Text</vt:lpstr>
      <vt:lpstr>Formatting</vt:lpstr>
      <vt:lpstr>PivotTable-Data</vt:lpstr>
      <vt:lpstr>PivotTable</vt:lpstr>
      <vt:lpstr>Miscellaneous</vt:lpstr>
      <vt:lpstr>Keyboard Shortcuts</vt:lpstr>
      <vt:lpstr>fruit</vt:lpstr>
      <vt:lpstr>'PivotTable-Data'!region_1</vt:lpstr>
      <vt:lpstr>'PivotTable-Data'!region_10</vt:lpstr>
      <vt:lpstr>'PivotTable-Data'!region_11</vt:lpstr>
      <vt:lpstr>'PivotTable-Data'!region_3</vt:lpstr>
      <vt:lpstr>'PivotTable-Data'!region_5</vt:lpstr>
      <vt:lpstr>types</vt:lpstr>
      <vt:lpstr>veg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Christopher Heseltine</cp:lastModifiedBy>
  <dcterms:created xsi:type="dcterms:W3CDTF">1996-10-14T23:33:28Z</dcterms:created>
  <dcterms:modified xsi:type="dcterms:W3CDTF">2017-01-06T14:45:02Z</dcterms:modified>
</cp:coreProperties>
</file>