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6" i="1" l="1"/>
  <c r="S16" i="1" s="1"/>
  <c r="J16" i="1"/>
  <c r="X16" i="1"/>
  <c r="X15" i="1"/>
  <c r="W16" i="1"/>
  <c r="W15" i="1"/>
  <c r="V15" i="1"/>
  <c r="U15" i="1"/>
  <c r="T16" i="1"/>
  <c r="T15" i="1"/>
  <c r="S15" i="1"/>
  <c r="V6" i="1" l="1"/>
  <c r="U6" i="1"/>
  <c r="V4" i="1"/>
  <c r="U4" i="1"/>
  <c r="V3" i="1"/>
  <c r="U3" i="1"/>
  <c r="V2" i="1"/>
  <c r="U2" i="1"/>
  <c r="J17" i="1" l="1"/>
  <c r="J18" i="1"/>
  <c r="J19" i="1"/>
  <c r="I19" i="1"/>
  <c r="I18" i="1"/>
  <c r="I17" i="1"/>
  <c r="I16" i="1"/>
  <c r="G14" i="1"/>
  <c r="G11" i="1"/>
  <c r="G10" i="1"/>
  <c r="G6" i="1"/>
  <c r="C19" i="1" s="1"/>
  <c r="G4" i="1"/>
  <c r="G3" i="1"/>
  <c r="E14" i="1"/>
  <c r="E11" i="1"/>
  <c r="E10" i="1"/>
  <c r="E6" i="1"/>
  <c r="E4" i="1"/>
  <c r="C17" i="1" s="1"/>
  <c r="E3" i="1"/>
  <c r="Q2" i="1"/>
  <c r="C18" i="1"/>
  <c r="C20" i="1"/>
  <c r="C21" i="1"/>
  <c r="C22" i="1"/>
  <c r="C25" i="1"/>
  <c r="C26" i="1"/>
  <c r="N2" i="1"/>
  <c r="B17" i="1"/>
  <c r="B18" i="1"/>
  <c r="B19" i="1"/>
  <c r="B20" i="1"/>
  <c r="B21" i="1"/>
  <c r="B22" i="1"/>
  <c r="B23" i="1"/>
  <c r="B24" i="1"/>
  <c r="B25" i="1"/>
  <c r="B26" i="1"/>
  <c r="B27" i="1"/>
  <c r="B16" i="1"/>
  <c r="V16" i="1" l="1"/>
  <c r="U16" i="1"/>
  <c r="C27" i="1"/>
  <c r="C24" i="1"/>
  <c r="C23" i="1"/>
  <c r="F14" i="1"/>
  <c r="F11" i="1"/>
  <c r="F10" i="1"/>
  <c r="F8" i="1"/>
  <c r="F6" i="1"/>
  <c r="F4" i="1"/>
  <c r="F5" i="1"/>
  <c r="F7" i="1"/>
  <c r="F9" i="1"/>
  <c r="F12" i="1"/>
  <c r="F13" i="1"/>
  <c r="F3" i="1"/>
  <c r="D3" i="1"/>
  <c r="D14" i="1"/>
  <c r="D11" i="1"/>
  <c r="D10" i="1"/>
  <c r="D6" i="1"/>
  <c r="D4" i="1"/>
  <c r="D5" i="1"/>
  <c r="D7" i="1"/>
  <c r="D8" i="1"/>
  <c r="D9" i="1"/>
  <c r="D12" i="1"/>
  <c r="D13" i="1"/>
</calcChain>
</file>

<file path=xl/sharedStrings.xml><?xml version="1.0" encoding="utf-8"?>
<sst xmlns="http://schemas.openxmlformats.org/spreadsheetml/2006/main" count="113" uniqueCount="85">
  <si>
    <t>1-&gt;2</t>
  </si>
  <si>
    <t>1-&gt;3</t>
  </si>
  <si>
    <t>1-&gt;4</t>
  </si>
  <si>
    <t>2-&gt;3</t>
  </si>
  <si>
    <t>2-&gt;5</t>
  </si>
  <si>
    <t>2-&gt;7</t>
  </si>
  <si>
    <t>3-&gt;4</t>
  </si>
  <si>
    <t>4-&gt;6</t>
  </si>
  <si>
    <t>4-&gt;7</t>
  </si>
  <si>
    <t>5-&gt;6</t>
  </si>
  <si>
    <t>5-&gt;7</t>
  </si>
  <si>
    <t>6-&gt;7</t>
  </si>
  <si>
    <t>R Ом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</si>
  <si>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</si>
  <si>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</si>
  <si>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</si>
  <si>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</si>
  <si>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</si>
  <si>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</si>
  <si>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</si>
  <si>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</si>
  <si>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</si>
  <si>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</si>
  <si>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</si>
  <si>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</si>
  <si>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6-&gt;5</t>
  </si>
  <si>
    <t>E В</t>
  </si>
  <si>
    <t>ф'</t>
  </si>
  <si>
    <t>f Гц</t>
  </si>
  <si>
    <t>E1</t>
  </si>
  <si>
    <t>E2</t>
  </si>
  <si>
    <t>E3</t>
  </si>
  <si>
    <t>E4</t>
  </si>
  <si>
    <t>Ветвь и направление тока в ней</t>
  </si>
  <si>
    <t>Параметры нагрузки</t>
  </si>
  <si>
    <t>Направление</t>
  </si>
  <si>
    <t>Параметры источника ЭДС</t>
  </si>
  <si>
    <t>I=R+j(wL-1/wc)</t>
  </si>
  <si>
    <t>w=2pif</t>
  </si>
  <si>
    <t>Z12</t>
  </si>
  <si>
    <t>Z13</t>
  </si>
  <si>
    <t>Z14</t>
  </si>
  <si>
    <t>Z23</t>
  </si>
  <si>
    <t>Z25</t>
  </si>
  <si>
    <t>Z27</t>
  </si>
  <si>
    <t>Z34</t>
  </si>
  <si>
    <t>Z46</t>
  </si>
  <si>
    <t>Z47</t>
  </si>
  <si>
    <t>Z56</t>
  </si>
  <si>
    <t>Z57</t>
  </si>
  <si>
    <t>Z67</t>
  </si>
  <si>
    <t>E=E*e^ifpi/180</t>
  </si>
  <si>
    <t>i</t>
  </si>
  <si>
    <t>мк</t>
  </si>
  <si>
    <t>м</t>
  </si>
  <si>
    <t>L Гн</t>
  </si>
  <si>
    <t>C Ф</t>
  </si>
  <si>
    <t>E14</t>
  </si>
  <si>
    <t>E34</t>
  </si>
  <si>
    <t>E65</t>
  </si>
  <si>
    <t>E57</t>
  </si>
  <si>
    <t>im</t>
  </si>
  <si>
    <t>re</t>
  </si>
  <si>
    <t>E={</t>
  </si>
  <si>
    <t>}</t>
  </si>
  <si>
    <t>}={</t>
  </si>
  <si>
    <t>e34-e14</t>
  </si>
  <si>
    <t>e57</t>
  </si>
  <si>
    <t>-e34</t>
  </si>
  <si>
    <t>e57-e65</t>
  </si>
  <si>
    <t>I={</t>
  </si>
  <si>
    <t>z11</t>
  </si>
  <si>
    <t>z22</t>
  </si>
  <si>
    <t>z33</t>
  </si>
  <si>
    <t>z44</t>
  </si>
  <si>
    <t>z55</t>
  </si>
  <si>
    <t>z66</t>
  </si>
  <si>
    <t>-z13</t>
  </si>
  <si>
    <t>-z23</t>
  </si>
  <si>
    <t>-z27</t>
  </si>
  <si>
    <t>-z32</t>
  </si>
  <si>
    <t>-z34</t>
  </si>
  <si>
    <t>-z57</t>
  </si>
  <si>
    <t>-z47</t>
  </si>
  <si>
    <t>-z67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</si>
</sst>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5" xfId="0" applyBorder="1"/>
    <xf numFmtId="16" fontId="0" fillId="0" borderId="4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 applyAlignment="1">
      <alignment horizontal="center"/>
    </xf>
    <xf numFmtId="0" fontId="1" fillId="0" borderId="0" xfId="0" applyFont="1" applyBorder="1"/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" fontId="0" fillId="0" borderId="4" xfId="0" applyNumberFormat="1" applyFill="1" applyBorder="1" applyAlignment="1">
      <alignment horizontal="center"/>
    </xf>
    <xf numFmtId="16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0" fontId="0" fillId="0" borderId="0" xfId="0" quotePrefix="1" applyBorder="1"/>
    <xf numFmtId="0" fontId="0" fillId="0" borderId="2" xfId="0" quotePrefix="1" applyBorder="1"/>
    <xf numFmtId="0" fontId="0" fillId="0" borderId="0" xfId="0" quotePrefix="1" applyFill="1" applyBorder="1"/>
    <xf numFmtId="0" fontId="0" fillId="0" borderId="7" xfId="0" quotePrefix="1" applyBorder="1"/>
    <xf numFmtId="0" fontId="0" fillId="0" borderId="0" xfId="0" applyFill="1" applyBorder="1"/>
    <xf numFmtId="0" fontId="0" fillId="0" borderId="5" xfId="0" quotePrefix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G8" sqref="G8"/>
    </sheetView>
  </sheetViews>
  <sheetFormatPr defaultRowHeight="15" x14ac:dyDescent="0.25"/>
  <cols>
    <col min="1" max="1" width="21.140625" customWidth="1"/>
    <col min="2" max="2" width="4" customWidth="1"/>
    <col min="4" max="4" width="3" customWidth="1"/>
    <col min="6" max="6" width="3.42578125" customWidth="1"/>
    <col min="8" max="8" width="16.28515625" customWidth="1"/>
    <col min="9" max="9" width="3.5703125" customWidth="1"/>
    <col min="13" max="13" width="14" customWidth="1"/>
    <col min="15" max="15" width="14.140625" customWidth="1"/>
  </cols>
  <sheetData>
    <row r="1" spans="1:25" ht="15" customHeight="1" x14ac:dyDescent="0.25">
      <c r="A1" s="34" t="s">
        <v>33</v>
      </c>
      <c r="B1" s="29" t="s">
        <v>34</v>
      </c>
      <c r="C1" s="30"/>
      <c r="D1" s="30"/>
      <c r="E1" s="30"/>
      <c r="F1" s="30"/>
      <c r="G1" s="31"/>
      <c r="H1" s="29" t="s">
        <v>36</v>
      </c>
      <c r="I1" s="30"/>
      <c r="J1" s="30"/>
      <c r="K1" s="30"/>
      <c r="L1" s="31"/>
      <c r="M1" s="13" t="s">
        <v>37</v>
      </c>
      <c r="N1" s="14"/>
      <c r="O1" s="14" t="s">
        <v>51</v>
      </c>
      <c r="P1" s="14" t="s">
        <v>54</v>
      </c>
      <c r="Q1" s="14" t="s">
        <v>53</v>
      </c>
      <c r="R1" s="13"/>
      <c r="S1" s="14">
        <v>0</v>
      </c>
      <c r="T1" s="14"/>
      <c r="U1" s="14">
        <v>0</v>
      </c>
      <c r="V1" s="14"/>
      <c r="W1" s="15"/>
    </row>
    <row r="2" spans="1:25" ht="15.75" thickBot="1" x14ac:dyDescent="0.3">
      <c r="A2" s="35"/>
      <c r="B2" s="33" t="s">
        <v>12</v>
      </c>
      <c r="C2" s="32"/>
      <c r="D2" s="32" t="s">
        <v>55</v>
      </c>
      <c r="E2" s="32"/>
      <c r="F2" s="32" t="s">
        <v>56</v>
      </c>
      <c r="G2" s="36"/>
      <c r="H2" s="7" t="s">
        <v>35</v>
      </c>
      <c r="I2" s="32" t="s">
        <v>26</v>
      </c>
      <c r="J2" s="32"/>
      <c r="K2" s="1" t="s">
        <v>27</v>
      </c>
      <c r="L2" s="2" t="s">
        <v>28</v>
      </c>
      <c r="M2" s="22" t="s">
        <v>38</v>
      </c>
      <c r="N2" s="5">
        <f>2*32*3.14159</f>
        <v>201.06175999999999</v>
      </c>
      <c r="O2" s="5"/>
      <c r="P2" s="5">
        <v>1E-3</v>
      </c>
      <c r="Q2" s="5">
        <f>P2*P2</f>
        <v>9.9999999999999995E-7</v>
      </c>
      <c r="R2" s="7"/>
      <c r="S2" s="1" t="s">
        <v>66</v>
      </c>
      <c r="T2" s="1"/>
      <c r="U2" s="1">
        <f>K17-K16</f>
        <v>-15.170999999999999</v>
      </c>
      <c r="V2" s="1">
        <f>-L17+L16</f>
        <v>78.182999999999993</v>
      </c>
      <c r="W2" s="2"/>
    </row>
    <row r="3" spans="1:25" x14ac:dyDescent="0.25">
      <c r="A3" s="3" t="s">
        <v>0</v>
      </c>
      <c r="B3" s="7" t="s">
        <v>13</v>
      </c>
      <c r="C3" s="1">
        <v>11</v>
      </c>
      <c r="D3" s="1" t="str">
        <f>IF(E3&gt;0,"L1"," ")</f>
        <v>L1</v>
      </c>
      <c r="E3" s="1">
        <f>12*P2</f>
        <v>1.2E-2</v>
      </c>
      <c r="F3" s="1" t="str">
        <f>IF(G3&gt;0,"C1"," ")</f>
        <v>C1</v>
      </c>
      <c r="G3" s="2">
        <f>82*Q2</f>
        <v>8.2000000000000001E-5</v>
      </c>
      <c r="H3" s="9"/>
      <c r="I3" s="1"/>
      <c r="J3" s="1"/>
      <c r="K3" s="1"/>
      <c r="L3" s="2"/>
      <c r="R3" s="7" t="s">
        <v>63</v>
      </c>
      <c r="S3" s="1" t="s">
        <v>67</v>
      </c>
      <c r="T3" s="1" t="s">
        <v>65</v>
      </c>
      <c r="U3" s="1">
        <f>K19</f>
        <v>34.700000000000003</v>
      </c>
      <c r="V3" s="1">
        <f>-L19</f>
        <v>9.3170000000000002</v>
      </c>
      <c r="W3" s="2" t="s">
        <v>64</v>
      </c>
    </row>
    <row r="4" spans="1:25" x14ac:dyDescent="0.25">
      <c r="A4" s="3" t="s">
        <v>1</v>
      </c>
      <c r="B4" s="7" t="s">
        <v>14</v>
      </c>
      <c r="C4" s="1">
        <v>12</v>
      </c>
      <c r="D4" s="1" t="str">
        <f>IF(E4&gt;0,"L2"," ")</f>
        <v>L2</v>
      </c>
      <c r="E4" s="1">
        <f>10*P2</f>
        <v>0.01</v>
      </c>
      <c r="F4" s="1" t="str">
        <f>IF(G4&gt;0,"C2"," ")</f>
        <v>C2</v>
      </c>
      <c r="G4" s="2">
        <f>68*Q2</f>
        <v>6.7999999999999999E-5</v>
      </c>
      <c r="H4" s="9"/>
      <c r="I4" s="1"/>
      <c r="J4" s="1"/>
      <c r="K4" s="1"/>
      <c r="L4" s="2"/>
      <c r="R4" s="7"/>
      <c r="S4" s="23" t="s">
        <v>68</v>
      </c>
      <c r="T4" s="1"/>
      <c r="U4" s="1">
        <f>-K17</f>
        <v>-36.252000000000002</v>
      </c>
      <c r="V4" s="1">
        <f>L17</f>
        <v>-16.899999999999999</v>
      </c>
      <c r="W4" s="2"/>
    </row>
    <row r="5" spans="1:25" x14ac:dyDescent="0.25">
      <c r="A5" s="3" t="s">
        <v>2</v>
      </c>
      <c r="B5" s="7" t="s">
        <v>15</v>
      </c>
      <c r="C5" s="1">
        <v>10</v>
      </c>
      <c r="D5" s="1" t="str">
        <f>IF(E5&gt;0,"L1"," ")</f>
        <v xml:space="preserve"> </v>
      </c>
      <c r="E5" s="1"/>
      <c r="F5" s="1" t="str">
        <f>IF(G5&gt;0,"C1"," ")</f>
        <v xml:space="preserve"> </v>
      </c>
      <c r="G5" s="2"/>
      <c r="H5" s="9" t="s">
        <v>2</v>
      </c>
      <c r="I5" s="1" t="s">
        <v>29</v>
      </c>
      <c r="J5" s="1">
        <v>80</v>
      </c>
      <c r="K5" s="1">
        <v>50</v>
      </c>
      <c r="L5" s="2">
        <v>32</v>
      </c>
      <c r="R5" s="7"/>
      <c r="S5" s="1">
        <v>0</v>
      </c>
      <c r="T5" s="1"/>
      <c r="U5" s="1">
        <v>0</v>
      </c>
      <c r="V5" s="1"/>
      <c r="W5" s="2"/>
    </row>
    <row r="6" spans="1:25" ht="15.75" thickBot="1" x14ac:dyDescent="0.3">
      <c r="A6" s="3" t="s">
        <v>3</v>
      </c>
      <c r="B6" s="7" t="s">
        <v>16</v>
      </c>
      <c r="C6" s="1">
        <v>24</v>
      </c>
      <c r="D6" s="1" t="str">
        <f>IF(E6&gt;0,"L3"," ")</f>
        <v>L3</v>
      </c>
      <c r="E6" s="1">
        <f>20*P2</f>
        <v>0.02</v>
      </c>
      <c r="F6" s="1" t="str">
        <f>IF(G6&gt;0,"C3"," ")</f>
        <v>C3</v>
      </c>
      <c r="G6" s="2">
        <f>91*Q2</f>
        <v>9.0999999999999989E-5</v>
      </c>
      <c r="H6" s="9"/>
      <c r="I6" s="1"/>
      <c r="J6" s="1"/>
      <c r="K6" s="1"/>
      <c r="L6" s="2"/>
      <c r="R6" s="8"/>
      <c r="S6" s="5" t="s">
        <v>69</v>
      </c>
      <c r="T6" s="5"/>
      <c r="U6" s="5">
        <f>K19-K18</f>
        <v>8.7200000000000024</v>
      </c>
      <c r="V6" s="5">
        <f>-L19+L18</f>
        <v>24.216999999999999</v>
      </c>
      <c r="W6" s="6"/>
    </row>
    <row r="7" spans="1:25" ht="15.75" thickBot="1" x14ac:dyDescent="0.3">
      <c r="A7" s="3" t="s">
        <v>4</v>
      </c>
      <c r="B7" s="7" t="s">
        <v>17</v>
      </c>
      <c r="C7" s="1">
        <v>33</v>
      </c>
      <c r="D7" s="1" t="str">
        <f>IF(E7&gt;0,"L1"," ")</f>
        <v xml:space="preserve"> </v>
      </c>
      <c r="E7" s="1"/>
      <c r="F7" s="1" t="str">
        <f>IF(G7&gt;0,"C1"," ")</f>
        <v xml:space="preserve"> </v>
      </c>
      <c r="G7" s="2"/>
      <c r="H7" s="9"/>
      <c r="I7" s="1"/>
      <c r="J7" s="1"/>
      <c r="K7" s="1"/>
      <c r="L7" s="2"/>
    </row>
    <row r="8" spans="1:25" x14ac:dyDescent="0.25">
      <c r="A8" s="3" t="s">
        <v>5</v>
      </c>
      <c r="B8" s="7" t="s">
        <v>18</v>
      </c>
      <c r="C8" s="1">
        <v>51</v>
      </c>
      <c r="D8" s="1" t="str">
        <f>IF(E8&gt;0,"L1"," ")</f>
        <v xml:space="preserve"> </v>
      </c>
      <c r="E8" s="1"/>
      <c r="F8" s="1" t="str">
        <f>IF(G8&gt;0,"C4"," ")</f>
        <v xml:space="preserve"> </v>
      </c>
      <c r="G8" s="2"/>
      <c r="H8" s="9"/>
      <c r="I8" s="1"/>
      <c r="J8" s="1"/>
      <c r="K8" s="1"/>
      <c r="L8" s="2"/>
      <c r="R8" s="13"/>
      <c r="S8" s="14" t="s">
        <v>71</v>
      </c>
      <c r="T8" s="24" t="s">
        <v>77</v>
      </c>
      <c r="U8" s="14">
        <v>0</v>
      </c>
      <c r="V8" s="24" t="s">
        <v>78</v>
      </c>
      <c r="W8" s="14">
        <v>0</v>
      </c>
      <c r="X8" s="15">
        <v>0</v>
      </c>
    </row>
    <row r="9" spans="1:25" x14ac:dyDescent="0.25">
      <c r="A9" s="3" t="s">
        <v>6</v>
      </c>
      <c r="B9" s="7" t="s">
        <v>19</v>
      </c>
      <c r="C9" s="1">
        <v>51</v>
      </c>
      <c r="D9" s="1" t="str">
        <f>IF(E9&gt;0,"L1"," ")</f>
        <v xml:space="preserve"> </v>
      </c>
      <c r="E9" s="1"/>
      <c r="F9" s="1" t="str">
        <f>IF(G9&gt;0,"C1"," ")</f>
        <v xml:space="preserve"> </v>
      </c>
      <c r="G9" s="2"/>
      <c r="H9" s="9" t="s">
        <v>6</v>
      </c>
      <c r="I9" s="1" t="s">
        <v>30</v>
      </c>
      <c r="J9" s="1">
        <v>40</v>
      </c>
      <c r="K9" s="1">
        <v>-25</v>
      </c>
      <c r="L9" s="2">
        <v>32</v>
      </c>
      <c r="R9" s="7"/>
      <c r="S9" s="25" t="s">
        <v>77</v>
      </c>
      <c r="T9" s="1" t="s">
        <v>72</v>
      </c>
      <c r="U9" s="1">
        <v>0</v>
      </c>
      <c r="V9" s="23" t="s">
        <v>80</v>
      </c>
      <c r="W9" s="1">
        <v>0</v>
      </c>
      <c r="X9" s="2">
        <v>0</v>
      </c>
    </row>
    <row r="10" spans="1:25" x14ac:dyDescent="0.25">
      <c r="A10" s="3" t="s">
        <v>7</v>
      </c>
      <c r="B10" s="7" t="s">
        <v>20</v>
      </c>
      <c r="C10" s="1">
        <v>68</v>
      </c>
      <c r="D10" s="1" t="str">
        <f>IF(E10&gt;0,"L4"," ")</f>
        <v>L4</v>
      </c>
      <c r="E10" s="1">
        <f>12*P2</f>
        <v>1.2E-2</v>
      </c>
      <c r="F10" s="1" t="str">
        <f>IF(G10&gt;0,"C5"," ")</f>
        <v>C5</v>
      </c>
      <c r="G10" s="2">
        <f>75*Q2</f>
        <v>7.4999999999999993E-5</v>
      </c>
      <c r="H10" s="9"/>
      <c r="I10" s="1"/>
      <c r="J10" s="1"/>
      <c r="K10" s="1"/>
      <c r="L10" s="2"/>
      <c r="R10" s="7"/>
      <c r="S10" s="1">
        <v>0</v>
      </c>
      <c r="T10" s="1">
        <v>0</v>
      </c>
      <c r="U10" s="1" t="s">
        <v>73</v>
      </c>
      <c r="V10" s="23" t="s">
        <v>79</v>
      </c>
      <c r="W10" s="1">
        <v>0</v>
      </c>
      <c r="X10" s="28" t="s">
        <v>82</v>
      </c>
    </row>
    <row r="11" spans="1:25" x14ac:dyDescent="0.25">
      <c r="A11" s="3" t="s">
        <v>8</v>
      </c>
      <c r="B11" s="7" t="s">
        <v>21</v>
      </c>
      <c r="C11" s="1">
        <v>16</v>
      </c>
      <c r="D11" s="1" t="str">
        <f>IF(E11&gt;0,"L5"," ")</f>
        <v>L5</v>
      </c>
      <c r="E11" s="1">
        <f>11*P2</f>
        <v>1.0999999999999999E-2</v>
      </c>
      <c r="F11" s="1" t="str">
        <f>IF(G11&gt;0,"C6"," ")</f>
        <v>C6</v>
      </c>
      <c r="G11" s="2">
        <f>82*Q2</f>
        <v>8.2000000000000001E-5</v>
      </c>
      <c r="H11" s="9"/>
      <c r="I11" s="1"/>
      <c r="J11" s="1"/>
      <c r="K11" s="1"/>
      <c r="L11" s="2"/>
      <c r="R11" s="7" t="s">
        <v>70</v>
      </c>
      <c r="S11" s="25" t="s">
        <v>78</v>
      </c>
      <c r="T11" s="23" t="s">
        <v>81</v>
      </c>
      <c r="U11" s="25" t="s">
        <v>79</v>
      </c>
      <c r="V11" s="1" t="s">
        <v>74</v>
      </c>
      <c r="W11" s="25" t="s">
        <v>83</v>
      </c>
      <c r="X11" s="2">
        <v>0</v>
      </c>
      <c r="Y11" s="27"/>
    </row>
    <row r="12" spans="1:25" x14ac:dyDescent="0.25">
      <c r="A12" s="3" t="s">
        <v>9</v>
      </c>
      <c r="B12" s="7" t="s">
        <v>22</v>
      </c>
      <c r="C12" s="1">
        <v>39</v>
      </c>
      <c r="D12" s="1" t="str">
        <f>IF(E12&gt;0,"L1"," ")</f>
        <v xml:space="preserve"> </v>
      </c>
      <c r="E12" s="1"/>
      <c r="F12" s="1" t="str">
        <f>IF(G12&gt;0,"C1"," ")</f>
        <v xml:space="preserve"> </v>
      </c>
      <c r="G12" s="2"/>
      <c r="H12" s="9" t="s">
        <v>25</v>
      </c>
      <c r="I12" s="1" t="s">
        <v>31</v>
      </c>
      <c r="J12" s="1">
        <v>30</v>
      </c>
      <c r="K12" s="1">
        <v>30</v>
      </c>
      <c r="L12" s="2">
        <v>32</v>
      </c>
      <c r="R12" s="7"/>
      <c r="S12" s="1">
        <v>0</v>
      </c>
      <c r="T12" s="1">
        <v>0</v>
      </c>
      <c r="U12" s="1">
        <v>0</v>
      </c>
      <c r="V12" s="25" t="s">
        <v>83</v>
      </c>
      <c r="W12" s="1" t="s">
        <v>75</v>
      </c>
      <c r="X12" s="28" t="s">
        <v>84</v>
      </c>
    </row>
    <row r="13" spans="1:25" ht="15.75" thickBot="1" x14ac:dyDescent="0.3">
      <c r="A13" s="3" t="s">
        <v>10</v>
      </c>
      <c r="B13" s="7" t="s">
        <v>23</v>
      </c>
      <c r="C13" s="1">
        <v>91</v>
      </c>
      <c r="D13" s="1" t="str">
        <f>IF(E13&gt;0,"L1"," ")</f>
        <v xml:space="preserve"> </v>
      </c>
      <c r="E13" s="1"/>
      <c r="F13" s="1" t="str">
        <f>IF(G13&gt;0,"C1"," ")</f>
        <v xml:space="preserve"> </v>
      </c>
      <c r="G13" s="2"/>
      <c r="H13" s="9" t="s">
        <v>10</v>
      </c>
      <c r="I13" s="1" t="s">
        <v>32</v>
      </c>
      <c r="J13" s="1">
        <v>36</v>
      </c>
      <c r="K13" s="1">
        <v>-15</v>
      </c>
      <c r="L13" s="2">
        <v>32</v>
      </c>
      <c r="R13" s="8"/>
      <c r="S13" s="5">
        <v>0</v>
      </c>
      <c r="T13" s="5">
        <v>0</v>
      </c>
      <c r="U13" s="26" t="s">
        <v>82</v>
      </c>
      <c r="V13" s="5">
        <v>0</v>
      </c>
      <c r="W13" s="26" t="s">
        <v>84</v>
      </c>
      <c r="X13" s="6" t="s">
        <v>76</v>
      </c>
    </row>
    <row r="14" spans="1:25" ht="15.75" thickBot="1" x14ac:dyDescent="0.3">
      <c r="A14" s="4" t="s">
        <v>11</v>
      </c>
      <c r="B14" s="8" t="s">
        <v>24</v>
      </c>
      <c r="C14" s="5">
        <v>12</v>
      </c>
      <c r="D14" s="5" t="str">
        <f>IF(E14&gt;0,"L6"," ")</f>
        <v>L6</v>
      </c>
      <c r="E14" s="5">
        <f>12*P2</f>
        <v>1.2E-2</v>
      </c>
      <c r="F14" s="5" t="str">
        <f>IF(G14&gt;0,"C7"," ")</f>
        <v>C7</v>
      </c>
      <c r="G14" s="6">
        <f>39*Q2</f>
        <v>3.8999999999999999E-5</v>
      </c>
      <c r="H14" s="10"/>
      <c r="I14" s="5"/>
      <c r="J14" s="5"/>
      <c r="K14" s="5"/>
      <c r="L14" s="6"/>
      <c r="S14" t="s">
        <v>71</v>
      </c>
      <c r="T14" t="s">
        <v>72</v>
      </c>
      <c r="U14" t="s">
        <v>73</v>
      </c>
      <c r="V14" s="27" t="s">
        <v>74</v>
      </c>
      <c r="W14" s="27" t="s">
        <v>75</v>
      </c>
      <c r="X14" s="27" t="s">
        <v>76</v>
      </c>
    </row>
    <row r="15" spans="1:25" ht="15.75" thickBot="1" x14ac:dyDescent="0.3">
      <c r="H15" s="13"/>
      <c r="I15" s="14"/>
      <c r="J15" s="14"/>
      <c r="K15" s="14" t="s">
        <v>61</v>
      </c>
      <c r="L15" s="15" t="s">
        <v>62</v>
      </c>
      <c r="R15" t="s">
        <v>61</v>
      </c>
      <c r="S15">
        <f>B16+B17+B19</f>
        <v>47</v>
      </c>
      <c r="T15">
        <f>B17+B18+B22</f>
        <v>73</v>
      </c>
      <c r="U15">
        <f>B20+B21+B26</f>
        <v>175</v>
      </c>
      <c r="V15">
        <f>B19+B21+B24+B27</f>
        <v>103</v>
      </c>
      <c r="W15">
        <f>B24+B23+B27</f>
        <v>96</v>
      </c>
      <c r="X15">
        <f>B25+B26+B27</f>
        <v>142</v>
      </c>
    </row>
    <row r="16" spans="1:25" x14ac:dyDescent="0.25">
      <c r="A16" s="19" t="s">
        <v>39</v>
      </c>
      <c r="B16" s="14">
        <f>C3</f>
        <v>11</v>
      </c>
      <c r="C16" s="14">
        <f>(IF(E3&gt;0,E3*$N$2,0)-IF(G3&gt;0,1/($N$2*G3)))</f>
        <v>-58.240870741447516</v>
      </c>
      <c r="D16" s="15" t="s">
        <v>52</v>
      </c>
      <c r="H16" s="11" t="s">
        <v>57</v>
      </c>
      <c r="I16" s="1">
        <f>J5</f>
        <v>80</v>
      </c>
      <c r="J16" s="1">
        <f>K5*3.14159/180</f>
        <v>0.87266388888888891</v>
      </c>
      <c r="K16" s="1">
        <v>51.423000000000002</v>
      </c>
      <c r="L16" s="2">
        <v>61.283000000000001</v>
      </c>
      <c r="R16" t="s">
        <v>62</v>
      </c>
      <c r="S16">
        <f>C16+C17+C19</f>
        <v>-180.00504112334033</v>
      </c>
      <c r="T16">
        <f>C17+C18+C22</f>
        <v>-71.130502585863169</v>
      </c>
      <c r="U16">
        <f>C20+C21+C26</f>
        <v>0</v>
      </c>
      <c r="V16">
        <f>C19+C21+C24+C27</f>
        <v>-234.19096616821292</v>
      </c>
      <c r="W16">
        <f>C24+C23+C27</f>
        <v>-247.45917288736592</v>
      </c>
      <c r="X16">
        <f>C25+C26+C27</f>
        <v>-125.11536587073579</v>
      </c>
    </row>
    <row r="17" spans="1:12" x14ac:dyDescent="0.25">
      <c r="A17" s="20" t="s">
        <v>40</v>
      </c>
      <c r="B17" s="1">
        <f t="shared" ref="B17:B27" si="0">C4</f>
        <v>12</v>
      </c>
      <c r="C17" s="1">
        <f t="shared" ref="C17:C27" si="1">(IF(E4&gt;0,E4*$N$2,0)-IF(G4&gt;0,1/($N$2*G4)))</f>
        <v>-71.130502585863169</v>
      </c>
      <c r="D17" s="2" t="s">
        <v>52</v>
      </c>
      <c r="H17" s="16" t="s">
        <v>58</v>
      </c>
      <c r="I17" s="1">
        <f>J9</f>
        <v>40</v>
      </c>
      <c r="J17" s="1">
        <f>K9*3.14159/180</f>
        <v>-0.43633194444444445</v>
      </c>
      <c r="K17" s="1">
        <v>36.252000000000002</v>
      </c>
      <c r="L17" s="2">
        <v>-16.899999999999999</v>
      </c>
    </row>
    <row r="18" spans="1:12" x14ac:dyDescent="0.25">
      <c r="A18" s="20" t="s">
        <v>41</v>
      </c>
      <c r="B18" s="1">
        <f t="shared" si="0"/>
        <v>10</v>
      </c>
      <c r="C18" s="1">
        <f t="shared" si="1"/>
        <v>0</v>
      </c>
      <c r="D18" s="2" t="s">
        <v>52</v>
      </c>
      <c r="H18" s="16" t="s">
        <v>59</v>
      </c>
      <c r="I18" s="1">
        <f>J12</f>
        <v>30</v>
      </c>
      <c r="J18" s="1">
        <f>K12*3.14159/180</f>
        <v>0.52359833333333328</v>
      </c>
      <c r="K18" s="17">
        <v>25.98</v>
      </c>
      <c r="L18" s="2">
        <v>14.9</v>
      </c>
    </row>
    <row r="19" spans="1:12" ht="15.75" thickBot="1" x14ac:dyDescent="0.3">
      <c r="A19" s="20" t="s">
        <v>42</v>
      </c>
      <c r="B19" s="1">
        <f t="shared" si="0"/>
        <v>24</v>
      </c>
      <c r="C19" s="1">
        <f t="shared" si="1"/>
        <v>-50.633667796029634</v>
      </c>
      <c r="D19" s="2" t="s">
        <v>52</v>
      </c>
      <c r="H19" s="18" t="s">
        <v>60</v>
      </c>
      <c r="I19" s="5">
        <f>J13</f>
        <v>36</v>
      </c>
      <c r="J19" s="5">
        <f>K13*3.14159/180</f>
        <v>-0.26179916666666664</v>
      </c>
      <c r="K19" s="5">
        <v>34.700000000000003</v>
      </c>
      <c r="L19" s="6">
        <v>-9.3170000000000002</v>
      </c>
    </row>
    <row r="20" spans="1:12" x14ac:dyDescent="0.25">
      <c r="A20" s="20" t="s">
        <v>43</v>
      </c>
      <c r="B20" s="1">
        <f t="shared" si="0"/>
        <v>33</v>
      </c>
      <c r="C20" s="1">
        <f t="shared" si="1"/>
        <v>0</v>
      </c>
      <c r="D20" s="2" t="s">
        <v>52</v>
      </c>
    </row>
    <row r="21" spans="1:12" x14ac:dyDescent="0.25">
      <c r="A21" s="20" t="s">
        <v>44</v>
      </c>
      <c r="B21" s="1">
        <f t="shared" si="0"/>
        <v>51</v>
      </c>
      <c r="C21" s="1">
        <f t="shared" si="1"/>
        <v>0</v>
      </c>
      <c r="D21" s="2" t="s">
        <v>52</v>
      </c>
    </row>
    <row r="22" spans="1:12" x14ac:dyDescent="0.25">
      <c r="A22" s="20" t="s">
        <v>45</v>
      </c>
      <c r="B22" s="1">
        <f t="shared" si="0"/>
        <v>51</v>
      </c>
      <c r="C22" s="1">
        <f t="shared" si="1"/>
        <v>0</v>
      </c>
      <c r="D22" s="2" t="s">
        <v>52</v>
      </c>
    </row>
    <row r="23" spans="1:12" x14ac:dyDescent="0.25">
      <c r="A23" s="20" t="s">
        <v>46</v>
      </c>
      <c r="B23" s="1">
        <f t="shared" si="0"/>
        <v>68</v>
      </c>
      <c r="C23" s="1">
        <f t="shared" si="1"/>
        <v>-63.90187451518262</v>
      </c>
      <c r="D23" s="2" t="s">
        <v>52</v>
      </c>
    </row>
    <row r="24" spans="1:12" x14ac:dyDescent="0.25">
      <c r="A24" s="20" t="s">
        <v>47</v>
      </c>
      <c r="B24" s="1">
        <f t="shared" si="0"/>
        <v>16</v>
      </c>
      <c r="C24" s="1">
        <f t="shared" si="1"/>
        <v>-58.441932501447518</v>
      </c>
      <c r="D24" s="2" t="s">
        <v>52</v>
      </c>
    </row>
    <row r="25" spans="1:12" x14ac:dyDescent="0.25">
      <c r="A25" s="20" t="s">
        <v>48</v>
      </c>
      <c r="B25" s="1">
        <f t="shared" si="0"/>
        <v>39</v>
      </c>
      <c r="C25" s="1">
        <f t="shared" si="1"/>
        <v>0</v>
      </c>
      <c r="D25" s="2" t="s">
        <v>52</v>
      </c>
    </row>
    <row r="26" spans="1:12" x14ac:dyDescent="0.25">
      <c r="A26" s="20" t="s">
        <v>49</v>
      </c>
      <c r="B26" s="1">
        <f t="shared" si="0"/>
        <v>91</v>
      </c>
      <c r="C26" s="1">
        <f t="shared" si="1"/>
        <v>0</v>
      </c>
      <c r="D26" s="2" t="s">
        <v>52</v>
      </c>
    </row>
    <row r="27" spans="1:12" ht="15.75" thickBot="1" x14ac:dyDescent="0.3">
      <c r="A27" s="21" t="s">
        <v>50</v>
      </c>
      <c r="B27" s="5">
        <f t="shared" si="0"/>
        <v>12</v>
      </c>
      <c r="C27" s="5">
        <f t="shared" si="1"/>
        <v>-125.11536587073579</v>
      </c>
      <c r="D27" s="6" t="s">
        <v>52</v>
      </c>
    </row>
    <row r="29" spans="1:12" x14ac:dyDescent="0.25">
      <c r="A29" s="12"/>
    </row>
  </sheetData>
  <mergeCells count="7">
    <mergeCell ref="H1:L1"/>
    <mergeCell ref="I2:J2"/>
    <mergeCell ref="B1:G1"/>
    <mergeCell ref="B2:C2"/>
    <mergeCell ref="A1:A2"/>
    <mergeCell ref="D2:E2"/>
    <mergeCell ref="F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2019-07-02T16:41:49Z</dcterms:modified>
</cp:coreProperties>
</file>