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ne.lee\Desktop\"/>
    </mc:Choice>
  </mc:AlternateContent>
  <bookViews>
    <workbookView xWindow="0" yWindow="0" windowWidth="28800" windowHeight="12390"/>
  </bookViews>
  <sheets>
    <sheet name="工作表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1" i="1" l="1"/>
  <c r="Z61" i="1"/>
  <c r="W61" i="1"/>
  <c r="N61" i="1"/>
  <c r="M61" i="1"/>
  <c r="Z58" i="1"/>
  <c r="P58" i="1"/>
  <c r="N58" i="1"/>
  <c r="I58" i="1"/>
  <c r="W57" i="1" s="1"/>
  <c r="X57" i="1" s="1"/>
  <c r="Y57" i="1"/>
  <c r="Z57" i="1" s="1"/>
  <c r="AA57" i="1" s="1"/>
  <c r="AB57" i="1" s="1"/>
  <c r="R57" i="1"/>
  <c r="Q57" i="1"/>
  <c r="P57" i="1"/>
  <c r="M57" i="1"/>
  <c r="S57" i="1" s="1"/>
  <c r="Y56" i="1"/>
  <c r="Z56" i="1" s="1"/>
  <c r="AA56" i="1" s="1"/>
  <c r="AB56" i="1" s="1"/>
  <c r="W56" i="1"/>
  <c r="X56" i="1" s="1"/>
  <c r="R56" i="1"/>
  <c r="P56" i="1"/>
  <c r="Q56" i="1" s="1"/>
  <c r="M56" i="1"/>
  <c r="S56" i="1" s="1"/>
  <c r="Z55" i="1"/>
  <c r="AA55" i="1" s="1"/>
  <c r="AB55" i="1" s="1"/>
  <c r="Y55" i="1"/>
  <c r="W55" i="1"/>
  <c r="X55" i="1" s="1"/>
  <c r="P55" i="1"/>
  <c r="Q55" i="1" s="1"/>
  <c r="M55" i="1"/>
  <c r="R55" i="1" s="1"/>
  <c r="Y54" i="1"/>
  <c r="Z54" i="1" s="1"/>
  <c r="AA54" i="1" s="1"/>
  <c r="AB54" i="1" s="1"/>
  <c r="X54" i="1"/>
  <c r="W54" i="1"/>
  <c r="R54" i="1"/>
  <c r="Q54" i="1"/>
  <c r="P54" i="1"/>
  <c r="M54" i="1"/>
  <c r="S54" i="1" s="1"/>
  <c r="Y53" i="1"/>
  <c r="Z53" i="1" s="1"/>
  <c r="AA53" i="1" s="1"/>
  <c r="AB53" i="1" s="1"/>
  <c r="X53" i="1"/>
  <c r="W53" i="1"/>
  <c r="R53" i="1"/>
  <c r="Q53" i="1"/>
  <c r="P53" i="1"/>
  <c r="M53" i="1"/>
  <c r="S53" i="1" s="1"/>
  <c r="Y52" i="1"/>
  <c r="Z52" i="1" s="1"/>
  <c r="AA52" i="1" s="1"/>
  <c r="AB52" i="1" s="1"/>
  <c r="W52" i="1"/>
  <c r="X52" i="1" s="1"/>
  <c r="R52" i="1"/>
  <c r="P52" i="1"/>
  <c r="Q52" i="1" s="1"/>
  <c r="M52" i="1"/>
  <c r="S52" i="1" s="1"/>
  <c r="Z51" i="1"/>
  <c r="AA51" i="1" s="1"/>
  <c r="AB51" i="1" s="1"/>
  <c r="Y51" i="1"/>
  <c r="X51" i="1"/>
  <c r="W51" i="1"/>
  <c r="Q51" i="1"/>
  <c r="P51" i="1"/>
  <c r="M51" i="1"/>
  <c r="R51" i="1" s="1"/>
  <c r="Y50" i="1"/>
  <c r="Z50" i="1" s="1"/>
  <c r="AA50" i="1" s="1"/>
  <c r="AB50" i="1" s="1"/>
  <c r="W50" i="1"/>
  <c r="X50" i="1" s="1"/>
  <c r="R50" i="1"/>
  <c r="P50" i="1"/>
  <c r="Q50" i="1" s="1"/>
  <c r="M50" i="1"/>
  <c r="S50" i="1" s="1"/>
  <c r="Y49" i="1"/>
  <c r="Z49" i="1" s="1"/>
  <c r="AA49" i="1" s="1"/>
  <c r="AB49" i="1" s="1"/>
  <c r="X49" i="1"/>
  <c r="W49" i="1"/>
  <c r="R49" i="1"/>
  <c r="Q49" i="1"/>
  <c r="P49" i="1"/>
  <c r="M49" i="1"/>
  <c r="S49" i="1" s="1"/>
  <c r="Y48" i="1"/>
  <c r="Z48" i="1" s="1"/>
  <c r="AA48" i="1" s="1"/>
  <c r="AB48" i="1" s="1"/>
  <c r="W48" i="1"/>
  <c r="X48" i="1" s="1"/>
  <c r="R48" i="1"/>
  <c r="P48" i="1"/>
  <c r="Q48" i="1" s="1"/>
  <c r="M48" i="1"/>
  <c r="S48" i="1" s="1"/>
  <c r="Z47" i="1"/>
  <c r="AA47" i="1" s="1"/>
  <c r="AB47" i="1" s="1"/>
  <c r="Y47" i="1"/>
  <c r="X47" i="1"/>
  <c r="W47" i="1"/>
  <c r="Q47" i="1"/>
  <c r="P47" i="1"/>
  <c r="M47" i="1"/>
  <c r="R47" i="1" s="1"/>
  <c r="Y46" i="1"/>
  <c r="Z46" i="1" s="1"/>
  <c r="AA46" i="1" s="1"/>
  <c r="AB46" i="1" s="1"/>
  <c r="W46" i="1"/>
  <c r="X46" i="1" s="1"/>
  <c r="R46" i="1"/>
  <c r="P46" i="1"/>
  <c r="Q46" i="1" s="1"/>
  <c r="M46" i="1"/>
  <c r="S46" i="1" s="1"/>
  <c r="Y45" i="1"/>
  <c r="Z45" i="1" s="1"/>
  <c r="AA45" i="1" s="1"/>
  <c r="AB45" i="1" s="1"/>
  <c r="X45" i="1"/>
  <c r="W45" i="1"/>
  <c r="R45" i="1"/>
  <c r="Q45" i="1"/>
  <c r="P45" i="1"/>
  <c r="M45" i="1"/>
  <c r="S45" i="1" s="1"/>
  <c r="Y44" i="1"/>
  <c r="Z44" i="1" s="1"/>
  <c r="AA44" i="1" s="1"/>
  <c r="AB44" i="1" s="1"/>
  <c r="W44" i="1"/>
  <c r="X44" i="1" s="1"/>
  <c r="R44" i="1"/>
  <c r="P44" i="1"/>
  <c r="Q44" i="1" s="1"/>
  <c r="M44" i="1"/>
  <c r="S44" i="1" s="1"/>
  <c r="Z43" i="1"/>
  <c r="AA43" i="1" s="1"/>
  <c r="AB43" i="1" s="1"/>
  <c r="Y43" i="1"/>
  <c r="X43" i="1"/>
  <c r="W43" i="1"/>
  <c r="Q43" i="1"/>
  <c r="P43" i="1"/>
  <c r="M43" i="1"/>
  <c r="R43" i="1" s="1"/>
  <c r="Y42" i="1"/>
  <c r="Z42" i="1" s="1"/>
  <c r="AA42" i="1" s="1"/>
  <c r="AB42" i="1" s="1"/>
  <c r="W42" i="1"/>
  <c r="X42" i="1" s="1"/>
  <c r="R42" i="1"/>
  <c r="P42" i="1"/>
  <c r="Q42" i="1" s="1"/>
  <c r="M42" i="1"/>
  <c r="S42" i="1" s="1"/>
  <c r="Z41" i="1"/>
  <c r="AA40" i="1" s="1"/>
  <c r="AB40" i="1" s="1"/>
  <c r="Y41" i="1"/>
  <c r="P41" i="1"/>
  <c r="Q41" i="1" s="1"/>
  <c r="Z40" i="1"/>
  <c r="X40" i="1"/>
  <c r="W40" i="1"/>
  <c r="Q40" i="1"/>
  <c r="P40" i="1"/>
  <c r="M40" i="1"/>
  <c r="R41" i="1" s="1"/>
  <c r="AA39" i="1"/>
  <c r="AB39" i="1" s="1"/>
  <c r="Z39" i="1"/>
  <c r="X39" i="1"/>
  <c r="W39" i="1"/>
  <c r="Q39" i="1"/>
  <c r="P39" i="1"/>
  <c r="M39" i="1"/>
  <c r="R39" i="1" s="1"/>
  <c r="Y38" i="1"/>
  <c r="Z38" i="1" s="1"/>
  <c r="AA38" i="1" s="1"/>
  <c r="AB38" i="1" s="1"/>
  <c r="X38" i="1"/>
  <c r="W38" i="1"/>
  <c r="R38" i="1"/>
  <c r="Q38" i="1"/>
  <c r="P38" i="1"/>
  <c r="M38" i="1"/>
  <c r="S38" i="1" s="1"/>
  <c r="Y37" i="1"/>
  <c r="Z37" i="1" s="1"/>
  <c r="AA37" i="1" s="1"/>
  <c r="AB37" i="1" s="1"/>
  <c r="X37" i="1"/>
  <c r="W37" i="1"/>
  <c r="R37" i="1"/>
  <c r="Q37" i="1"/>
  <c r="P37" i="1"/>
  <c r="M37" i="1"/>
  <c r="S37" i="1" s="1"/>
  <c r="Y36" i="1"/>
  <c r="Z36" i="1" s="1"/>
  <c r="AA36" i="1" s="1"/>
  <c r="AB36" i="1" s="1"/>
  <c r="W36" i="1"/>
  <c r="X36" i="1" s="1"/>
  <c r="P36" i="1"/>
  <c r="Q36" i="1" s="1"/>
  <c r="M36" i="1"/>
  <c r="S36" i="1" s="1"/>
  <c r="Z35" i="1"/>
  <c r="AA35" i="1" s="1"/>
  <c r="AB35" i="1" s="1"/>
  <c r="Y35" i="1"/>
  <c r="X35" i="1"/>
  <c r="W35" i="1"/>
  <c r="Q35" i="1"/>
  <c r="P35" i="1"/>
  <c r="M35" i="1"/>
  <c r="R35" i="1" s="1"/>
  <c r="Z34" i="1"/>
  <c r="X34" i="1"/>
  <c r="W34" i="1"/>
  <c r="AA34" i="1" s="1"/>
  <c r="AB34" i="1" s="1"/>
  <c r="P34" i="1"/>
  <c r="Q34" i="1" s="1"/>
  <c r="M34" i="1"/>
  <c r="R34" i="1" s="1"/>
  <c r="Z33" i="1"/>
  <c r="AA33" i="1" s="1"/>
  <c r="AB33" i="1" s="1"/>
  <c r="X33" i="1"/>
  <c r="W33" i="1"/>
  <c r="R33" i="1"/>
  <c r="S33" i="1" s="1"/>
  <c r="Q33" i="1"/>
  <c r="P33" i="1"/>
  <c r="M33" i="1"/>
  <c r="Z32" i="1"/>
  <c r="W32" i="1"/>
  <c r="AA32" i="1" s="1"/>
  <c r="AB32" i="1" s="1"/>
  <c r="P32" i="1"/>
  <c r="Q32" i="1" s="1"/>
  <c r="M32" i="1"/>
  <c r="S32" i="1" s="1"/>
  <c r="Z31" i="1"/>
  <c r="AA31" i="1" s="1"/>
  <c r="AB31" i="1" s="1"/>
  <c r="Y31" i="1"/>
  <c r="X31" i="1"/>
  <c r="W31" i="1"/>
  <c r="R31" i="1"/>
  <c r="Q31" i="1"/>
  <c r="P31" i="1"/>
  <c r="M31" i="1"/>
  <c r="Y30" i="1"/>
  <c r="Z30" i="1" s="1"/>
  <c r="AA30" i="1" s="1"/>
  <c r="AB30" i="1" s="1"/>
  <c r="X30" i="1"/>
  <c r="W30" i="1"/>
  <c r="R30" i="1"/>
  <c r="S30" i="1" s="1"/>
  <c r="Q30" i="1"/>
  <c r="P30" i="1"/>
  <c r="M30" i="1"/>
  <c r="Z29" i="1"/>
  <c r="Y29" i="1"/>
  <c r="W29" i="1"/>
  <c r="AA29" i="1" s="1"/>
  <c r="AB29" i="1" s="1"/>
  <c r="P29" i="1"/>
  <c r="Q29" i="1" s="1"/>
  <c r="M29" i="1"/>
  <c r="S29" i="1" s="1"/>
  <c r="Z28" i="1"/>
  <c r="AA28" i="1" s="1"/>
  <c r="AB28" i="1" s="1"/>
  <c r="X28" i="1"/>
  <c r="W28" i="1"/>
  <c r="R28" i="1"/>
  <c r="Q28" i="1"/>
  <c r="P28" i="1"/>
  <c r="M28" i="1"/>
  <c r="S28" i="1" s="1"/>
  <c r="Y27" i="1"/>
  <c r="Z27" i="1" s="1"/>
  <c r="AA27" i="1" s="1"/>
  <c r="AB27" i="1" s="1"/>
  <c r="X27" i="1"/>
  <c r="W27" i="1"/>
  <c r="R27" i="1"/>
  <c r="Q27" i="1"/>
  <c r="P27" i="1"/>
  <c r="M27" i="1"/>
  <c r="S27" i="1" s="1"/>
  <c r="Z26" i="1"/>
  <c r="Y26" i="1"/>
  <c r="W26" i="1"/>
  <c r="AA26" i="1" s="1"/>
  <c r="AB26" i="1" s="1"/>
  <c r="Q26" i="1"/>
  <c r="P26" i="1"/>
  <c r="M26" i="1"/>
  <c r="Z25" i="1"/>
  <c r="W25" i="1"/>
  <c r="AA25" i="1" s="1"/>
  <c r="AB25" i="1" s="1"/>
  <c r="S25" i="1"/>
  <c r="P25" i="1"/>
  <c r="Q25" i="1" s="1"/>
  <c r="M25" i="1"/>
  <c r="Y24" i="1"/>
  <c r="Z24" i="1" s="1"/>
  <c r="AA24" i="1" s="1"/>
  <c r="AB24" i="1" s="1"/>
  <c r="X24" i="1"/>
  <c r="W24" i="1"/>
  <c r="R24" i="1"/>
  <c r="Q24" i="1"/>
  <c r="P24" i="1"/>
  <c r="M24" i="1"/>
  <c r="S24" i="1" s="1"/>
  <c r="Y23" i="1"/>
  <c r="Z23" i="1" s="1"/>
  <c r="AA23" i="1" s="1"/>
  <c r="AB23" i="1" s="1"/>
  <c r="X23" i="1"/>
  <c r="W23" i="1"/>
  <c r="R23" i="1"/>
  <c r="Q23" i="1"/>
  <c r="P23" i="1"/>
  <c r="M23" i="1"/>
  <c r="S23" i="1" s="1"/>
  <c r="Z22" i="1"/>
  <c r="Y22" i="1"/>
  <c r="W22" i="1"/>
  <c r="X22" i="1" s="1"/>
  <c r="P22" i="1"/>
  <c r="Q22" i="1" s="1"/>
  <c r="M22" i="1"/>
  <c r="S22" i="1" s="1"/>
  <c r="Z21" i="1"/>
  <c r="AA21" i="1" s="1"/>
  <c r="AB21" i="1" s="1"/>
  <c r="Y21" i="1"/>
  <c r="W21" i="1"/>
  <c r="X21" i="1" s="1"/>
  <c r="P21" i="1"/>
  <c r="Q21" i="1" s="1"/>
  <c r="M21" i="1"/>
  <c r="R21" i="1" s="1"/>
  <c r="Y20" i="1"/>
  <c r="Z20" i="1" s="1"/>
  <c r="AA20" i="1" s="1"/>
  <c r="AB20" i="1" s="1"/>
  <c r="X20" i="1"/>
  <c r="W20" i="1"/>
  <c r="R20" i="1"/>
  <c r="Q20" i="1"/>
  <c r="P20" i="1"/>
  <c r="M20" i="1"/>
  <c r="S20" i="1" s="1"/>
  <c r="Y19" i="1"/>
  <c r="Z19" i="1" s="1"/>
  <c r="AA19" i="1" s="1"/>
  <c r="AB19" i="1" s="1"/>
  <c r="X19" i="1"/>
  <c r="W19" i="1"/>
  <c r="R19" i="1"/>
  <c r="Q19" i="1"/>
  <c r="P19" i="1"/>
  <c r="M19" i="1"/>
  <c r="S19" i="1" s="1"/>
  <c r="Z18" i="1"/>
  <c r="Y18" i="1"/>
  <c r="W18" i="1"/>
  <c r="P18" i="1"/>
  <c r="Q18" i="1" s="1"/>
  <c r="M18" i="1"/>
  <c r="S18" i="1" s="1"/>
  <c r="Z17" i="1"/>
  <c r="AA17" i="1" s="1"/>
  <c r="AB17" i="1" s="1"/>
  <c r="Y17" i="1"/>
  <c r="W17" i="1"/>
  <c r="X17" i="1" s="1"/>
  <c r="P17" i="1"/>
  <c r="Q17" i="1" s="1"/>
  <c r="M17" i="1"/>
  <c r="R17" i="1" s="1"/>
  <c r="Y16" i="1"/>
  <c r="Z16" i="1" s="1"/>
  <c r="AA16" i="1" s="1"/>
  <c r="AB16" i="1" s="1"/>
  <c r="X16" i="1"/>
  <c r="W16" i="1"/>
  <c r="R16" i="1"/>
  <c r="Q16" i="1"/>
  <c r="P16" i="1"/>
  <c r="M16" i="1"/>
  <c r="S16" i="1" s="1"/>
  <c r="AB15" i="1"/>
  <c r="Y15" i="1"/>
  <c r="Z15" i="1" s="1"/>
  <c r="AA15" i="1" s="1"/>
  <c r="X15" i="1"/>
  <c r="W15" i="1"/>
  <c r="R15" i="1"/>
  <c r="Q15" i="1"/>
  <c r="P15" i="1"/>
  <c r="M15" i="1"/>
  <c r="S15" i="1" s="1"/>
  <c r="AA14" i="1"/>
  <c r="AB14" i="1" s="1"/>
  <c r="Z14" i="1"/>
  <c r="Y14" i="1"/>
  <c r="W14" i="1"/>
  <c r="X14" i="1" s="1"/>
  <c r="P14" i="1"/>
  <c r="Q14" i="1" s="1"/>
  <c r="M14" i="1"/>
  <c r="S14" i="1" s="1"/>
  <c r="Z13" i="1"/>
  <c r="AA13" i="1" s="1"/>
  <c r="AB13" i="1" s="1"/>
  <c r="Y13" i="1"/>
  <c r="W13" i="1"/>
  <c r="X13" i="1" s="1"/>
  <c r="P13" i="1"/>
  <c r="Q13" i="1" s="1"/>
  <c r="M13" i="1"/>
  <c r="R13" i="1" s="1"/>
  <c r="Y12" i="1"/>
  <c r="Z12" i="1" s="1"/>
  <c r="AA12" i="1" s="1"/>
  <c r="AB12" i="1" s="1"/>
  <c r="X12" i="1"/>
  <c r="W12" i="1"/>
  <c r="R12" i="1"/>
  <c r="Q12" i="1"/>
  <c r="P12" i="1"/>
  <c r="M12" i="1"/>
  <c r="AA11" i="1"/>
  <c r="AB11" i="1" s="1"/>
  <c r="Z11" i="1"/>
  <c r="W11" i="1"/>
  <c r="X11" i="1" s="1"/>
  <c r="P11" i="1"/>
  <c r="Q11" i="1" s="1"/>
  <c r="M11" i="1"/>
  <c r="R11" i="1" s="1"/>
  <c r="S11" i="1" s="1"/>
  <c r="Z10" i="1"/>
  <c r="AA10" i="1" s="1"/>
  <c r="AB10" i="1" s="1"/>
  <c r="X10" i="1"/>
  <c r="W10" i="1"/>
  <c r="R10" i="1"/>
  <c r="Q10" i="1"/>
  <c r="P10" i="1"/>
  <c r="M10" i="1"/>
  <c r="S10" i="1" s="1"/>
  <c r="AA9" i="1"/>
  <c r="AB9" i="1" s="1"/>
  <c r="Z9" i="1"/>
  <c r="W9" i="1"/>
  <c r="X9" i="1" s="1"/>
  <c r="S9" i="1"/>
  <c r="P9" i="1"/>
  <c r="Q9" i="1" s="1"/>
  <c r="M9" i="1"/>
  <c r="R9" i="1" s="1"/>
  <c r="Z8" i="1"/>
  <c r="Y8" i="1"/>
  <c r="Q8" i="1"/>
  <c r="P8" i="1"/>
  <c r="Z7" i="1"/>
  <c r="AA7" i="1" s="1"/>
  <c r="AB7" i="1" s="1"/>
  <c r="X7" i="1"/>
  <c r="W7" i="1"/>
  <c r="R7" i="1"/>
  <c r="Q7" i="1"/>
  <c r="P7" i="1"/>
  <c r="M7" i="1"/>
  <c r="R8" i="1" s="1"/>
  <c r="Y6" i="1"/>
  <c r="Z6" i="1" s="1"/>
  <c r="X6" i="1"/>
  <c r="W6" i="1"/>
  <c r="W59" i="1" s="1"/>
  <c r="R6" i="1"/>
  <c r="Q6" i="1"/>
  <c r="P6" i="1"/>
  <c r="M6" i="1"/>
  <c r="M58" i="1" s="1"/>
  <c r="S58" i="1" s="1"/>
  <c r="AA6" i="1" l="1"/>
  <c r="Z59" i="1"/>
  <c r="AB60" i="1" s="1"/>
  <c r="S17" i="1"/>
  <c r="S13" i="1"/>
  <c r="X18" i="1"/>
  <c r="AA18" i="1"/>
  <c r="AB18" i="1" s="1"/>
  <c r="AA22" i="1"/>
  <c r="AB22" i="1" s="1"/>
  <c r="S43" i="1"/>
  <c r="S51" i="1"/>
  <c r="S7" i="1"/>
  <c r="X25" i="1"/>
  <c r="X26" i="1"/>
  <c r="X29" i="1"/>
  <c r="X32" i="1"/>
  <c r="R40" i="1"/>
  <c r="S40" i="1" s="1"/>
  <c r="S21" i="1"/>
  <c r="S39" i="1"/>
  <c r="S6" i="1"/>
  <c r="R14" i="1"/>
  <c r="R18" i="1"/>
  <c r="R22" i="1"/>
  <c r="R29" i="1"/>
  <c r="R32" i="1"/>
  <c r="R36" i="1"/>
  <c r="S35" i="1"/>
  <c r="S47" i="1"/>
  <c r="S55" i="1"/>
  <c r="AA59" i="1" l="1"/>
  <c r="AB59" i="1" s="1"/>
  <c r="AB6" i="1"/>
</calcChain>
</file>

<file path=xl/sharedStrings.xml><?xml version="1.0" encoding="utf-8"?>
<sst xmlns="http://schemas.openxmlformats.org/spreadsheetml/2006/main" count="198" uniqueCount="145">
  <si>
    <r>
      <t xml:space="preserve">GREAT  GLOBAL INTERNATIONAL CO.,LTD </t>
    </r>
    <r>
      <rPr>
        <sz val="20"/>
        <rFont val="Arial"/>
        <family val="2"/>
      </rPr>
      <t xml:space="preserve">
</t>
    </r>
  </si>
  <si>
    <t>.宁平各部門產量報表 Báo Biểu Sản Lượng Trong Ngày Của Các Bộ Phận</t>
  </si>
  <si>
    <t>每月平均成本USD1,150,000/26天/10.5H</t>
    <phoneticPr fontId="10" type="noConversion"/>
  </si>
  <si>
    <t>部門       Bộ            Phận</t>
  </si>
  <si>
    <t xml:space="preserve">客户           Khách          Hàng </t>
  </si>
  <si>
    <t xml:space="preserve">款號 Mã Hàng
(订单量)
</t>
  </si>
  <si>
    <t xml:space="preserve">訂單量
SL đơn hàng </t>
  </si>
  <si>
    <t xml:space="preserve"> 组生产量</t>
  </si>
  <si>
    <t>訂單交
Ngày             giao hàng</t>
  </si>
  <si>
    <t>上線日期   Ngày             lên chuyền</t>
  </si>
  <si>
    <t>1人/8H     標準       產量            M.tiêu     1ng/8H</t>
  </si>
  <si>
    <t>實際工作人數  Số cn  làm</t>
  </si>
  <si>
    <t xml:space="preserve">工時
Thời gian
 làm việc </t>
  </si>
  <si>
    <t xml:space="preserve">百分比 </t>
  </si>
  <si>
    <t>今日         目標         產量              SL Mục        tiêu ngày</t>
  </si>
  <si>
    <t>今日         產量            Sản Lượng Ngày</t>
  </si>
  <si>
    <t>前一天
累計量 
Tích luỹ trước       1 ngày</t>
  </si>
  <si>
    <t xml:space="preserve"> 累計量       Sản lượng          tích luỹ</t>
  </si>
  <si>
    <t>正負        數量           SL Âm Dương</t>
  </si>
  <si>
    <t>效率                         Tỉ Lệ         Hiệu Suất                        %</t>
  </si>
  <si>
    <t>返修率              Tỉ lệ             hàng              sửa</t>
  </si>
  <si>
    <t xml:space="preserve">责任归属及上线天数                              </t>
  </si>
  <si>
    <r>
      <t xml:space="preserve">今日各組成本 </t>
    </r>
    <r>
      <rPr>
        <b/>
        <sz val="12"/>
        <rFont val="Arial"/>
        <family val="2"/>
      </rPr>
      <t xml:space="preserve">giá thành các tổ </t>
    </r>
  </si>
  <si>
    <r>
      <t>今日生產成本/</t>
    </r>
    <r>
      <rPr>
        <b/>
        <sz val="12"/>
        <rFont val="Arial"/>
        <family val="2"/>
      </rPr>
      <t>DZ  giá thành SP/DZ</t>
    </r>
  </si>
  <si>
    <r>
      <t xml:space="preserve">工繳收入/DZ  </t>
    </r>
    <r>
      <rPr>
        <b/>
        <sz val="12"/>
        <rFont val="Arial"/>
        <family val="2"/>
      </rPr>
      <t>Đơn giá bán/DZ</t>
    </r>
  </si>
  <si>
    <r>
      <t>今日工繳收入/</t>
    </r>
    <r>
      <rPr>
        <b/>
        <sz val="12"/>
        <rFont val="Arial"/>
        <family val="2"/>
      </rPr>
      <t xml:space="preserve">DZ Doanh thu </t>
    </r>
  </si>
  <si>
    <r>
      <t xml:space="preserve">今日生產損益 </t>
    </r>
    <r>
      <rPr>
        <b/>
        <sz val="12"/>
        <rFont val="Arial"/>
        <family val="2"/>
      </rPr>
      <t>USD Lãi,lỗ</t>
    </r>
  </si>
  <si>
    <r>
      <t xml:space="preserve">(CM-COST)/CM </t>
    </r>
    <r>
      <rPr>
        <b/>
        <sz val="12"/>
        <rFont val="細明體"/>
        <family val="3"/>
        <charset val="136"/>
      </rPr>
      <t>損</t>
    </r>
    <r>
      <rPr>
        <b/>
        <sz val="12"/>
        <rFont val="Arial"/>
        <family val="2"/>
      </rPr>
      <t xml:space="preserve"> </t>
    </r>
    <r>
      <rPr>
        <b/>
        <sz val="12"/>
        <rFont val="細明體"/>
        <family val="3"/>
        <charset val="136"/>
      </rPr>
      <t>益</t>
    </r>
    <r>
      <rPr>
        <b/>
        <sz val="12"/>
        <rFont val="Arial"/>
        <family val="2"/>
      </rPr>
      <t xml:space="preserve"> % lãi lỗ</t>
    </r>
  </si>
  <si>
    <t>車縫</t>
  </si>
  <si>
    <r>
      <t>每日效率最高為</t>
    </r>
    <r>
      <rPr>
        <b/>
        <sz val="10.5"/>
        <color indexed="11"/>
        <rFont val="Arial"/>
        <family val="2"/>
      </rPr>
      <t>綠色</t>
    </r>
    <r>
      <rPr>
        <b/>
        <sz val="10.5"/>
        <rFont val="Arial"/>
        <family val="2"/>
      </rPr>
      <t>效率最差為</t>
    </r>
    <r>
      <rPr>
        <b/>
        <sz val="10.5"/>
        <color indexed="10"/>
        <rFont val="Arial"/>
        <family val="2"/>
      </rPr>
      <t>紅色</t>
    </r>
  </si>
  <si>
    <t>T01</t>
  </si>
  <si>
    <t>MACY'S</t>
    <phoneticPr fontId="6" type="noConversion"/>
  </si>
  <si>
    <t>T02</t>
  </si>
  <si>
    <t>MACY'S</t>
  </si>
  <si>
    <t>18204-H</t>
  </si>
  <si>
    <t>deep black</t>
  </si>
  <si>
    <t>A18204-DG</t>
  </si>
  <si>
    <t>DICK'S</t>
  </si>
  <si>
    <t>MCA1086-A1C</t>
  </si>
  <si>
    <t>上新款第1天</t>
  </si>
  <si>
    <t>T03</t>
  </si>
  <si>
    <t>WA17125PRT-AA7</t>
  </si>
  <si>
    <t>T04</t>
  </si>
  <si>
    <t>OAKLEY</t>
  </si>
  <si>
    <t>472320 ODM</t>
  </si>
  <si>
    <t>571671 ODM</t>
  </si>
  <si>
    <t>T05</t>
  </si>
  <si>
    <t>42200-R1-17</t>
  </si>
  <si>
    <t>T06</t>
  </si>
  <si>
    <t>T07</t>
  </si>
  <si>
    <t>29000-B</t>
  </si>
  <si>
    <t>T08</t>
  </si>
  <si>
    <t>T09</t>
  </si>
  <si>
    <t>T10</t>
  </si>
  <si>
    <t>T11</t>
  </si>
  <si>
    <t>472318 ODM</t>
  </si>
  <si>
    <t>上新款第4天</t>
  </si>
  <si>
    <t>T12</t>
  </si>
  <si>
    <t>上新款第3天</t>
  </si>
  <si>
    <t>T13</t>
  </si>
  <si>
    <t>41714100H</t>
  </si>
  <si>
    <t>T14</t>
  </si>
  <si>
    <t>41714100-A</t>
  </si>
  <si>
    <t>BLUE SOCKET</t>
  </si>
  <si>
    <t>T15</t>
  </si>
  <si>
    <t>T16</t>
  </si>
  <si>
    <t>472317 ODM</t>
  </si>
  <si>
    <t>T17</t>
  </si>
  <si>
    <t>AMAZON</t>
  </si>
  <si>
    <t>F16AE40001-A</t>
  </si>
  <si>
    <t>AQUA</t>
  </si>
  <si>
    <t>T18</t>
  </si>
  <si>
    <t>71K06</t>
  </si>
  <si>
    <t>上新款第2天</t>
  </si>
  <si>
    <t>T19</t>
  </si>
  <si>
    <t>T20</t>
  </si>
  <si>
    <t>BONTON</t>
  </si>
  <si>
    <t>EX7BA107M-B</t>
  </si>
  <si>
    <t>T21</t>
  </si>
  <si>
    <t>MCA1111-AD</t>
  </si>
  <si>
    <t>T22</t>
  </si>
  <si>
    <t>WA17307H-AA4</t>
  </si>
  <si>
    <t>T23</t>
  </si>
  <si>
    <t>MA17110SD-AA4</t>
  </si>
  <si>
    <t>BA17105SD-AA6</t>
  </si>
  <si>
    <t>T24</t>
  </si>
  <si>
    <t>461561 ODM</t>
  </si>
  <si>
    <t>A01</t>
  </si>
  <si>
    <t>UA</t>
  </si>
  <si>
    <t>1293931-E</t>
  </si>
  <si>
    <t>TEAM ORAN7068+GRAPHITE7065</t>
  </si>
  <si>
    <t>A02</t>
  </si>
  <si>
    <t>1293353-D</t>
  </si>
  <si>
    <t>PLAYFUL PEACH3808+CONSTELLATION PURPLE1405+MID NAVY4229</t>
  </si>
  <si>
    <t>A03</t>
  </si>
  <si>
    <t>TALBOTS</t>
  </si>
  <si>
    <t>71103032-A</t>
  </si>
  <si>
    <t>INDIA INK257+TA IVORY257</t>
  </si>
  <si>
    <t>A04</t>
  </si>
  <si>
    <t>71103010-A</t>
  </si>
  <si>
    <t>CAMELLA PINK1021+TA IVORY1021+ROYAL SHAPPHIRE310+SPRING SKY462</t>
  </si>
  <si>
    <t>A05</t>
  </si>
  <si>
    <t>71103040-AQ</t>
  </si>
  <si>
    <t>71103016-A</t>
  </si>
  <si>
    <t>INDIA INK MULTI/TA IVORY1018</t>
  </si>
  <si>
    <t>A06</t>
  </si>
  <si>
    <t>1293957-C</t>
  </si>
  <si>
    <t xml:space="preserve">  LONDON ORANGE 10580</t>
  </si>
  <si>
    <t>A07</t>
  </si>
  <si>
    <t>1291298-C</t>
  </si>
  <si>
    <t>DARK LAVENDER7254+ MEDITERRANEAN9532+BLACK3211</t>
  </si>
  <si>
    <t>A08</t>
  </si>
  <si>
    <t>71034182-B</t>
  </si>
  <si>
    <t>INDIGO BLUE5026+SPRING SKY1888</t>
  </si>
  <si>
    <t>A09</t>
  </si>
  <si>
    <t>ULTRABLUE9520</t>
  </si>
  <si>
    <t>A10</t>
  </si>
  <si>
    <t>1293324-D</t>
  </si>
  <si>
    <t>GREEN BREEZE9821</t>
  </si>
  <si>
    <t>E01</t>
  </si>
  <si>
    <t>SW7SG101M-C</t>
  </si>
  <si>
    <t>E02</t>
  </si>
  <si>
    <t>SW7SG175M-A</t>
  </si>
  <si>
    <t>E03</t>
  </si>
  <si>
    <t>TALBOTS</t>
    <phoneticPr fontId="6" type="noConversion"/>
  </si>
  <si>
    <t>71034158-A</t>
  </si>
  <si>
    <t>E04</t>
  </si>
  <si>
    <t>71034168P-A</t>
  </si>
  <si>
    <t>E05</t>
  </si>
  <si>
    <t>SW7SG102W-B</t>
  </si>
  <si>
    <t>E06</t>
  </si>
  <si>
    <t>RE7SB011W-A</t>
  </si>
  <si>
    <t>E07</t>
  </si>
  <si>
    <t>KOHL'S</t>
  </si>
  <si>
    <t>LC71J100RP-BB1K</t>
  </si>
  <si>
    <t>E08</t>
  </si>
  <si>
    <t>652600-AR</t>
  </si>
  <si>
    <t>E09</t>
  </si>
  <si>
    <t>LC71J100RP-CK</t>
  </si>
  <si>
    <t>E10</t>
  </si>
  <si>
    <t>EX7ST012Y-S1</t>
  </si>
  <si>
    <t>6S</t>
  </si>
  <si>
    <t>RE7SB011W-B</t>
  </si>
  <si>
    <t>SEAGRN DISTRESSED STRIP1760+50+ NATIVE ART3401+OMBRE DAY DREAM FOIL3880</t>
  </si>
  <si>
    <t>T.Cộng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</si>
</sst>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76" formatCode="m&quot;月&quot;d&quot;日&quot;;@"/>
    <numFmt numFmtId="177" formatCode="0.000_);[Red]\(0.000\)"/>
    <numFmt numFmtId="178" formatCode="yyyy/m/d;@"/>
    <numFmt numFmtId="179" formatCode="#,##0_ "/>
    <numFmt numFmtId="180" formatCode="\+0_ ;[Red]\-0"/>
    <numFmt numFmtId="182" formatCode="_(* #,##0.0_);_(* \(#,##0.0\);_(* &quot;-&quot;??_);_(@_)"/>
    <numFmt numFmtId="183" formatCode="m&quot;月&quot;d&quot;日&quot;"/>
    <numFmt numFmtId="184" formatCode="&quot;Ban&quot;\ 0\ &quot;班&quot;"/>
    <numFmt numFmtId="185" formatCode="0_);\(0\)"/>
    <numFmt numFmtId="186" formatCode="mm&quot;月&quot;dd&quot;日&quot;;@"/>
    <numFmt numFmtId="187" formatCode="#,##0.0_);\(#,##0.0\)"/>
    <numFmt numFmtId="188" formatCode="0_ "/>
    <numFmt numFmtId="189" formatCode="\+0;[Red]\-0"/>
    <numFmt numFmtId="190" formatCode="#,##0.00_ "/>
    <numFmt numFmtId="191" formatCode="_(* #,##0_);_(* \(#,##0\);_(* &quot;-&quot;??_);_(@_)"/>
    <numFmt numFmtId="192" formatCode="0.0%"/>
  </numFmts>
  <fonts count="3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b/>
      <sz val="11"/>
      <name val="Arial"/>
      <family val="2"/>
    </font>
    <font>
      <sz val="11"/>
      <color indexed="8"/>
      <name val="Calibri"/>
      <family val="2"/>
    </font>
    <font>
      <b/>
      <sz val="14"/>
      <name val="細明體"/>
      <family val="3"/>
      <charset val="136"/>
    </font>
    <font>
      <sz val="9"/>
      <name val="細明體"/>
      <family val="3"/>
      <charset val="136"/>
    </font>
    <font>
      <b/>
      <sz val="12"/>
      <color indexed="8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2"/>
      <name val="細明體"/>
      <family val="3"/>
      <charset val="136"/>
    </font>
    <font>
      <b/>
      <sz val="10.5"/>
      <color indexed="11"/>
      <name val="Arial"/>
      <family val="2"/>
    </font>
    <font>
      <b/>
      <sz val="10.5"/>
      <name val="Arial"/>
      <family val="2"/>
    </font>
    <font>
      <b/>
      <sz val="10.5"/>
      <color indexed="10"/>
      <name val="Arial"/>
      <family val="2"/>
    </font>
    <font>
      <sz val="10.5"/>
      <color indexed="8"/>
      <name val="Times New Roman"/>
      <family val="1"/>
    </font>
    <font>
      <b/>
      <sz val="10"/>
      <color rgb="FFFF0000"/>
      <name val="Tahoma"/>
      <family val="2"/>
    </font>
    <font>
      <sz val="10.5"/>
      <name val="Arial"/>
      <family val="2"/>
    </font>
    <font>
      <sz val="11"/>
      <name val="Arial"/>
      <family val="2"/>
    </font>
    <font>
      <b/>
      <sz val="11"/>
      <color indexed="8"/>
      <name val="Times New Roman"/>
      <family val="1"/>
    </font>
    <font>
      <b/>
      <sz val="10.5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Times New Roman"/>
      <family val="1"/>
    </font>
    <font>
      <b/>
      <sz val="10.5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48">
    <border>
      <left/>
      <right/>
      <top/>
      <bottom/>
      <diagonal/>
    </border>
    <border>
      <left style="thin">
        <color indexed="52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52"/>
      </right>
      <top style="thin">
        <color indexed="52"/>
      </top>
      <bottom/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3"/>
      </left>
      <right/>
      <top style="thin">
        <color indexed="53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/>
      <bottom style="thin">
        <color indexed="53"/>
      </bottom>
      <diagonal/>
    </border>
    <border>
      <left/>
      <right style="thin">
        <color indexed="53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2"/>
      </right>
      <top style="thin">
        <color indexed="53"/>
      </top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2"/>
      </left>
      <right style="thin">
        <color indexed="53"/>
      </right>
      <top style="thin">
        <color indexed="53"/>
      </top>
      <bottom/>
      <diagonal/>
    </border>
    <border>
      <left/>
      <right/>
      <top style="thin">
        <color indexed="53"/>
      </top>
      <bottom/>
      <diagonal/>
    </border>
    <border>
      <left/>
      <right style="thin">
        <color indexed="52"/>
      </right>
      <top/>
      <bottom/>
      <diagonal/>
    </border>
    <border>
      <left/>
      <right style="thin">
        <color indexed="53"/>
      </right>
      <top style="thin">
        <color indexed="5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indexed="53"/>
      </left>
      <right style="thin">
        <color indexed="53"/>
      </right>
      <top/>
      <bottom/>
      <diagonal/>
    </border>
    <border>
      <left style="thin">
        <color indexed="53"/>
      </left>
      <right style="thin">
        <color theme="9"/>
      </right>
      <top style="thin">
        <color theme="9"/>
      </top>
      <bottom/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  <border>
      <left style="thin">
        <color indexed="53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indexed="53"/>
      </right>
      <top/>
      <bottom/>
      <diagonal/>
    </border>
    <border>
      <left style="thin">
        <color indexed="53"/>
      </left>
      <right style="thin">
        <color theme="9"/>
      </right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theme="9"/>
      </bottom>
      <diagonal/>
    </border>
    <border>
      <left style="thin">
        <color theme="9"/>
      </left>
      <right/>
      <top/>
      <bottom style="thin">
        <color indexed="53"/>
      </bottom>
      <diagonal/>
    </border>
    <border>
      <left/>
      <right style="thin">
        <color indexed="53"/>
      </right>
      <top/>
      <bottom style="thin">
        <color indexed="5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8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10">
    <xf numFmtId="0" fontId="0" fillId="0" borderId="0" xfId="0">
      <alignment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6" fillId="2" borderId="0" xfId="4" applyFill="1" applyAlignment="1">
      <alignment horizontal="center"/>
    </xf>
    <xf numFmtId="0" fontId="6" fillId="2" borderId="0" xfId="4" applyFill="1"/>
    <xf numFmtId="0" fontId="3" fillId="2" borderId="4" xfId="5" applyFont="1" applyFill="1" applyBorder="1" applyAlignment="1">
      <alignment horizontal="center" vertical="center" wrapText="1"/>
    </xf>
    <xf numFmtId="0" fontId="3" fillId="2" borderId="5" xfId="5" applyFont="1" applyFill="1" applyBorder="1" applyAlignment="1">
      <alignment horizontal="center" vertical="center" wrapText="1"/>
    </xf>
    <xf numFmtId="0" fontId="3" fillId="2" borderId="6" xfId="5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 vertical="center"/>
    </xf>
    <xf numFmtId="0" fontId="3" fillId="2" borderId="8" xfId="5" applyFont="1" applyFill="1" applyBorder="1" applyAlignment="1">
      <alignment horizontal="center" vertical="center"/>
    </xf>
    <xf numFmtId="0" fontId="3" fillId="2" borderId="5" xfId="5" applyFont="1" applyFill="1" applyBorder="1" applyAlignment="1">
      <alignment horizontal="center" vertical="center"/>
    </xf>
    <xf numFmtId="0" fontId="3" fillId="2" borderId="9" xfId="5" applyFont="1" applyFill="1" applyBorder="1" applyAlignment="1">
      <alignment horizontal="center" vertical="center"/>
    </xf>
    <xf numFmtId="37" fontId="3" fillId="2" borderId="9" xfId="5" applyNumberFormat="1" applyFont="1" applyFill="1" applyBorder="1" applyAlignment="1">
      <alignment horizontal="center" vertical="center"/>
    </xf>
    <xf numFmtId="176" fontId="3" fillId="2" borderId="9" xfId="5" applyNumberFormat="1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177" fontId="3" fillId="2" borderId="0" xfId="5" applyNumberFormat="1" applyFont="1" applyFill="1" applyBorder="1" applyAlignment="1">
      <alignment horizontal="center" vertical="center"/>
    </xf>
    <xf numFmtId="37" fontId="7" fillId="2" borderId="10" xfId="5" applyNumberFormat="1" applyFont="1" applyFill="1" applyBorder="1" applyAlignment="1">
      <alignment horizontal="center" vertical="center"/>
    </xf>
    <xf numFmtId="37" fontId="7" fillId="2" borderId="0" xfId="5" applyNumberFormat="1" applyFont="1" applyFill="1" applyBorder="1" applyAlignment="1">
      <alignment horizontal="center" vertical="center"/>
    </xf>
    <xf numFmtId="0" fontId="7" fillId="2" borderId="0" xfId="5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right" vertical="center"/>
    </xf>
    <xf numFmtId="0" fontId="3" fillId="2" borderId="9" xfId="5" applyFont="1" applyFill="1" applyBorder="1" applyAlignment="1">
      <alignment horizontal="right" vertical="center"/>
    </xf>
    <xf numFmtId="178" fontId="3" fillId="2" borderId="0" xfId="5" applyNumberFormat="1" applyFont="1" applyFill="1" applyBorder="1" applyAlignment="1">
      <alignment horizontal="center" vertical="center" shrinkToFit="1"/>
    </xf>
    <xf numFmtId="178" fontId="3" fillId="2" borderId="10" xfId="5" applyNumberFormat="1" applyFont="1" applyFill="1" applyBorder="1" applyAlignment="1">
      <alignment horizontal="center" vertical="center" shrinkToFit="1"/>
    </xf>
    <xf numFmtId="0" fontId="9" fillId="2" borderId="11" xfId="6" applyFont="1" applyFill="1" applyBorder="1" applyAlignment="1">
      <alignment horizontal="center" vertical="center"/>
    </xf>
    <xf numFmtId="0" fontId="9" fillId="2" borderId="12" xfId="6" applyFont="1" applyFill="1" applyBorder="1" applyAlignment="1">
      <alignment horizontal="center" vertical="center"/>
    </xf>
    <xf numFmtId="0" fontId="9" fillId="2" borderId="13" xfId="6" applyFont="1" applyFill="1" applyBorder="1" applyAlignment="1">
      <alignment horizontal="center" vertical="center"/>
    </xf>
    <xf numFmtId="0" fontId="11" fillId="2" borderId="14" xfId="0" applyFont="1" applyFill="1" applyBorder="1" applyAlignment="1"/>
    <xf numFmtId="0" fontId="7" fillId="2" borderId="0" xfId="5" applyFont="1" applyFill="1" applyBorder="1" applyAlignment="1">
      <alignment horizontal="center" vertical="center" wrapText="1"/>
    </xf>
    <xf numFmtId="0" fontId="7" fillId="2" borderId="15" xfId="7" applyFont="1" applyFill="1" applyBorder="1" applyAlignment="1">
      <alignment vertical="center" wrapText="1"/>
    </xf>
    <xf numFmtId="179" fontId="7" fillId="2" borderId="16" xfId="5" applyNumberFormat="1" applyFont="1" applyFill="1" applyBorder="1" applyAlignment="1">
      <alignment horizontal="center" vertical="center" wrapText="1"/>
    </xf>
    <xf numFmtId="37" fontId="7" fillId="2" borderId="17" xfId="5" applyNumberFormat="1" applyFont="1" applyFill="1" applyBorder="1" applyAlignment="1">
      <alignment horizontal="center" vertical="center" wrapText="1"/>
    </xf>
    <xf numFmtId="176" fontId="7" fillId="2" borderId="0" xfId="5" applyNumberFormat="1" applyFont="1" applyFill="1" applyBorder="1" applyAlignment="1">
      <alignment horizontal="center" vertical="center" wrapText="1"/>
    </xf>
    <xf numFmtId="0" fontId="7" fillId="2" borderId="14" xfId="5" applyFont="1" applyFill="1" applyBorder="1" applyAlignment="1">
      <alignment horizontal="center" vertical="center" wrapText="1"/>
    </xf>
    <xf numFmtId="177" fontId="7" fillId="2" borderId="18" xfId="5" applyNumberFormat="1" applyFont="1" applyFill="1" applyBorder="1" applyAlignment="1">
      <alignment horizontal="right" vertical="center" wrapText="1"/>
    </xf>
    <xf numFmtId="37" fontId="7" fillId="2" borderId="14" xfId="5" applyNumberFormat="1" applyFont="1" applyFill="1" applyBorder="1" applyAlignment="1">
      <alignment horizontal="center" vertical="center" wrapText="1"/>
    </xf>
    <xf numFmtId="37" fontId="7" fillId="2" borderId="18" xfId="5" applyNumberFormat="1" applyFont="1" applyFill="1" applyBorder="1" applyAlignment="1">
      <alignment horizontal="center" vertical="center" wrapText="1"/>
    </xf>
    <xf numFmtId="0" fontId="7" fillId="2" borderId="18" xfId="5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/>
    </xf>
    <xf numFmtId="0" fontId="12" fillId="2" borderId="14" xfId="5" applyFont="1" applyFill="1" applyBorder="1" applyAlignment="1">
      <alignment horizontal="right" vertical="center" wrapText="1"/>
    </xf>
    <xf numFmtId="0" fontId="13" fillId="2" borderId="14" xfId="5" applyFont="1" applyFill="1" applyBorder="1" applyAlignment="1">
      <alignment horizontal="right" vertical="center" wrapText="1"/>
    </xf>
    <xf numFmtId="0" fontId="13" fillId="2" borderId="19" xfId="5" applyFont="1" applyFill="1" applyBorder="1" applyAlignment="1">
      <alignment horizontal="right" vertical="center" wrapText="1"/>
    </xf>
    <xf numFmtId="0" fontId="13" fillId="2" borderId="17" xfId="5" applyFont="1" applyFill="1" applyBorder="1" applyAlignment="1">
      <alignment horizontal="right" vertical="center" wrapText="1"/>
    </xf>
    <xf numFmtId="180" fontId="13" fillId="2" borderId="14" xfId="5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/>
    <xf numFmtId="0" fontId="7" fillId="2" borderId="20" xfId="5" applyFont="1" applyFill="1" applyBorder="1" applyAlignment="1">
      <alignment horizontal="center" vertical="center" wrapText="1" shrinkToFit="1"/>
    </xf>
    <xf numFmtId="0" fontId="14" fillId="2" borderId="7" xfId="0" applyFont="1" applyFill="1" applyBorder="1" applyAlignment="1"/>
    <xf numFmtId="0" fontId="15" fillId="2" borderId="0" xfId="4" applyFont="1" applyFill="1" applyAlignment="1">
      <alignment horizontal="center"/>
    </xf>
    <xf numFmtId="0" fontId="16" fillId="2" borderId="21" xfId="5" applyFont="1" applyFill="1" applyBorder="1" applyAlignment="1">
      <alignment horizontal="center" vertical="center" wrapText="1" shrinkToFit="1"/>
    </xf>
    <xf numFmtId="0" fontId="16" fillId="2" borderId="22" xfId="5" applyFont="1" applyFill="1" applyBorder="1" applyAlignment="1">
      <alignment horizontal="center" vertical="center" wrapText="1" shrinkToFit="1"/>
    </xf>
    <xf numFmtId="182" fontId="16" fillId="2" borderId="22" xfId="1" applyNumberFormat="1" applyFont="1" applyFill="1" applyBorder="1" applyAlignment="1">
      <alignment horizontal="center" vertical="center" wrapText="1" shrinkToFit="1"/>
    </xf>
    <xf numFmtId="0" fontId="17" fillId="2" borderId="23" xfId="5" applyFont="1" applyFill="1" applyBorder="1" applyAlignment="1">
      <alignment horizontal="center" vertical="center" wrapText="1" shrinkToFit="1"/>
    </xf>
    <xf numFmtId="0" fontId="0" fillId="2" borderId="24" xfId="0" applyFill="1" applyBorder="1" applyAlignment="1"/>
    <xf numFmtId="0" fontId="0" fillId="2" borderId="24" xfId="0" applyFill="1" applyBorder="1" applyAlignment="1"/>
    <xf numFmtId="183" fontId="20" fillId="2" borderId="24" xfId="5" applyNumberFormat="1" applyFont="1" applyFill="1" applyBorder="1" applyAlignment="1">
      <alignment horizontal="center" vertical="center" shrinkToFit="1"/>
    </xf>
    <xf numFmtId="0" fontId="22" fillId="2" borderId="0" xfId="4" applyFont="1" applyFill="1" applyBorder="1" applyAlignment="1">
      <alignment horizontal="center"/>
    </xf>
    <xf numFmtId="0" fontId="22" fillId="2" borderId="0" xfId="4" applyFont="1" applyFill="1"/>
    <xf numFmtId="9" fontId="20" fillId="2" borderId="25" xfId="5" applyNumberFormat="1" applyFont="1" applyFill="1" applyBorder="1" applyAlignment="1">
      <alignment horizontal="center" vertical="center" shrinkToFit="1"/>
    </xf>
    <xf numFmtId="184" fontId="7" fillId="2" borderId="24" xfId="0" applyNumberFormat="1" applyFont="1" applyFill="1" applyBorder="1" applyAlignment="1">
      <alignment horizontal="center" vertical="center" shrinkToFit="1"/>
    </xf>
    <xf numFmtId="1" fontId="7" fillId="2" borderId="24" xfId="0" applyNumberFormat="1" applyFont="1" applyFill="1" applyBorder="1" applyAlignment="1">
      <alignment horizontal="center" vertical="center" shrinkToFit="1"/>
    </xf>
    <xf numFmtId="38" fontId="7" fillId="2" borderId="24" xfId="8" applyNumberFormat="1" applyFont="1" applyFill="1" applyBorder="1" applyAlignment="1">
      <alignment horizontal="center" vertical="center" shrinkToFit="1"/>
    </xf>
    <xf numFmtId="185" fontId="7" fillId="2" borderId="24" xfId="0" applyNumberFormat="1" applyFont="1" applyFill="1" applyBorder="1" applyAlignment="1">
      <alignment horizontal="center" vertical="center" shrinkToFit="1"/>
    </xf>
    <xf numFmtId="176" fontId="7" fillId="2" borderId="24" xfId="8" applyNumberFormat="1" applyFont="1" applyFill="1" applyBorder="1" applyAlignment="1">
      <alignment horizontal="center" vertical="center" shrinkToFit="1"/>
    </xf>
    <xf numFmtId="186" fontId="20" fillId="2" borderId="24" xfId="9" applyNumberFormat="1" applyFont="1" applyFill="1" applyBorder="1" applyAlignment="1">
      <alignment horizontal="center" vertical="center" shrinkToFit="1"/>
    </xf>
    <xf numFmtId="39" fontId="20" fillId="2" borderId="24" xfId="5" applyNumberFormat="1" applyFont="1" applyFill="1" applyBorder="1" applyAlignment="1">
      <alignment horizontal="center" vertical="center" shrinkToFit="1"/>
    </xf>
    <xf numFmtId="39" fontId="20" fillId="2" borderId="24" xfId="10" applyNumberFormat="1" applyFont="1" applyFill="1" applyBorder="1" applyAlignment="1">
      <alignment horizontal="center" vertical="center" shrinkToFit="1"/>
    </xf>
    <xf numFmtId="187" fontId="23" fillId="3" borderId="22" xfId="1" applyNumberFormat="1" applyFont="1" applyFill="1" applyBorder="1" applyAlignment="1" applyProtection="1">
      <alignment horizontal="right" vertical="center" shrinkToFit="1"/>
    </xf>
    <xf numFmtId="0" fontId="20" fillId="2" borderId="24" xfId="10" applyFont="1" applyFill="1" applyBorder="1" applyAlignment="1">
      <alignment horizontal="center" vertical="center" shrinkToFit="1"/>
    </xf>
    <xf numFmtId="9" fontId="7" fillId="2" borderId="24" xfId="10" applyNumberFormat="1" applyFont="1" applyFill="1" applyBorder="1" applyAlignment="1">
      <alignment horizontal="center" vertical="center" wrapText="1"/>
    </xf>
    <xf numFmtId="188" fontId="20" fillId="2" borderId="24" xfId="10" applyNumberFormat="1" applyFont="1" applyFill="1" applyBorder="1" applyAlignment="1">
      <alignment horizontal="right" vertical="center" wrapText="1"/>
    </xf>
    <xf numFmtId="38" fontId="20" fillId="2" borderId="24" xfId="10" applyNumberFormat="1" applyFont="1" applyFill="1" applyBorder="1" applyAlignment="1">
      <alignment horizontal="right" vertical="center" shrinkToFit="1"/>
    </xf>
    <xf numFmtId="3" fontId="20" fillId="2" borderId="24" xfId="8" applyNumberFormat="1" applyFont="1" applyFill="1" applyBorder="1" applyAlignment="1">
      <alignment horizontal="right" vertical="center" wrapText="1"/>
    </xf>
    <xf numFmtId="189" fontId="20" fillId="2" borderId="24" xfId="10" applyNumberFormat="1" applyFont="1" applyFill="1" applyBorder="1" applyAlignment="1">
      <alignment horizontal="right" vertical="center" shrinkToFit="1"/>
    </xf>
    <xf numFmtId="9" fontId="20" fillId="2" borderId="24" xfId="10" applyNumberFormat="1" applyFont="1" applyFill="1" applyBorder="1" applyAlignment="1">
      <alignment horizontal="center" vertical="center" shrinkToFit="1"/>
    </xf>
    <xf numFmtId="10" fontId="24" fillId="2" borderId="24" xfId="5" applyNumberFormat="1" applyFont="1" applyFill="1" applyBorder="1" applyAlignment="1">
      <alignment horizontal="center" vertical="center" shrinkToFit="1"/>
    </xf>
    <xf numFmtId="183" fontId="12" fillId="2" borderId="24" xfId="5" applyNumberFormat="1" applyFont="1" applyFill="1" applyBorder="1" applyAlignment="1">
      <alignment horizontal="center" vertical="center" shrinkToFit="1"/>
    </xf>
    <xf numFmtId="38" fontId="25" fillId="2" borderId="20" xfId="8" applyNumberFormat="1" applyFont="1" applyFill="1" applyBorder="1" applyAlignment="1">
      <alignment horizontal="center" vertical="center" shrinkToFit="1"/>
    </xf>
    <xf numFmtId="179" fontId="7" fillId="2" borderId="26" xfId="6" applyNumberFormat="1" applyFont="1" applyFill="1" applyBorder="1" applyAlignment="1">
      <alignment horizontal="center" vertical="center" wrapText="1"/>
    </xf>
    <xf numFmtId="190" fontId="7" fillId="2" borderId="26" xfId="6" applyNumberFormat="1" applyFont="1" applyFill="1" applyBorder="1" applyAlignment="1">
      <alignment horizontal="center" vertical="center" wrapText="1"/>
    </xf>
    <xf numFmtId="0" fontId="26" fillId="2" borderId="26" xfId="4" applyFont="1" applyFill="1" applyBorder="1" applyAlignment="1">
      <alignment horizontal="center" vertical="center" wrapText="1"/>
    </xf>
    <xf numFmtId="38" fontId="7" fillId="2" borderId="26" xfId="6" applyNumberFormat="1" applyFont="1" applyFill="1" applyBorder="1" applyAlignment="1">
      <alignment horizontal="center" vertical="center" wrapText="1"/>
    </xf>
    <xf numFmtId="9" fontId="7" fillId="2" borderId="26" xfId="2" applyNumberFormat="1" applyFont="1" applyFill="1" applyBorder="1" applyAlignment="1">
      <alignment horizontal="center" vertical="center" wrapText="1"/>
    </xf>
    <xf numFmtId="9" fontId="20" fillId="4" borderId="27" xfId="5" applyNumberFormat="1" applyFont="1" applyFill="1" applyBorder="1" applyAlignment="1">
      <alignment horizontal="center" vertical="center" shrinkToFit="1"/>
    </xf>
    <xf numFmtId="184" fontId="7" fillId="4" borderId="24" xfId="0" applyNumberFormat="1" applyFont="1" applyFill="1" applyBorder="1" applyAlignment="1">
      <alignment horizontal="center" vertical="center" shrinkToFit="1"/>
    </xf>
    <xf numFmtId="1" fontId="7" fillId="4" borderId="24" xfId="0" applyNumberFormat="1" applyFont="1" applyFill="1" applyBorder="1" applyAlignment="1">
      <alignment horizontal="center" vertical="center" shrinkToFit="1"/>
    </xf>
    <xf numFmtId="38" fontId="7" fillId="4" borderId="24" xfId="8" applyNumberFormat="1" applyFont="1" applyFill="1" applyBorder="1" applyAlignment="1">
      <alignment horizontal="center" vertical="center" shrinkToFit="1"/>
    </xf>
    <xf numFmtId="185" fontId="7" fillId="4" borderId="24" xfId="0" applyNumberFormat="1" applyFont="1" applyFill="1" applyBorder="1" applyAlignment="1">
      <alignment horizontal="center" vertical="center" shrinkToFit="1"/>
    </xf>
    <xf numFmtId="176" fontId="7" fillId="4" borderId="24" xfId="8" applyNumberFormat="1" applyFont="1" applyFill="1" applyBorder="1" applyAlignment="1">
      <alignment horizontal="center" vertical="center" shrinkToFit="1"/>
    </xf>
    <xf numFmtId="186" fontId="20" fillId="4" borderId="24" xfId="9" applyNumberFormat="1" applyFont="1" applyFill="1" applyBorder="1" applyAlignment="1">
      <alignment horizontal="center" vertical="center" shrinkToFit="1"/>
    </xf>
    <xf numFmtId="39" fontId="20" fillId="4" borderId="24" xfId="5" applyNumberFormat="1" applyFont="1" applyFill="1" applyBorder="1" applyAlignment="1">
      <alignment horizontal="center" vertical="center" shrinkToFit="1"/>
    </xf>
    <xf numFmtId="39" fontId="20" fillId="4" borderId="24" xfId="10" applyNumberFormat="1" applyFont="1" applyFill="1" applyBorder="1" applyAlignment="1">
      <alignment horizontal="center" vertical="center" shrinkToFit="1"/>
    </xf>
    <xf numFmtId="0" fontId="20" fillId="4" borderId="24" xfId="10" applyFont="1" applyFill="1" applyBorder="1" applyAlignment="1">
      <alignment horizontal="center" vertical="center" shrinkToFit="1"/>
    </xf>
    <xf numFmtId="9" fontId="7" fillId="4" borderId="24" xfId="10" applyNumberFormat="1" applyFont="1" applyFill="1" applyBorder="1" applyAlignment="1">
      <alignment horizontal="center" vertical="center" wrapText="1"/>
    </xf>
    <xf numFmtId="188" fontId="20" fillId="4" borderId="28" xfId="10" applyNumberFormat="1" applyFont="1" applyFill="1" applyBorder="1" applyAlignment="1">
      <alignment horizontal="right" vertical="center" wrapText="1"/>
    </xf>
    <xf numFmtId="38" fontId="20" fillId="4" borderId="24" xfId="10" applyNumberFormat="1" applyFont="1" applyFill="1" applyBorder="1" applyAlignment="1">
      <alignment horizontal="right" vertical="center" shrinkToFit="1"/>
    </xf>
    <xf numFmtId="3" fontId="20" fillId="4" borderId="24" xfId="8" applyNumberFormat="1" applyFont="1" applyFill="1" applyBorder="1" applyAlignment="1">
      <alignment horizontal="right" vertical="center" wrapText="1"/>
    </xf>
    <xf numFmtId="189" fontId="20" fillId="4" borderId="24" xfId="10" applyNumberFormat="1" applyFont="1" applyFill="1" applyBorder="1" applyAlignment="1">
      <alignment horizontal="right" vertical="center" shrinkToFit="1"/>
    </xf>
    <xf numFmtId="9" fontId="20" fillId="4" borderId="24" xfId="10" applyNumberFormat="1" applyFont="1" applyFill="1" applyBorder="1" applyAlignment="1">
      <alignment horizontal="center" vertical="center" shrinkToFit="1"/>
    </xf>
    <xf numFmtId="9" fontId="27" fillId="4" borderId="28" xfId="10" applyNumberFormat="1" applyFont="1" applyFill="1" applyBorder="1" applyAlignment="1">
      <alignment horizontal="center" vertical="center" shrinkToFit="1"/>
    </xf>
    <xf numFmtId="10" fontId="24" fillId="4" borderId="24" xfId="5" applyNumberFormat="1" applyFont="1" applyFill="1" applyBorder="1" applyAlignment="1">
      <alignment horizontal="center" vertical="center" shrinkToFit="1"/>
    </xf>
    <xf numFmtId="183" fontId="12" fillId="4" borderId="24" xfId="5" applyNumberFormat="1" applyFont="1" applyFill="1" applyBorder="1" applyAlignment="1">
      <alignment horizontal="center" vertical="center" shrinkToFit="1"/>
    </xf>
    <xf numFmtId="38" fontId="25" fillId="4" borderId="20" xfId="8" applyNumberFormat="1" applyFont="1" applyFill="1" applyBorder="1" applyAlignment="1">
      <alignment horizontal="center" vertical="center" shrinkToFit="1"/>
    </xf>
    <xf numFmtId="179" fontId="7" fillId="5" borderId="26" xfId="6" applyNumberFormat="1" applyFont="1" applyFill="1" applyBorder="1" applyAlignment="1">
      <alignment horizontal="center" vertical="center" wrapText="1"/>
    </xf>
    <xf numFmtId="190" fontId="20" fillId="4" borderId="26" xfId="6" applyNumberFormat="1" applyFont="1" applyFill="1" applyBorder="1" applyAlignment="1">
      <alignment horizontal="center" vertical="center" wrapText="1"/>
    </xf>
    <xf numFmtId="0" fontId="26" fillId="4" borderId="26" xfId="4" applyFont="1" applyFill="1" applyBorder="1" applyAlignment="1">
      <alignment horizontal="center" vertical="center" wrapText="1"/>
    </xf>
    <xf numFmtId="38" fontId="7" fillId="4" borderId="26" xfId="6" applyNumberFormat="1" applyFont="1" applyFill="1" applyBorder="1" applyAlignment="1">
      <alignment horizontal="center" vertical="center" wrapText="1"/>
    </xf>
    <xf numFmtId="38" fontId="20" fillId="4" borderId="26" xfId="6" applyNumberFormat="1" applyFont="1" applyFill="1" applyBorder="1" applyAlignment="1">
      <alignment horizontal="center" vertical="center" wrapText="1"/>
    </xf>
    <xf numFmtId="9" fontId="20" fillId="4" borderId="26" xfId="2" applyNumberFormat="1" applyFont="1" applyFill="1" applyBorder="1" applyAlignment="1">
      <alignment horizontal="center" vertical="center" wrapText="1"/>
    </xf>
    <xf numFmtId="9" fontId="20" fillId="4" borderId="29" xfId="5" applyNumberFormat="1" applyFont="1" applyFill="1" applyBorder="1" applyAlignment="1">
      <alignment horizontal="center" vertical="center" shrinkToFit="1"/>
    </xf>
    <xf numFmtId="188" fontId="20" fillId="4" borderId="30" xfId="10" applyNumberFormat="1" applyFont="1" applyFill="1" applyBorder="1" applyAlignment="1">
      <alignment horizontal="right" vertical="center" wrapText="1"/>
    </xf>
    <xf numFmtId="9" fontId="27" fillId="4" borderId="31" xfId="10" applyNumberFormat="1" applyFont="1" applyFill="1" applyBorder="1" applyAlignment="1">
      <alignment horizontal="center" vertical="center" shrinkToFit="1"/>
    </xf>
    <xf numFmtId="0" fontId="22" fillId="4" borderId="0" xfId="4" applyFont="1" applyFill="1"/>
    <xf numFmtId="9" fontId="20" fillId="4" borderId="32" xfId="5" applyNumberFormat="1" applyFont="1" applyFill="1" applyBorder="1" applyAlignment="1">
      <alignment horizontal="center" vertical="center" shrinkToFit="1"/>
    </xf>
    <xf numFmtId="0" fontId="20" fillId="4" borderId="24" xfId="10" applyFont="1" applyFill="1" applyBorder="1" applyAlignment="1">
      <alignment horizontal="center" vertical="center" shrinkToFit="1"/>
    </xf>
    <xf numFmtId="188" fontId="20" fillId="4" borderId="24" xfId="10" applyNumberFormat="1" applyFont="1" applyFill="1" applyBorder="1" applyAlignment="1">
      <alignment horizontal="right" vertical="center" wrapText="1"/>
    </xf>
    <xf numFmtId="9" fontId="27" fillId="4" borderId="30" xfId="10" applyNumberFormat="1" applyFont="1" applyFill="1" applyBorder="1" applyAlignment="1">
      <alignment vertical="center" shrinkToFit="1"/>
    </xf>
    <xf numFmtId="179" fontId="7" fillId="4" borderId="26" xfId="6" applyNumberFormat="1" applyFont="1" applyFill="1" applyBorder="1" applyAlignment="1">
      <alignment horizontal="center" vertical="center" wrapText="1"/>
    </xf>
    <xf numFmtId="190" fontId="7" fillId="4" borderId="26" xfId="6" applyNumberFormat="1" applyFont="1" applyFill="1" applyBorder="1" applyAlignment="1">
      <alignment horizontal="center" vertical="center" wrapText="1"/>
    </xf>
    <xf numFmtId="9" fontId="7" fillId="4" borderId="26" xfId="2" applyNumberFormat="1" applyFont="1" applyFill="1" applyBorder="1" applyAlignment="1">
      <alignment horizontal="center" vertical="center" wrapText="1"/>
    </xf>
    <xf numFmtId="9" fontId="20" fillId="4" borderId="24" xfId="10" applyNumberFormat="1" applyFont="1" applyFill="1" applyBorder="1" applyAlignment="1">
      <alignment horizontal="center" vertical="center" shrinkToFit="1"/>
    </xf>
    <xf numFmtId="185" fontId="28" fillId="2" borderId="24" xfId="0" applyNumberFormat="1" applyFont="1" applyFill="1" applyBorder="1" applyAlignment="1">
      <alignment horizontal="center" vertical="center" shrinkToFit="1"/>
    </xf>
    <xf numFmtId="9" fontId="20" fillId="2" borderId="24" xfId="5" applyNumberFormat="1" applyFont="1" applyFill="1" applyBorder="1" applyAlignment="1">
      <alignment horizontal="center" vertical="center" shrinkToFit="1"/>
    </xf>
    <xf numFmtId="184" fontId="7" fillId="2" borderId="30" xfId="0" applyNumberFormat="1" applyFont="1" applyFill="1" applyBorder="1" applyAlignment="1">
      <alignment horizontal="center" vertical="center" shrinkToFit="1"/>
    </xf>
    <xf numFmtId="1" fontId="7" fillId="2" borderId="30" xfId="0" applyNumberFormat="1" applyFont="1" applyFill="1" applyBorder="1" applyAlignment="1">
      <alignment horizontal="center" vertical="center" shrinkToFit="1"/>
    </xf>
    <xf numFmtId="38" fontId="7" fillId="2" borderId="30" xfId="8" applyNumberFormat="1" applyFont="1" applyFill="1" applyBorder="1" applyAlignment="1">
      <alignment horizontal="center" vertical="center" shrinkToFit="1"/>
    </xf>
    <xf numFmtId="185" fontId="28" fillId="2" borderId="30" xfId="0" applyNumberFormat="1" applyFont="1" applyFill="1" applyBorder="1" applyAlignment="1">
      <alignment horizontal="center" vertical="center" shrinkToFit="1"/>
    </xf>
    <xf numFmtId="176" fontId="7" fillId="2" borderId="30" xfId="8" applyNumberFormat="1" applyFont="1" applyFill="1" applyBorder="1" applyAlignment="1">
      <alignment horizontal="center" vertical="center" shrinkToFit="1"/>
    </xf>
    <xf numFmtId="186" fontId="20" fillId="2" borderId="30" xfId="9" applyNumberFormat="1" applyFont="1" applyFill="1" applyBorder="1" applyAlignment="1">
      <alignment horizontal="center" vertical="center" shrinkToFit="1"/>
    </xf>
    <xf numFmtId="39" fontId="20" fillId="2" borderId="30" xfId="5" applyNumberFormat="1" applyFont="1" applyFill="1" applyBorder="1" applyAlignment="1">
      <alignment horizontal="center" vertical="center" shrinkToFit="1"/>
    </xf>
    <xf numFmtId="39" fontId="20" fillId="2" borderId="33" xfId="10" applyNumberFormat="1" applyFont="1" applyFill="1" applyBorder="1" applyAlignment="1">
      <alignment horizontal="center" vertical="center" shrinkToFit="1"/>
    </xf>
    <xf numFmtId="0" fontId="20" fillId="2" borderId="33" xfId="10" applyFont="1" applyFill="1" applyBorder="1" applyAlignment="1">
      <alignment horizontal="center" vertical="center" shrinkToFit="1"/>
    </xf>
    <xf numFmtId="9" fontId="7" fillId="2" borderId="30" xfId="10" applyNumberFormat="1" applyFont="1" applyFill="1" applyBorder="1" applyAlignment="1">
      <alignment horizontal="center" vertical="center" wrapText="1"/>
    </xf>
    <xf numFmtId="188" fontId="20" fillId="2" borderId="30" xfId="10" applyNumberFormat="1" applyFont="1" applyFill="1" applyBorder="1" applyAlignment="1">
      <alignment horizontal="right" vertical="center" wrapText="1"/>
    </xf>
    <xf numFmtId="38" fontId="20" fillId="2" borderId="30" xfId="10" applyNumberFormat="1" applyFont="1" applyFill="1" applyBorder="1" applyAlignment="1">
      <alignment horizontal="right" vertical="center" shrinkToFit="1"/>
    </xf>
    <xf numFmtId="3" fontId="20" fillId="2" borderId="30" xfId="8" applyNumberFormat="1" applyFont="1" applyFill="1" applyBorder="1" applyAlignment="1">
      <alignment horizontal="right" vertical="center" wrapText="1"/>
    </xf>
    <xf numFmtId="189" fontId="20" fillId="2" borderId="30" xfId="10" applyNumberFormat="1" applyFont="1" applyFill="1" applyBorder="1" applyAlignment="1">
      <alignment horizontal="right" vertical="center" shrinkToFit="1"/>
    </xf>
    <xf numFmtId="9" fontId="20" fillId="2" borderId="30" xfId="10" applyNumberFormat="1" applyFont="1" applyFill="1" applyBorder="1" applyAlignment="1">
      <alignment horizontal="center" vertical="center" shrinkToFit="1"/>
    </xf>
    <xf numFmtId="10" fontId="24" fillId="2" borderId="30" xfId="5" applyNumberFormat="1" applyFont="1" applyFill="1" applyBorder="1" applyAlignment="1">
      <alignment horizontal="center" vertical="center" shrinkToFit="1"/>
    </xf>
    <xf numFmtId="39" fontId="20" fillId="2" borderId="14" xfId="10" applyNumberFormat="1" applyFont="1" applyFill="1" applyBorder="1" applyAlignment="1">
      <alignment horizontal="center" vertical="center" shrinkToFit="1"/>
    </xf>
    <xf numFmtId="0" fontId="20" fillId="2" borderId="14" xfId="10" applyFont="1" applyFill="1" applyBorder="1" applyAlignment="1">
      <alignment horizontal="center" vertical="center" shrinkToFit="1"/>
    </xf>
    <xf numFmtId="188" fontId="20" fillId="2" borderId="24" xfId="10" applyNumberFormat="1" applyFont="1" applyFill="1" applyBorder="1" applyAlignment="1">
      <alignment vertical="center" wrapText="1"/>
    </xf>
    <xf numFmtId="39" fontId="27" fillId="2" borderId="24" xfId="5" applyNumberFormat="1" applyFont="1" applyFill="1" applyBorder="1" applyAlignment="1">
      <alignment horizontal="center" vertical="center" shrinkToFit="1"/>
    </xf>
    <xf numFmtId="9" fontId="27" fillId="2" borderId="24" xfId="10" applyNumberFormat="1" applyFont="1" applyFill="1" applyBorder="1" applyAlignment="1">
      <alignment horizontal="center" vertical="center" shrinkToFit="1"/>
    </xf>
    <xf numFmtId="9" fontId="20" fillId="4" borderId="28" xfId="5" applyNumberFormat="1" applyFont="1" applyFill="1" applyBorder="1" applyAlignment="1">
      <alignment horizontal="center" vertical="center" shrinkToFit="1"/>
    </xf>
    <xf numFmtId="39" fontId="20" fillId="4" borderId="14" xfId="10" applyNumberFormat="1" applyFont="1" applyFill="1" applyBorder="1" applyAlignment="1">
      <alignment horizontal="center" vertical="center" shrinkToFit="1"/>
    </xf>
    <xf numFmtId="0" fontId="20" fillId="4" borderId="14" xfId="10" applyFont="1" applyFill="1" applyBorder="1" applyAlignment="1">
      <alignment horizontal="center" vertical="center" shrinkToFit="1"/>
    </xf>
    <xf numFmtId="9" fontId="7" fillId="4" borderId="34" xfId="10" applyNumberFormat="1" applyFont="1" applyFill="1" applyBorder="1" applyAlignment="1">
      <alignment horizontal="center" vertical="center" wrapText="1"/>
    </xf>
    <xf numFmtId="9" fontId="20" fillId="4" borderId="30" xfId="5" applyNumberFormat="1" applyFont="1" applyFill="1" applyBorder="1" applyAlignment="1">
      <alignment horizontal="center" vertical="center" shrinkToFit="1"/>
    </xf>
    <xf numFmtId="185" fontId="28" fillId="4" borderId="24" xfId="0" applyNumberFormat="1" applyFont="1" applyFill="1" applyBorder="1" applyAlignment="1">
      <alignment horizontal="center" vertical="center" shrinkToFit="1"/>
    </xf>
    <xf numFmtId="39" fontId="20" fillId="4" borderId="35" xfId="10" applyNumberFormat="1" applyFont="1" applyFill="1" applyBorder="1" applyAlignment="1">
      <alignment horizontal="center" vertical="center" shrinkToFit="1"/>
    </xf>
    <xf numFmtId="9" fontId="7" fillId="4" borderId="36" xfId="10" applyNumberFormat="1" applyFont="1" applyFill="1" applyBorder="1" applyAlignment="1">
      <alignment horizontal="center" vertical="center" wrapText="1"/>
    </xf>
    <xf numFmtId="9" fontId="20" fillId="4" borderId="24" xfId="5" applyNumberFormat="1" applyFont="1" applyFill="1" applyBorder="1" applyAlignment="1">
      <alignment horizontal="center" vertical="center" shrinkToFit="1"/>
    </xf>
    <xf numFmtId="38" fontId="25" fillId="2" borderId="0" xfId="8" applyNumberFormat="1" applyFont="1" applyFill="1" applyBorder="1" applyAlignment="1">
      <alignment horizontal="center" vertical="center" shrinkToFit="1"/>
    </xf>
    <xf numFmtId="0" fontId="20" fillId="4" borderId="14" xfId="10" applyFont="1" applyFill="1" applyBorder="1" applyAlignment="1">
      <alignment horizontal="center" vertical="center" shrinkToFit="1"/>
    </xf>
    <xf numFmtId="38" fontId="25" fillId="4" borderId="0" xfId="8" applyNumberFormat="1" applyFont="1" applyFill="1" applyBorder="1" applyAlignment="1">
      <alignment horizontal="center" vertical="center" shrinkToFit="1"/>
    </xf>
    <xf numFmtId="0" fontId="20" fillId="4" borderId="35" xfId="10" applyFont="1" applyFill="1" applyBorder="1" applyAlignment="1">
      <alignment horizontal="center" vertical="center" shrinkToFit="1"/>
    </xf>
    <xf numFmtId="9" fontId="27" fillId="4" borderId="30" xfId="10" applyNumberFormat="1" applyFont="1" applyFill="1" applyBorder="1" applyAlignment="1">
      <alignment horizontal="center" vertical="center" shrinkToFit="1"/>
    </xf>
    <xf numFmtId="38" fontId="25" fillId="4" borderId="10" xfId="8" applyNumberFormat="1" applyFont="1" applyFill="1" applyBorder="1" applyAlignment="1">
      <alignment horizontal="center" vertical="center" shrinkToFit="1"/>
    </xf>
    <xf numFmtId="9" fontId="20" fillId="2" borderId="37" xfId="5" applyNumberFormat="1" applyFont="1" applyFill="1" applyBorder="1" applyAlignment="1">
      <alignment horizontal="center" vertical="center" shrinkToFit="1"/>
    </xf>
    <xf numFmtId="184" fontId="7" fillId="2" borderId="32" xfId="0" applyNumberFormat="1" applyFont="1" applyFill="1" applyBorder="1" applyAlignment="1">
      <alignment horizontal="center" vertical="center" shrinkToFit="1"/>
    </xf>
    <xf numFmtId="185" fontId="7" fillId="2" borderId="30" xfId="0" applyNumberFormat="1" applyFont="1" applyFill="1" applyBorder="1" applyAlignment="1">
      <alignment horizontal="center" vertical="center" shrinkToFit="1"/>
    </xf>
    <xf numFmtId="9" fontId="7" fillId="2" borderId="38" xfId="10" applyNumberFormat="1" applyFont="1" applyFill="1" applyBorder="1" applyAlignment="1">
      <alignment horizontal="center" vertical="center" wrapText="1"/>
    </xf>
    <xf numFmtId="188" fontId="20" fillId="2" borderId="30" xfId="10" applyNumberFormat="1" applyFont="1" applyFill="1" applyBorder="1" applyAlignment="1">
      <alignment vertical="center" wrapText="1"/>
    </xf>
    <xf numFmtId="183" fontId="12" fillId="2" borderId="30" xfId="5" applyNumberFormat="1" applyFont="1" applyFill="1" applyBorder="1" applyAlignment="1">
      <alignment horizontal="center" vertical="center" shrinkToFit="1"/>
    </xf>
    <xf numFmtId="9" fontId="20" fillId="2" borderId="28" xfId="5" applyNumberFormat="1" applyFont="1" applyFill="1" applyBorder="1" applyAlignment="1">
      <alignment horizontal="center" vertical="center" shrinkToFit="1"/>
    </xf>
    <xf numFmtId="9" fontId="7" fillId="2" borderId="34" xfId="10" applyNumberFormat="1" applyFont="1" applyFill="1" applyBorder="1" applyAlignment="1">
      <alignment horizontal="center" vertical="center" wrapText="1"/>
    </xf>
    <xf numFmtId="188" fontId="20" fillId="2" borderId="28" xfId="10" applyNumberFormat="1" applyFont="1" applyFill="1" applyBorder="1" applyAlignment="1">
      <alignment horizontal="right" vertical="center" wrapText="1"/>
    </xf>
    <xf numFmtId="184" fontId="7" fillId="2" borderId="39" xfId="0" applyNumberFormat="1" applyFont="1" applyFill="1" applyBorder="1" applyAlignment="1">
      <alignment horizontal="center" vertical="center" shrinkToFit="1"/>
    </xf>
    <xf numFmtId="1" fontId="7" fillId="2" borderId="39" xfId="0" applyNumberFormat="1" applyFont="1" applyFill="1" applyBorder="1" applyAlignment="1">
      <alignment horizontal="center" vertical="center" shrinkToFit="1"/>
    </xf>
    <xf numFmtId="186" fontId="20" fillId="2" borderId="28" xfId="9" applyNumberFormat="1" applyFont="1" applyFill="1" applyBorder="1" applyAlignment="1">
      <alignment horizontal="center" vertical="center" shrinkToFit="1"/>
    </xf>
    <xf numFmtId="39" fontId="20" fillId="2" borderId="28" xfId="5" applyNumberFormat="1" applyFont="1" applyFill="1" applyBorder="1" applyAlignment="1">
      <alignment horizontal="center" vertical="center" shrinkToFit="1"/>
    </xf>
    <xf numFmtId="38" fontId="20" fillId="2" borderId="28" xfId="10" applyNumberFormat="1" applyFont="1" applyFill="1" applyBorder="1" applyAlignment="1">
      <alignment horizontal="right" vertical="center" shrinkToFit="1"/>
    </xf>
    <xf numFmtId="3" fontId="20" fillId="2" borderId="28" xfId="5" applyNumberFormat="1" applyFont="1" applyFill="1" applyBorder="1" applyAlignment="1">
      <alignment horizontal="center" vertical="center" shrinkToFit="1"/>
    </xf>
    <xf numFmtId="190" fontId="20" fillId="0" borderId="26" xfId="6" applyNumberFormat="1" applyFont="1" applyFill="1" applyBorder="1" applyAlignment="1">
      <alignment horizontal="center" vertical="center" wrapText="1"/>
    </xf>
    <xf numFmtId="0" fontId="26" fillId="0" borderId="26" xfId="4" applyFont="1" applyFill="1" applyBorder="1" applyAlignment="1">
      <alignment horizontal="center" vertical="center" wrapText="1"/>
    </xf>
    <xf numFmtId="38" fontId="7" fillId="0" borderId="26" xfId="6" applyNumberFormat="1" applyFont="1" applyFill="1" applyBorder="1" applyAlignment="1">
      <alignment horizontal="center" vertical="center" wrapText="1"/>
    </xf>
    <xf numFmtId="38" fontId="20" fillId="0" borderId="26" xfId="6" applyNumberFormat="1" applyFont="1" applyFill="1" applyBorder="1" applyAlignment="1">
      <alignment horizontal="center" vertical="center" wrapText="1"/>
    </xf>
    <xf numFmtId="9" fontId="20" fillId="0" borderId="26" xfId="2" applyNumberFormat="1" applyFont="1" applyFill="1" applyBorder="1" applyAlignment="1">
      <alignment horizontal="center" vertical="center" wrapText="1"/>
    </xf>
    <xf numFmtId="9" fontId="13" fillId="2" borderId="40" xfId="5" applyNumberFormat="1" applyFont="1" applyFill="1" applyBorder="1" applyAlignment="1">
      <alignment horizontal="center" vertical="center" shrinkToFit="1"/>
    </xf>
    <xf numFmtId="0" fontId="0" fillId="2" borderId="30" xfId="0" applyFill="1" applyBorder="1" applyAlignment="1"/>
    <xf numFmtId="0" fontId="24" fillId="2" borderId="30" xfId="7" applyFont="1" applyFill="1" applyBorder="1">
      <alignment vertical="center"/>
    </xf>
    <xf numFmtId="37" fontId="24" fillId="2" borderId="30" xfId="7" applyNumberFormat="1" applyFont="1" applyFill="1" applyBorder="1" applyAlignment="1">
      <alignment horizontal="center" vertical="center"/>
    </xf>
    <xf numFmtId="0" fontId="20" fillId="2" borderId="30" xfId="5" applyFont="1" applyFill="1" applyBorder="1" applyAlignment="1">
      <alignment horizontal="center" vertical="center" shrinkToFit="1"/>
    </xf>
    <xf numFmtId="177" fontId="20" fillId="2" borderId="30" xfId="5" applyNumberFormat="1" applyFont="1" applyFill="1" applyBorder="1" applyAlignment="1">
      <alignment horizontal="right" vertical="center" shrinkToFit="1"/>
    </xf>
    <xf numFmtId="37" fontId="7" fillId="2" borderId="30" xfId="10" applyNumberFormat="1" applyFont="1" applyFill="1" applyBorder="1" applyAlignment="1">
      <alignment horizontal="center" vertical="center" wrapText="1"/>
    </xf>
    <xf numFmtId="37" fontId="20" fillId="2" borderId="30" xfId="10" applyNumberFormat="1" applyFont="1" applyFill="1" applyBorder="1" applyAlignment="1">
      <alignment horizontal="right" vertical="center" wrapText="1"/>
    </xf>
    <xf numFmtId="37" fontId="20" fillId="2" borderId="30" xfId="10" applyNumberFormat="1" applyFont="1" applyFill="1" applyBorder="1" applyAlignment="1">
      <alignment vertical="center" wrapText="1"/>
    </xf>
    <xf numFmtId="0" fontId="24" fillId="2" borderId="24" xfId="7" applyFont="1" applyFill="1" applyBorder="1">
      <alignment vertical="center"/>
    </xf>
    <xf numFmtId="0" fontId="22" fillId="2" borderId="41" xfId="4" applyFont="1" applyFill="1" applyBorder="1" applyAlignment="1">
      <alignment horizontal="center"/>
    </xf>
    <xf numFmtId="0" fontId="29" fillId="0" borderId="0" xfId="4" applyFont="1"/>
    <xf numFmtId="0" fontId="15" fillId="0" borderId="0" xfId="4" applyFont="1"/>
    <xf numFmtId="37" fontId="15" fillId="0" borderId="0" xfId="4" applyNumberFormat="1" applyFont="1" applyAlignment="1">
      <alignment horizontal="center"/>
    </xf>
    <xf numFmtId="0" fontId="15" fillId="0" borderId="0" xfId="4" applyFont="1" applyAlignment="1">
      <alignment horizontal="center"/>
    </xf>
    <xf numFmtId="0" fontId="15" fillId="0" borderId="0" xfId="4" applyFont="1" applyAlignment="1">
      <alignment horizontal="right"/>
    </xf>
    <xf numFmtId="0" fontId="15" fillId="6" borderId="0" xfId="4" applyFont="1" applyFill="1"/>
    <xf numFmtId="0" fontId="6" fillId="0" borderId="0" xfId="4"/>
    <xf numFmtId="191" fontId="30" fillId="7" borderId="42" xfId="1" applyNumberFormat="1" applyFont="1" applyFill="1" applyBorder="1" applyAlignment="1">
      <alignment vertical="center"/>
    </xf>
    <xf numFmtId="0" fontId="30" fillId="7" borderId="43" xfId="0" applyFont="1" applyFill="1" applyBorder="1" applyAlignment="1">
      <alignment horizontal="center"/>
    </xf>
    <xf numFmtId="182" fontId="30" fillId="7" borderId="43" xfId="1" applyNumberFormat="1" applyFont="1" applyFill="1" applyBorder="1" applyAlignment="1">
      <alignment horizontal="center" vertical="center" wrapText="1"/>
    </xf>
    <xf numFmtId="191" fontId="30" fillId="7" borderId="43" xfId="1" applyNumberFormat="1" applyFont="1" applyFill="1" applyBorder="1" applyAlignment="1">
      <alignment vertical="center"/>
    </xf>
    <xf numFmtId="192" fontId="20" fillId="7" borderId="44" xfId="2" applyNumberFormat="1" applyFont="1" applyFill="1" applyBorder="1" applyAlignment="1">
      <alignment horizontal="center" vertical="center" wrapText="1"/>
    </xf>
    <xf numFmtId="0" fontId="30" fillId="7" borderId="45" xfId="0" applyFont="1" applyFill="1" applyBorder="1" applyAlignment="1">
      <alignment vertical="center"/>
    </xf>
    <xf numFmtId="0" fontId="30" fillId="7" borderId="46" xfId="0" applyFont="1" applyFill="1" applyBorder="1" applyAlignment="1">
      <alignment horizontal="center"/>
    </xf>
    <xf numFmtId="182" fontId="30" fillId="7" borderId="46" xfId="1" applyNumberFormat="1" applyFont="1" applyFill="1" applyBorder="1" applyAlignment="1">
      <alignment horizontal="center" vertical="center" wrapText="1"/>
    </xf>
    <xf numFmtId="38" fontId="30" fillId="7" borderId="46" xfId="0" applyNumberFormat="1" applyFont="1" applyFill="1" applyBorder="1" applyAlignment="1">
      <alignment vertical="center"/>
    </xf>
    <xf numFmtId="191" fontId="20" fillId="7" borderId="46" xfId="1" applyNumberFormat="1" applyFont="1" applyFill="1" applyBorder="1" applyAlignment="1">
      <alignment horizontal="center" vertical="center" wrapText="1"/>
    </xf>
    <xf numFmtId="192" fontId="20" fillId="7" borderId="47" xfId="2" applyNumberFormat="1" applyFont="1" applyFill="1" applyBorder="1" applyAlignment="1">
      <alignment horizontal="center" vertical="center" wrapText="1"/>
    </xf>
    <xf numFmtId="1" fontId="6" fillId="0" borderId="0" xfId="4" applyNumberFormat="1" applyFill="1"/>
    <xf numFmtId="0" fontId="6" fillId="0" borderId="0" xfId="4" applyFill="1"/>
    <xf numFmtId="0" fontId="6" fillId="0" borderId="0" xfId="4" applyFill="1" applyAlignment="1">
      <alignment horizontal="center"/>
    </xf>
  </cellXfs>
  <cellStyles count="11">
    <cellStyle name="Normal 2" xfId="7"/>
    <cellStyle name="Normal 25" xfId="4"/>
    <cellStyle name="Normal_bao bieu t6-12-2014" xfId="3"/>
    <cellStyle name="Normal_w6.7 chuan" xfId="6"/>
    <cellStyle name="一般" xfId="0" builtinId="0"/>
    <cellStyle name="一般_5._複本 bao bieu 2013._6._bao bieu t6-12-2014" xfId="5"/>
    <cellStyle name="一般_5._複本 bao bieu 2013._6._生產日報表2014.8.12" xfId="8"/>
    <cellStyle name="一般_Book2_bao bieu t6-12-2014" xfId="10"/>
    <cellStyle name="一般_W6._bao bieu t6-12-2014" xfId="9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.12W..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38656;&#27714;&#36039;&#26009;\20161220&#36234;&#21335;&#21295;&#20837;EXCEL\&#35079;&#26412;%2012.13w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2"/>
      <sheetName val="12.12C"/>
      <sheetName val="12.12 A"/>
      <sheetName val="12.12E"/>
    </sheetNames>
    <sheetDataSet>
      <sheetData sheetId="0" refreshError="1">
        <row r="56">
          <cell r="C56">
            <v>41716306</v>
          </cell>
          <cell r="D56">
            <v>7056</v>
          </cell>
          <cell r="E56">
            <v>7056</v>
          </cell>
          <cell r="F56">
            <v>42732</v>
          </cell>
          <cell r="G56">
            <v>42705</v>
          </cell>
          <cell r="H56">
            <v>23.78</v>
          </cell>
          <cell r="I56">
            <v>27.652173913043477</v>
          </cell>
          <cell r="J56">
            <v>318</v>
          </cell>
          <cell r="K56">
            <v>11.5</v>
          </cell>
          <cell r="L56">
            <v>1</v>
          </cell>
          <cell r="M56">
            <v>945.255</v>
          </cell>
          <cell r="N56">
            <v>923</v>
          </cell>
          <cell r="O56">
            <v>5703</v>
          </cell>
          <cell r="P56">
            <v>6626</v>
          </cell>
          <cell r="Q56">
            <v>-430</v>
          </cell>
          <cell r="R56">
            <v>0.97645608856869315</v>
          </cell>
          <cell r="S56">
            <v>0.97645608856869315</v>
          </cell>
          <cell r="T56">
            <v>0.20424403183023873</v>
          </cell>
          <cell r="W56">
            <v>1242.2981515563736</v>
          </cell>
          <cell r="X56">
            <v>16.151221905391637</v>
          </cell>
          <cell r="Y56">
            <v>17</v>
          </cell>
        </row>
        <row r="57">
          <cell r="C57" t="str">
            <v>A18204-DG</v>
          </cell>
          <cell r="D57">
            <v>5796</v>
          </cell>
          <cell r="E57">
            <v>5796</v>
          </cell>
          <cell r="F57">
            <v>42720</v>
          </cell>
          <cell r="G57">
            <v>42704</v>
          </cell>
          <cell r="H57">
            <v>18.309999999999999</v>
          </cell>
          <cell r="I57">
            <v>25.68</v>
          </cell>
          <cell r="J57">
            <v>321</v>
          </cell>
          <cell r="K57">
            <v>12.5</v>
          </cell>
          <cell r="L57">
            <v>1</v>
          </cell>
          <cell r="M57">
            <v>734.68874999999991</v>
          </cell>
          <cell r="N57">
            <v>720</v>
          </cell>
          <cell r="O57">
            <v>4900</v>
          </cell>
          <cell r="P57">
            <v>5620</v>
          </cell>
          <cell r="Q57">
            <v>-176</v>
          </cell>
          <cell r="R57">
            <v>0.98000683963106838</v>
          </cell>
          <cell r="S57">
            <v>0.98000683963106838</v>
          </cell>
          <cell r="T57">
            <v>0.13316582914572864</v>
          </cell>
          <cell r="W57">
            <v>1254.0179454389811</v>
          </cell>
          <cell r="X57">
            <v>20.900299090649685</v>
          </cell>
          <cell r="Y57">
            <v>28</v>
          </cell>
        </row>
        <row r="58">
          <cell r="C58" t="str">
            <v>WAA17125PRT-AA7</v>
          </cell>
          <cell r="D58">
            <v>41512</v>
          </cell>
          <cell r="E58">
            <v>41512</v>
          </cell>
          <cell r="F58">
            <v>42729</v>
          </cell>
          <cell r="G58">
            <v>42706</v>
          </cell>
          <cell r="H58">
            <v>51.43</v>
          </cell>
          <cell r="I58">
            <v>26.913043478260871</v>
          </cell>
          <cell r="J58">
            <v>309.5</v>
          </cell>
          <cell r="K58">
            <v>11.5</v>
          </cell>
          <cell r="L58">
            <v>1</v>
          </cell>
          <cell r="M58">
            <v>1989.6981250000003</v>
          </cell>
          <cell r="N58">
            <v>1950</v>
          </cell>
          <cell r="O58">
            <v>11330</v>
          </cell>
          <cell r="P58">
            <v>13280</v>
          </cell>
          <cell r="Q58">
            <v>-28232</v>
          </cell>
          <cell r="R58">
            <v>0.98004816685445673</v>
          </cell>
          <cell r="S58">
            <v>0.98004816685445673</v>
          </cell>
          <cell r="T58">
            <v>8.9285714285714288E-2</v>
          </cell>
          <cell r="W58">
            <v>1209.0920688889862</v>
          </cell>
          <cell r="X58">
            <v>7.4405665777783767</v>
          </cell>
          <cell r="Y58">
            <v>9</v>
          </cell>
        </row>
        <row r="59">
          <cell r="C59" t="str">
            <v>571671 ODM</v>
          </cell>
          <cell r="D59">
            <v>3438</v>
          </cell>
          <cell r="E59">
            <v>3438</v>
          </cell>
          <cell r="F59">
            <v>42701</v>
          </cell>
          <cell r="G59">
            <v>42712</v>
          </cell>
          <cell r="H59">
            <v>29.33</v>
          </cell>
          <cell r="I59">
            <v>27.565217391304348</v>
          </cell>
          <cell r="J59">
            <v>317</v>
          </cell>
          <cell r="K59">
            <v>11.5</v>
          </cell>
          <cell r="L59">
            <v>1</v>
          </cell>
          <cell r="M59">
            <v>1162.2012499999998</v>
          </cell>
          <cell r="N59">
            <v>1050</v>
          </cell>
          <cell r="O59">
            <v>1830</v>
          </cell>
          <cell r="P59">
            <v>2880</v>
          </cell>
          <cell r="Q59">
            <v>-558</v>
          </cell>
          <cell r="R59">
            <v>0.90345798543926892</v>
          </cell>
          <cell r="S59">
            <v>0.90345798543926892</v>
          </cell>
          <cell r="T59">
            <v>0.11505507955936352</v>
          </cell>
          <cell r="U59" t="str">
            <v>上新款第4天</v>
          </cell>
          <cell r="W59">
            <v>1238.3915535955045</v>
          </cell>
          <cell r="X59">
            <v>14.153046326805766</v>
          </cell>
          <cell r="Y59">
            <v>13</v>
          </cell>
        </row>
        <row r="60">
          <cell r="C60" t="str">
            <v>42200-R1-17</v>
          </cell>
          <cell r="D60">
            <v>72396</v>
          </cell>
          <cell r="E60">
            <v>15000</v>
          </cell>
          <cell r="F60">
            <v>42730</v>
          </cell>
          <cell r="G60">
            <v>42703</v>
          </cell>
          <cell r="H60">
            <v>25.46</v>
          </cell>
          <cell r="I60">
            <v>29.565217391304348</v>
          </cell>
          <cell r="J60">
            <v>340</v>
          </cell>
          <cell r="K60">
            <v>11.5</v>
          </cell>
          <cell r="L60">
            <v>1</v>
          </cell>
          <cell r="M60">
            <v>1082.0500000000002</v>
          </cell>
          <cell r="N60">
            <v>1070</v>
          </cell>
          <cell r="O60">
            <v>9526</v>
          </cell>
          <cell r="P60">
            <v>10596</v>
          </cell>
          <cell r="Q60">
            <v>-4404</v>
          </cell>
          <cell r="R60">
            <v>0.98886373088119761</v>
          </cell>
          <cell r="S60">
            <v>0.98886373088119761</v>
          </cell>
          <cell r="T60">
            <v>0.13729508196721313</v>
          </cell>
          <cell r="W60">
            <v>1328.2433066954936</v>
          </cell>
          <cell r="X60">
            <v>14.896186617145723</v>
          </cell>
          <cell r="Y60">
            <v>16.5</v>
          </cell>
        </row>
        <row r="61">
          <cell r="C61">
            <v>16634</v>
          </cell>
          <cell r="D61">
            <v>11592</v>
          </cell>
          <cell r="E61">
            <v>3847</v>
          </cell>
          <cell r="F61">
            <v>42732</v>
          </cell>
          <cell r="G61">
            <v>42712</v>
          </cell>
          <cell r="H61">
            <v>17.16</v>
          </cell>
          <cell r="I61">
            <v>25.956521739130434</v>
          </cell>
          <cell r="J61">
            <v>298.5</v>
          </cell>
          <cell r="K61">
            <v>11.5</v>
          </cell>
          <cell r="L61">
            <v>1</v>
          </cell>
          <cell r="M61">
            <v>640.28250000000003</v>
          </cell>
          <cell r="N61">
            <v>524</v>
          </cell>
          <cell r="O61">
            <v>940</v>
          </cell>
          <cell r="P61">
            <v>1464</v>
          </cell>
          <cell r="Q61">
            <v>-2383</v>
          </cell>
          <cell r="R61">
            <v>0.81838875808725053</v>
          </cell>
          <cell r="S61">
            <v>0.81838875808725053</v>
          </cell>
          <cell r="T61">
            <v>0.34782608695652173</v>
          </cell>
          <cell r="U61" t="str">
            <v>上新款第4天</v>
          </cell>
          <cell r="W61">
            <v>1166.1194913194261</v>
          </cell>
          <cell r="X61">
            <v>26.705026518765486</v>
          </cell>
          <cell r="Y61">
            <v>20</v>
          </cell>
        </row>
        <row r="62">
          <cell r="C62" t="str">
            <v>29000-B</v>
          </cell>
          <cell r="D62">
            <v>8814</v>
          </cell>
          <cell r="E62">
            <v>9035</v>
          </cell>
          <cell r="F62">
            <v>42732</v>
          </cell>
          <cell r="G62">
            <v>42698</v>
          </cell>
          <cell r="H62">
            <v>19.899999999999999</v>
          </cell>
          <cell r="I62">
            <v>25.782608695652176</v>
          </cell>
          <cell r="J62">
            <v>296.5</v>
          </cell>
          <cell r="K62">
            <v>8</v>
          </cell>
          <cell r="L62">
            <v>1</v>
          </cell>
          <cell r="M62">
            <v>513.07391304347823</v>
          </cell>
          <cell r="N62">
            <v>429</v>
          </cell>
          <cell r="O62">
            <v>8606</v>
          </cell>
          <cell r="P62">
            <v>9035</v>
          </cell>
          <cell r="Q62">
            <v>0</v>
          </cell>
          <cell r="R62">
            <v>0.83613683934003924</v>
          </cell>
          <cell r="S62">
            <v>0.80686673632454897</v>
          </cell>
          <cell r="T62">
            <v>0.1031390134529148</v>
          </cell>
          <cell r="W62">
            <v>805.77829245056557</v>
          </cell>
          <cell r="X62">
            <v>22.539252935680153</v>
          </cell>
          <cell r="Y62">
            <v>17</v>
          </cell>
        </row>
        <row r="63">
          <cell r="C63" t="str">
            <v>29001P-C</v>
          </cell>
          <cell r="D63">
            <v>645</v>
          </cell>
          <cell r="E63">
            <v>645</v>
          </cell>
          <cell r="F63">
            <v>42732</v>
          </cell>
          <cell r="G63">
            <v>42714</v>
          </cell>
          <cell r="H63">
            <v>18.690000000000001</v>
          </cell>
          <cell r="K63">
            <v>3.5</v>
          </cell>
          <cell r="M63">
            <v>210.82116847826092</v>
          </cell>
          <cell r="N63">
            <v>86</v>
          </cell>
          <cell r="O63">
            <v>566</v>
          </cell>
          <cell r="P63">
            <v>652</v>
          </cell>
          <cell r="Q63">
            <v>7</v>
          </cell>
          <cell r="R63">
            <v>0.40792867538284228</v>
          </cell>
          <cell r="T63">
            <v>0</v>
          </cell>
          <cell r="W63">
            <v>352.52800294712245</v>
          </cell>
          <cell r="X63">
            <v>27.117538688240188</v>
          </cell>
          <cell r="Y63">
            <v>18</v>
          </cell>
        </row>
        <row r="64">
          <cell r="C64" t="str">
            <v>29001P-B</v>
          </cell>
          <cell r="D64">
            <v>1794</v>
          </cell>
          <cell r="E64">
            <v>1794</v>
          </cell>
          <cell r="F64">
            <v>42732</v>
          </cell>
          <cell r="G64">
            <v>42711</v>
          </cell>
          <cell r="H64">
            <v>18.690000000000001</v>
          </cell>
          <cell r="N64">
            <v>70</v>
          </cell>
          <cell r="O64">
            <v>1744</v>
          </cell>
          <cell r="P64">
            <v>1814</v>
          </cell>
          <cell r="Q64">
            <v>20</v>
          </cell>
          <cell r="R64">
            <v>0.33203496833487162</v>
          </cell>
          <cell r="T64">
            <v>0</v>
          </cell>
          <cell r="Y64">
            <v>18</v>
          </cell>
        </row>
        <row r="65">
          <cell r="C65">
            <v>16634</v>
          </cell>
          <cell r="D65">
            <v>11592</v>
          </cell>
          <cell r="E65">
            <v>3912</v>
          </cell>
          <cell r="F65">
            <v>42732</v>
          </cell>
          <cell r="G65">
            <v>42706</v>
          </cell>
          <cell r="H65">
            <v>17.16</v>
          </cell>
          <cell r="I65">
            <v>25.739130434782609</v>
          </cell>
          <cell r="J65">
            <v>296</v>
          </cell>
          <cell r="K65">
            <v>11.5</v>
          </cell>
          <cell r="L65">
            <v>1</v>
          </cell>
          <cell r="M65">
            <v>634.92000000000007</v>
          </cell>
          <cell r="N65">
            <v>570</v>
          </cell>
          <cell r="O65">
            <v>2950</v>
          </cell>
          <cell r="P65">
            <v>3520</v>
          </cell>
          <cell r="Q65">
            <v>-392</v>
          </cell>
          <cell r="R65">
            <v>0.89775089775089767</v>
          </cell>
          <cell r="S65">
            <v>0.89775089775089767</v>
          </cell>
          <cell r="T65">
            <v>8.5699999999999998E-2</v>
          </cell>
          <cell r="W65">
            <v>1156.3529964172533</v>
          </cell>
          <cell r="X65">
            <v>24.344273608784277</v>
          </cell>
          <cell r="Y65">
            <v>20</v>
          </cell>
        </row>
        <row r="66">
          <cell r="C66">
            <v>16632</v>
          </cell>
          <cell r="D66">
            <v>7728</v>
          </cell>
          <cell r="E66">
            <v>7728</v>
          </cell>
          <cell r="F66">
            <v>42732</v>
          </cell>
          <cell r="G66">
            <v>42707</v>
          </cell>
          <cell r="H66">
            <v>20.13</v>
          </cell>
          <cell r="I66">
            <v>23.652173913043477</v>
          </cell>
          <cell r="J66">
            <v>272</v>
          </cell>
          <cell r="K66">
            <v>11.5</v>
          </cell>
          <cell r="L66">
            <v>1</v>
          </cell>
          <cell r="M66">
            <v>684.42</v>
          </cell>
          <cell r="N66">
            <v>780</v>
          </cell>
          <cell r="O66">
            <v>4120</v>
          </cell>
          <cell r="P66">
            <v>4900</v>
          </cell>
          <cell r="Q66">
            <v>-2828</v>
          </cell>
          <cell r="R66">
            <v>1.1396510914350837</v>
          </cell>
          <cell r="S66">
            <v>1.1396510914350837</v>
          </cell>
          <cell r="T66">
            <v>0.125</v>
          </cell>
          <cell r="W66">
            <v>1062.5946453563949</v>
          </cell>
          <cell r="X66">
            <v>16.347609928559923</v>
          </cell>
          <cell r="Y66">
            <v>17</v>
          </cell>
        </row>
        <row r="67">
          <cell r="C67">
            <v>41716321</v>
          </cell>
          <cell r="D67">
            <v>11850</v>
          </cell>
          <cell r="E67">
            <v>5000</v>
          </cell>
          <cell r="F67">
            <v>42732</v>
          </cell>
          <cell r="G67">
            <v>42710</v>
          </cell>
          <cell r="H67">
            <v>16.579999999999998</v>
          </cell>
          <cell r="I67">
            <v>25.608695652173914</v>
          </cell>
          <cell r="J67">
            <v>294.5</v>
          </cell>
          <cell r="K67">
            <v>11.5</v>
          </cell>
          <cell r="L67">
            <v>1</v>
          </cell>
          <cell r="M67">
            <v>610.35124999999994</v>
          </cell>
          <cell r="N67">
            <v>600</v>
          </cell>
          <cell r="O67">
            <v>2082</v>
          </cell>
          <cell r="P67">
            <v>2682</v>
          </cell>
          <cell r="Q67">
            <v>-2318</v>
          </cell>
          <cell r="R67">
            <v>0.98304050331673776</v>
          </cell>
          <cell r="S67">
            <v>0.98304050331673776</v>
          </cell>
          <cell r="T67">
            <v>0.15254237288135594</v>
          </cell>
          <cell r="W67">
            <v>1150.4930994759497</v>
          </cell>
          <cell r="X67">
            <v>23.009861989518996</v>
          </cell>
          <cell r="Y67">
            <v>17.5</v>
          </cell>
        </row>
        <row r="68">
          <cell r="C68" t="str">
            <v>472318 ODM</v>
          </cell>
          <cell r="D68">
            <v>3318</v>
          </cell>
          <cell r="E68">
            <v>3318</v>
          </cell>
          <cell r="F68">
            <v>42701</v>
          </cell>
          <cell r="G68">
            <v>42713</v>
          </cell>
          <cell r="H68">
            <v>15.65</v>
          </cell>
          <cell r="I68">
            <v>25.956521739130434</v>
          </cell>
          <cell r="J68">
            <v>298.5</v>
          </cell>
          <cell r="K68">
            <v>11.5</v>
          </cell>
          <cell r="L68">
            <v>1</v>
          </cell>
          <cell r="M68">
            <v>583.94062499999995</v>
          </cell>
          <cell r="N68">
            <v>302</v>
          </cell>
          <cell r="O68">
            <v>435</v>
          </cell>
          <cell r="P68">
            <v>737</v>
          </cell>
          <cell r="Q68">
            <v>-2581</v>
          </cell>
          <cell r="R68">
            <v>0.51717586869384202</v>
          </cell>
          <cell r="S68">
            <v>0.51717586869384202</v>
          </cell>
          <cell r="T68">
            <v>0.23696682464454977</v>
          </cell>
          <cell r="U68" t="str">
            <v>上新款第3天</v>
          </cell>
          <cell r="W68">
            <v>1166.1194913194261</v>
          </cell>
          <cell r="X68">
            <v>46.335873827261963</v>
          </cell>
          <cell r="Y68">
            <v>26</v>
          </cell>
        </row>
        <row r="69">
          <cell r="C69">
            <v>41716307</v>
          </cell>
          <cell r="D69">
            <v>12048</v>
          </cell>
          <cell r="E69">
            <v>12048</v>
          </cell>
          <cell r="F69">
            <v>42732</v>
          </cell>
          <cell r="G69">
            <v>42714</v>
          </cell>
          <cell r="H69">
            <v>24.51</v>
          </cell>
          <cell r="I69">
            <v>25.695652173913043</v>
          </cell>
          <cell r="J69">
            <v>295.5</v>
          </cell>
          <cell r="K69">
            <v>11.5</v>
          </cell>
          <cell r="L69">
            <v>1</v>
          </cell>
          <cell r="M69">
            <v>905.33812499999999</v>
          </cell>
          <cell r="N69">
            <v>700</v>
          </cell>
          <cell r="O69">
            <v>400</v>
          </cell>
          <cell r="P69">
            <v>1100</v>
          </cell>
          <cell r="Q69">
            <v>-10948</v>
          </cell>
          <cell r="R69">
            <v>0.77319178400887512</v>
          </cell>
          <cell r="S69">
            <v>0.77319178400887512</v>
          </cell>
          <cell r="T69">
            <v>0.12213740458015267</v>
          </cell>
          <cell r="U69" t="str">
            <v>上新款第2天</v>
          </cell>
          <cell r="W69">
            <v>1154.3996974368188</v>
          </cell>
          <cell r="X69">
            <v>19.789709098916894</v>
          </cell>
          <cell r="Y69">
            <v>17.5</v>
          </cell>
        </row>
        <row r="70">
          <cell r="C70" t="str">
            <v>41714100H</v>
          </cell>
          <cell r="D70">
            <v>13842</v>
          </cell>
          <cell r="E70">
            <v>7007</v>
          </cell>
          <cell r="F70">
            <v>42732</v>
          </cell>
          <cell r="G70">
            <v>42713</v>
          </cell>
          <cell r="H70">
            <v>30.74</v>
          </cell>
          <cell r="I70">
            <v>25.043478260869566</v>
          </cell>
          <cell r="J70">
            <v>288</v>
          </cell>
          <cell r="K70">
            <v>11.5</v>
          </cell>
          <cell r="L70">
            <v>1</v>
          </cell>
          <cell r="M70">
            <v>1106.6399999999999</v>
          </cell>
          <cell r="N70">
            <v>1120</v>
          </cell>
          <cell r="O70">
            <v>1937</v>
          </cell>
          <cell r="P70">
            <v>3057</v>
          </cell>
          <cell r="Q70">
            <v>-3950</v>
          </cell>
          <cell r="R70">
            <v>1.0120725800621704</v>
          </cell>
          <cell r="S70">
            <v>1.0120725800621704</v>
          </cell>
          <cell r="T70">
            <v>0.17933130699088146</v>
          </cell>
          <cell r="W70">
            <v>1125.1002127303007</v>
          </cell>
          <cell r="X70">
            <v>12.054645136396077</v>
          </cell>
          <cell r="Y70">
            <v>10</v>
          </cell>
        </row>
        <row r="71">
          <cell r="C71" t="str">
            <v>41714100-A</v>
          </cell>
          <cell r="D71">
            <v>11964</v>
          </cell>
          <cell r="E71">
            <v>6050</v>
          </cell>
          <cell r="F71">
            <v>42732</v>
          </cell>
          <cell r="G71">
            <v>42711</v>
          </cell>
          <cell r="H71">
            <v>30.74</v>
          </cell>
          <cell r="I71">
            <v>26.478260869565219</v>
          </cell>
          <cell r="J71">
            <v>304.5</v>
          </cell>
          <cell r="K71">
            <v>11.5</v>
          </cell>
          <cell r="L71">
            <v>1</v>
          </cell>
          <cell r="M71">
            <v>1170.04125</v>
          </cell>
          <cell r="N71">
            <v>1150</v>
          </cell>
          <cell r="O71">
            <v>2678</v>
          </cell>
          <cell r="P71">
            <v>3828</v>
          </cell>
          <cell r="Q71">
            <v>-2222</v>
          </cell>
          <cell r="R71">
            <v>0.98287133039112939</v>
          </cell>
          <cell r="S71">
            <v>0.98287133039112939</v>
          </cell>
          <cell r="T71">
            <v>0.21363040629095675</v>
          </cell>
          <cell r="V71" t="str">
            <v>BLUE SOCKET</v>
          </cell>
          <cell r="W71">
            <v>1189.5590790846409</v>
          </cell>
          <cell r="X71">
            <v>12.412790390448427</v>
          </cell>
          <cell r="Y71">
            <v>10</v>
          </cell>
        </row>
        <row r="72">
          <cell r="C72" t="str">
            <v>42200-R1-17</v>
          </cell>
          <cell r="D72">
            <v>72396</v>
          </cell>
          <cell r="E72">
            <v>10000</v>
          </cell>
          <cell r="F72">
            <v>42730</v>
          </cell>
          <cell r="G72">
            <v>42705</v>
          </cell>
          <cell r="H72">
            <v>25.46</v>
          </cell>
          <cell r="I72">
            <v>25.913043478260871</v>
          </cell>
          <cell r="J72">
            <v>298</v>
          </cell>
          <cell r="K72">
            <v>11.5</v>
          </cell>
          <cell r="L72">
            <v>1</v>
          </cell>
          <cell r="M72">
            <v>948.3850000000001</v>
          </cell>
          <cell r="N72">
            <v>1100</v>
          </cell>
          <cell r="O72">
            <v>8650</v>
          </cell>
          <cell r="P72">
            <v>9750</v>
          </cell>
          <cell r="Q72">
            <v>-250</v>
          </cell>
          <cell r="R72">
            <v>1.1598665099089505</v>
          </cell>
          <cell r="S72">
            <v>1.1598665099089505</v>
          </cell>
          <cell r="T72">
            <v>7.5800000000000006E-2</v>
          </cell>
          <cell r="W72">
            <v>1164.1661923389916</v>
          </cell>
          <cell r="X72">
            <v>12.699994825516271</v>
          </cell>
          <cell r="Y72">
            <v>16.5</v>
          </cell>
        </row>
        <row r="73">
          <cell r="C73" t="str">
            <v>472317 ODM</v>
          </cell>
          <cell r="D73">
            <v>6741</v>
          </cell>
          <cell r="E73">
            <v>6741</v>
          </cell>
          <cell r="F73">
            <v>42730</v>
          </cell>
          <cell r="G73">
            <v>42710</v>
          </cell>
          <cell r="H73">
            <v>17.899999999999999</v>
          </cell>
          <cell r="I73">
            <v>27.173913043478262</v>
          </cell>
          <cell r="J73">
            <v>312.5</v>
          </cell>
          <cell r="K73">
            <v>11.5</v>
          </cell>
          <cell r="L73">
            <v>1</v>
          </cell>
          <cell r="M73">
            <v>699.21874999999989</v>
          </cell>
          <cell r="N73">
            <v>550</v>
          </cell>
          <cell r="O73">
            <v>2122</v>
          </cell>
          <cell r="P73">
            <v>2672</v>
          </cell>
          <cell r="Q73">
            <v>-4069</v>
          </cell>
          <cell r="R73">
            <v>0.78659217877094989</v>
          </cell>
          <cell r="S73">
            <v>0.78659217877094989</v>
          </cell>
          <cell r="T73">
            <v>0.33774834437086093</v>
          </cell>
          <cell r="W73">
            <v>1220.8118627715935</v>
          </cell>
          <cell r="X73">
            <v>26.635895187743859</v>
          </cell>
          <cell r="Y73">
            <v>20</v>
          </cell>
        </row>
        <row r="74">
          <cell r="C74" t="str">
            <v>42200-R1-17</v>
          </cell>
          <cell r="D74">
            <v>72396</v>
          </cell>
          <cell r="E74">
            <v>15000</v>
          </cell>
          <cell r="F74">
            <v>42730</v>
          </cell>
          <cell r="G74">
            <v>42703</v>
          </cell>
          <cell r="H74">
            <v>25.46</v>
          </cell>
          <cell r="I74">
            <v>29.217391304347824</v>
          </cell>
          <cell r="J74">
            <v>336</v>
          </cell>
          <cell r="K74">
            <v>11.5</v>
          </cell>
          <cell r="L74">
            <v>1</v>
          </cell>
          <cell r="M74">
            <v>1069.32</v>
          </cell>
          <cell r="N74">
            <v>1150</v>
          </cell>
          <cell r="O74">
            <v>11380</v>
          </cell>
          <cell r="P74">
            <v>12530</v>
          </cell>
          <cell r="Q74">
            <v>-2470</v>
          </cell>
          <cell r="R74">
            <v>1.0754498185762915</v>
          </cell>
          <cell r="S74">
            <v>1.0754498185762915</v>
          </cell>
          <cell r="T74">
            <v>0.20530000000000001</v>
          </cell>
          <cell r="V74" t="str">
            <v>AQUA</v>
          </cell>
          <cell r="W74">
            <v>1312.6169148520173</v>
          </cell>
          <cell r="X74">
            <v>13.696872154977571</v>
          </cell>
          <cell r="Y74">
            <v>16.5</v>
          </cell>
        </row>
        <row r="75">
          <cell r="C75" t="str">
            <v>71K06</v>
          </cell>
          <cell r="D75">
            <v>8292</v>
          </cell>
          <cell r="E75">
            <v>8292</v>
          </cell>
          <cell r="F75">
            <v>42732</v>
          </cell>
          <cell r="G75">
            <v>42716</v>
          </cell>
          <cell r="H75">
            <v>20.62</v>
          </cell>
          <cell r="I75">
            <v>23</v>
          </cell>
          <cell r="J75">
            <v>264.5</v>
          </cell>
          <cell r="K75">
            <v>11.5</v>
          </cell>
          <cell r="L75">
            <v>1</v>
          </cell>
          <cell r="M75">
            <v>681.74875000000009</v>
          </cell>
          <cell r="N75">
            <v>400</v>
          </cell>
          <cell r="O75">
            <v>0</v>
          </cell>
          <cell r="P75">
            <v>400</v>
          </cell>
          <cell r="Q75">
            <v>-7892</v>
          </cell>
          <cell r="R75">
            <v>0.58672641497325806</v>
          </cell>
          <cell r="S75">
            <v>0.58672641497325806</v>
          </cell>
          <cell r="T75">
            <v>0</v>
          </cell>
          <cell r="U75" t="str">
            <v>上新款第1天</v>
          </cell>
          <cell r="W75">
            <v>1033.2951606498768</v>
          </cell>
          <cell r="X75">
            <v>30.998854819496309</v>
          </cell>
          <cell r="Y75">
            <v>17</v>
          </cell>
        </row>
        <row r="76">
          <cell r="C76" t="str">
            <v>WAA17125PRT-AA7</v>
          </cell>
          <cell r="D76">
            <v>41512</v>
          </cell>
          <cell r="E76">
            <v>10000</v>
          </cell>
          <cell r="F76">
            <v>42729</v>
          </cell>
          <cell r="G76">
            <v>42711</v>
          </cell>
          <cell r="H76">
            <v>51.43</v>
          </cell>
          <cell r="I76">
            <v>23.869565217391305</v>
          </cell>
          <cell r="J76">
            <v>274.5</v>
          </cell>
          <cell r="K76">
            <v>11.5</v>
          </cell>
          <cell r="L76">
            <v>1</v>
          </cell>
          <cell r="M76">
            <v>1764.6918750000002</v>
          </cell>
          <cell r="N76">
            <v>1626</v>
          </cell>
          <cell r="O76">
            <v>4458</v>
          </cell>
          <cell r="P76">
            <v>6084</v>
          </cell>
          <cell r="Q76">
            <v>-3916</v>
          </cell>
          <cell r="R76">
            <v>0.92140731367055217</v>
          </cell>
          <cell r="S76">
            <v>0.92140731367055217</v>
          </cell>
          <cell r="T76">
            <v>0.182</v>
          </cell>
          <cell r="W76">
            <v>1072.3611402585677</v>
          </cell>
          <cell r="X76">
            <v>7.9141043561517916</v>
          </cell>
          <cell r="Y76">
            <v>9</v>
          </cell>
        </row>
        <row r="77">
          <cell r="C77" t="str">
            <v>EX7BA107M-B</v>
          </cell>
          <cell r="D77">
            <v>4128</v>
          </cell>
          <cell r="E77">
            <v>4128</v>
          </cell>
          <cell r="F77">
            <v>42729</v>
          </cell>
          <cell r="G77">
            <v>42716</v>
          </cell>
          <cell r="H77">
            <v>21.43</v>
          </cell>
          <cell r="I77">
            <v>23.565217391304348</v>
          </cell>
          <cell r="J77">
            <v>271</v>
          </cell>
          <cell r="K77">
            <v>11.5</v>
          </cell>
          <cell r="L77">
            <v>1</v>
          </cell>
          <cell r="M77">
            <v>725.94124999999997</v>
          </cell>
          <cell r="N77">
            <v>320</v>
          </cell>
          <cell r="O77">
            <v>0</v>
          </cell>
          <cell r="P77">
            <v>320</v>
          </cell>
          <cell r="Q77">
            <v>-3808</v>
          </cell>
          <cell r="R77">
            <v>0.44080702122933502</v>
          </cell>
          <cell r="S77">
            <v>0.44080702122933502</v>
          </cell>
          <cell r="T77">
            <v>0.19083969465648856</v>
          </cell>
          <cell r="W77">
            <v>1058.6880473955259</v>
          </cell>
          <cell r="X77">
            <v>39.700801777332217</v>
          </cell>
          <cell r="Y77">
            <v>17</v>
          </cell>
        </row>
        <row r="78">
          <cell r="C78" t="str">
            <v>MCA1111-AD</v>
          </cell>
          <cell r="D78">
            <v>13257</v>
          </cell>
          <cell r="E78">
            <v>13257</v>
          </cell>
          <cell r="F78">
            <v>42701</v>
          </cell>
          <cell r="G78">
            <v>42695</v>
          </cell>
          <cell r="H78">
            <v>32.29</v>
          </cell>
          <cell r="I78">
            <v>24.652173913043477</v>
          </cell>
          <cell r="J78">
            <v>283.5</v>
          </cell>
          <cell r="K78">
            <v>11.5</v>
          </cell>
          <cell r="L78">
            <v>1</v>
          </cell>
          <cell r="M78">
            <v>1144.276875</v>
          </cell>
          <cell r="N78">
            <v>1220</v>
          </cell>
          <cell r="O78">
            <v>8544</v>
          </cell>
          <cell r="P78">
            <v>9764</v>
          </cell>
          <cell r="Q78">
            <v>-3493</v>
          </cell>
          <cell r="R78">
            <v>1.066175526792849</v>
          </cell>
          <cell r="S78">
            <v>1.066175526792849</v>
          </cell>
          <cell r="T78">
            <v>0.12939841089670828</v>
          </cell>
          <cell r="W78">
            <v>1107.5205219063896</v>
          </cell>
          <cell r="X78">
            <v>10.893644477767767</v>
          </cell>
          <cell r="Y78">
            <v>14</v>
          </cell>
        </row>
        <row r="79">
          <cell r="C79" t="str">
            <v>WAA17307H-AA4</v>
          </cell>
          <cell r="D79">
            <v>12403</v>
          </cell>
          <cell r="E79">
            <v>12403</v>
          </cell>
          <cell r="F79">
            <v>42728</v>
          </cell>
          <cell r="G79">
            <v>42698</v>
          </cell>
          <cell r="H79">
            <v>27.99</v>
          </cell>
          <cell r="I79">
            <v>26.652173913043477</v>
          </cell>
          <cell r="J79">
            <v>306.5</v>
          </cell>
          <cell r="K79">
            <v>11.5</v>
          </cell>
          <cell r="L79">
            <v>1</v>
          </cell>
          <cell r="M79">
            <v>1072.3668749999997</v>
          </cell>
          <cell r="N79">
            <v>765</v>
          </cell>
          <cell r="O79">
            <v>735</v>
          </cell>
          <cell r="P79">
            <v>1500</v>
          </cell>
          <cell r="Q79">
            <v>-10903</v>
          </cell>
          <cell r="R79">
            <v>0.71337526161464115</v>
          </cell>
          <cell r="S79">
            <v>1.0444186836711087</v>
          </cell>
          <cell r="T79">
            <v>0</v>
          </cell>
          <cell r="W79">
            <v>1197.3722750063789</v>
          </cell>
          <cell r="X79">
            <v>12.828988660782631</v>
          </cell>
          <cell r="Y79">
            <v>10.199999999999999</v>
          </cell>
        </row>
        <row r="80">
          <cell r="C80" t="str">
            <v>WAA17307-AA7</v>
          </cell>
          <cell r="D80">
            <v>20440</v>
          </cell>
          <cell r="E80">
            <v>20440</v>
          </cell>
          <cell r="F80">
            <v>42712</v>
          </cell>
          <cell r="G80">
            <v>42699</v>
          </cell>
          <cell r="H80">
            <v>27.99</v>
          </cell>
          <cell r="N80">
            <v>355</v>
          </cell>
          <cell r="O80">
            <v>11539</v>
          </cell>
          <cell r="P80">
            <v>11894</v>
          </cell>
          <cell r="Q80">
            <v>-8546</v>
          </cell>
          <cell r="R80">
            <v>0.33104342205646747</v>
          </cell>
          <cell r="T80">
            <v>0.17907801418439717</v>
          </cell>
          <cell r="Y80">
            <v>10.199999999999999</v>
          </cell>
        </row>
        <row r="81">
          <cell r="C81" t="str">
            <v>MAA17110SD-AA4</v>
          </cell>
          <cell r="D81">
            <v>30492</v>
          </cell>
          <cell r="E81">
            <v>5000</v>
          </cell>
          <cell r="F81">
            <v>42701</v>
          </cell>
          <cell r="G81">
            <v>42710</v>
          </cell>
          <cell r="H81">
            <v>20.51</v>
          </cell>
          <cell r="I81">
            <v>26</v>
          </cell>
          <cell r="J81">
            <v>299</v>
          </cell>
          <cell r="K81">
            <v>2.5</v>
          </cell>
          <cell r="L81">
            <v>1</v>
          </cell>
          <cell r="M81">
            <v>166.64375000000001</v>
          </cell>
          <cell r="N81">
            <v>13</v>
          </cell>
          <cell r="O81">
            <v>26</v>
          </cell>
          <cell r="P81">
            <v>39</v>
          </cell>
          <cell r="Q81">
            <v>-4961</v>
          </cell>
          <cell r="R81">
            <v>7.8010726474890296E-2</v>
          </cell>
          <cell r="S81">
            <v>1.0315105927709183</v>
          </cell>
          <cell r="T81">
            <v>0</v>
          </cell>
          <cell r="U81" t="str">
            <v>上新款第1天</v>
          </cell>
          <cell r="W81">
            <v>253.92886745649147</v>
          </cell>
          <cell r="X81">
            <v>234.39587765214597</v>
          </cell>
          <cell r="Y81">
            <v>14</v>
          </cell>
        </row>
        <row r="82">
          <cell r="C82" t="str">
            <v>BAA17105SD-AA6</v>
          </cell>
          <cell r="D82">
            <v>30492</v>
          </cell>
          <cell r="E82">
            <v>30492</v>
          </cell>
          <cell r="F82">
            <v>42730</v>
          </cell>
          <cell r="G82">
            <v>42699</v>
          </cell>
          <cell r="H82">
            <v>22.68</v>
          </cell>
          <cell r="K82">
            <v>9</v>
          </cell>
          <cell r="M82">
            <v>663.39</v>
          </cell>
          <cell r="N82">
            <v>860</v>
          </cell>
          <cell r="O82">
            <v>7440</v>
          </cell>
          <cell r="P82">
            <v>8300</v>
          </cell>
          <cell r="Q82">
            <v>-22192</v>
          </cell>
          <cell r="R82">
            <v>1.2963716667420371</v>
          </cell>
          <cell r="T82">
            <v>9.6463022508038579E-2</v>
          </cell>
          <cell r="U82" t="str">
            <v>上新款第4天</v>
          </cell>
          <cell r="W82">
            <v>914.1439228433693</v>
          </cell>
          <cell r="X82">
            <v>12.755496597814455</v>
          </cell>
          <cell r="Y82">
            <v>14</v>
          </cell>
        </row>
        <row r="83">
          <cell r="C83" t="str">
            <v>461561 ODM</v>
          </cell>
          <cell r="D83">
            <v>3390</v>
          </cell>
          <cell r="E83">
            <v>3390</v>
          </cell>
          <cell r="F83">
            <v>42724</v>
          </cell>
          <cell r="G83">
            <v>42700</v>
          </cell>
          <cell r="H83">
            <v>15.72</v>
          </cell>
          <cell r="I83">
            <v>25.652173913043477</v>
          </cell>
          <cell r="J83">
            <v>295</v>
          </cell>
          <cell r="K83">
            <v>11.5</v>
          </cell>
          <cell r="L83">
            <v>1</v>
          </cell>
          <cell r="M83">
            <v>579.67499999999995</v>
          </cell>
          <cell r="N83">
            <v>400</v>
          </cell>
          <cell r="O83">
            <v>2324</v>
          </cell>
          <cell r="P83">
            <v>2724</v>
          </cell>
          <cell r="Q83">
            <v>-666</v>
          </cell>
          <cell r="R83">
            <v>0.69004183378617334</v>
          </cell>
          <cell r="S83">
            <v>0.69004183378617334</v>
          </cell>
          <cell r="T83">
            <v>0.34375</v>
          </cell>
          <cell r="W83">
            <v>1152.4463984563843</v>
          </cell>
          <cell r="X83">
            <v>34.573391953691527</v>
          </cell>
          <cell r="Y83">
            <v>26</v>
          </cell>
        </row>
        <row r="84">
          <cell r="C84" t="str">
            <v>1293931-E</v>
          </cell>
          <cell r="D84">
            <v>63570</v>
          </cell>
          <cell r="E84">
            <v>14133</v>
          </cell>
          <cell r="F84">
            <v>42740</v>
          </cell>
          <cell r="G84">
            <v>42710</v>
          </cell>
          <cell r="H84">
            <v>40.11</v>
          </cell>
          <cell r="I84">
            <v>23.695652173913043</v>
          </cell>
          <cell r="J84">
            <v>272.5</v>
          </cell>
          <cell r="K84">
            <v>11.5</v>
          </cell>
          <cell r="L84">
            <v>1</v>
          </cell>
          <cell r="M84">
            <v>1366.2468749999998</v>
          </cell>
          <cell r="N84">
            <v>1700</v>
          </cell>
          <cell r="O84">
            <v>6672</v>
          </cell>
          <cell r="P84">
            <v>8372</v>
          </cell>
          <cell r="Q84">
            <v>-5761</v>
          </cell>
          <cell r="R84">
            <v>1.2442846392603828</v>
          </cell>
          <cell r="S84">
            <v>1.2442846392603828</v>
          </cell>
          <cell r="T84">
            <v>7.1180555555555552E-2</v>
          </cell>
          <cell r="V84" t="str">
            <v>TEAM ORAN7068+GRAPHITE7065</v>
          </cell>
          <cell r="W84">
            <v>1064.5479443368295</v>
          </cell>
          <cell r="X84">
            <v>7.5144560776717384</v>
          </cell>
          <cell r="Y84">
            <v>10.199999999999999</v>
          </cell>
        </row>
        <row r="85">
          <cell r="C85" t="str">
            <v>1293353-D</v>
          </cell>
          <cell r="D85">
            <v>42100</v>
          </cell>
          <cell r="E85">
            <v>42100</v>
          </cell>
          <cell r="F85">
            <v>42739</v>
          </cell>
          <cell r="G85">
            <v>42709</v>
          </cell>
          <cell r="H85">
            <v>45.86</v>
          </cell>
          <cell r="I85">
            <v>22.565217391304348</v>
          </cell>
          <cell r="J85">
            <v>259.5</v>
          </cell>
          <cell r="K85">
            <v>11.5</v>
          </cell>
          <cell r="L85">
            <v>1</v>
          </cell>
          <cell r="M85">
            <v>1487.58375</v>
          </cell>
          <cell r="N85">
            <v>1900</v>
          </cell>
          <cell r="O85">
            <v>9750</v>
          </cell>
          <cell r="P85">
            <v>11650</v>
          </cell>
          <cell r="Q85">
            <v>-30450</v>
          </cell>
          <cell r="R85">
            <v>1.2772390125934086</v>
          </cell>
          <cell r="S85">
            <v>1.2772390125934086</v>
          </cell>
          <cell r="T85">
            <v>7.3964497041420121E-2</v>
          </cell>
          <cell r="V85" t="str">
            <v>PLAYFUL PEACH3808+CONSTELLATION PURPLE1405+MID NAVY4229</v>
          </cell>
          <cell r="W85">
            <v>1013.7621708455313</v>
          </cell>
          <cell r="X85">
            <v>6.4027084474454607</v>
          </cell>
          <cell r="Y85">
            <v>10.199999999999999</v>
          </cell>
        </row>
        <row r="86">
          <cell r="C86" t="str">
            <v>71103032-A</v>
          </cell>
          <cell r="D86">
            <v>502</v>
          </cell>
          <cell r="E86">
            <v>520</v>
          </cell>
          <cell r="F86">
            <v>42733</v>
          </cell>
          <cell r="G86">
            <v>42716</v>
          </cell>
          <cell r="H86">
            <v>12.85</v>
          </cell>
          <cell r="I86">
            <v>29.347826086956523</v>
          </cell>
          <cell r="J86">
            <v>337.5</v>
          </cell>
          <cell r="K86">
            <v>10</v>
          </cell>
          <cell r="L86">
            <v>1</v>
          </cell>
          <cell r="M86">
            <v>471.39945652173913</v>
          </cell>
          <cell r="N86">
            <v>100</v>
          </cell>
          <cell r="O86">
            <v>0</v>
          </cell>
          <cell r="P86">
            <v>100</v>
          </cell>
          <cell r="Q86">
            <v>-420</v>
          </cell>
          <cell r="R86">
            <v>0.21213431330162849</v>
          </cell>
          <cell r="S86">
            <v>0.26045512144963723</v>
          </cell>
          <cell r="T86">
            <v>0</v>
          </cell>
          <cell r="U86" t="str">
            <v>上新款第1天</v>
          </cell>
          <cell r="V86" t="str">
            <v>INDIA INK257+TA IVORY257</v>
          </cell>
          <cell r="W86">
            <v>1146.5015754724532</v>
          </cell>
          <cell r="X86">
            <v>137.58018905669437</v>
          </cell>
          <cell r="Y86">
            <v>33</v>
          </cell>
        </row>
        <row r="87">
          <cell r="C87" t="str">
            <v>71952013W-A</v>
          </cell>
          <cell r="D87">
            <v>871</v>
          </cell>
          <cell r="E87">
            <v>871</v>
          </cell>
          <cell r="F87">
            <v>42706</v>
          </cell>
          <cell r="G87">
            <v>42713</v>
          </cell>
          <cell r="H87">
            <v>17.78</v>
          </cell>
          <cell r="K87">
            <v>1.5</v>
          </cell>
          <cell r="M87">
            <v>97.838315217391312</v>
          </cell>
          <cell r="N87">
            <v>57</v>
          </cell>
          <cell r="O87">
            <v>832</v>
          </cell>
          <cell r="P87">
            <v>889</v>
          </cell>
          <cell r="Q87">
            <v>18</v>
          </cell>
          <cell r="R87">
            <v>0.58259384243636203</v>
          </cell>
          <cell r="T87">
            <v>0.14492753623188406</v>
          </cell>
          <cell r="W87">
            <v>171.97523632086796</v>
          </cell>
          <cell r="X87">
            <v>36.205312909656413</v>
          </cell>
          <cell r="Y87">
            <v>16.5</v>
          </cell>
        </row>
        <row r="88">
          <cell r="C88" t="str">
            <v>71103040-A</v>
          </cell>
          <cell r="D88">
            <v>1051</v>
          </cell>
          <cell r="E88">
            <v>1051</v>
          </cell>
          <cell r="F88">
            <v>42723</v>
          </cell>
          <cell r="G88">
            <v>42714</v>
          </cell>
          <cell r="H88">
            <v>36.880000000000003</v>
          </cell>
          <cell r="I88">
            <v>26.347826086956523</v>
          </cell>
          <cell r="J88">
            <v>303</v>
          </cell>
          <cell r="K88">
            <v>11.5</v>
          </cell>
          <cell r="L88">
            <v>1</v>
          </cell>
          <cell r="M88">
            <v>1396.8300000000002</v>
          </cell>
          <cell r="N88">
            <v>942</v>
          </cell>
          <cell r="O88">
            <v>130</v>
          </cell>
          <cell r="P88">
            <v>1072</v>
          </cell>
          <cell r="Q88">
            <v>21</v>
          </cell>
          <cell r="R88">
            <v>0.67438414123407997</v>
          </cell>
          <cell r="S88">
            <v>0.67438414123407997</v>
          </cell>
          <cell r="T88">
            <v>0.11551155115511551</v>
          </cell>
          <cell r="U88" t="str">
            <v>上新款第1天</v>
          </cell>
          <cell r="V88" t="str">
            <v>INDIA INK MULTI/TA IVORY664+KHAKI ROSE408</v>
          </cell>
          <cell r="W88">
            <v>1183.6991821433371</v>
          </cell>
          <cell r="X88">
            <v>15.07897047316353</v>
          </cell>
          <cell r="Y88">
            <v>27</v>
          </cell>
        </row>
        <row r="89">
          <cell r="C89" t="str">
            <v>71103016-A</v>
          </cell>
          <cell r="D89">
            <v>1000</v>
          </cell>
          <cell r="E89">
            <v>1000</v>
          </cell>
          <cell r="F89">
            <v>42723</v>
          </cell>
          <cell r="G89">
            <v>42714</v>
          </cell>
          <cell r="H89">
            <v>28.77</v>
          </cell>
          <cell r="I89">
            <v>24.173913043478262</v>
          </cell>
          <cell r="J89">
            <v>278</v>
          </cell>
          <cell r="K89">
            <v>11.5</v>
          </cell>
          <cell r="L89">
            <v>1</v>
          </cell>
          <cell r="M89">
            <v>999.75749999999994</v>
          </cell>
          <cell r="N89">
            <v>562</v>
          </cell>
          <cell r="O89">
            <v>100</v>
          </cell>
          <cell r="P89">
            <v>662</v>
          </cell>
          <cell r="Q89">
            <v>-338</v>
          </cell>
          <cell r="R89">
            <v>0.56213631805712894</v>
          </cell>
          <cell r="S89">
            <v>0.56213631805712894</v>
          </cell>
          <cell r="T89">
            <v>0.14560439560439561</v>
          </cell>
          <cell r="U89" t="str">
            <v>上新款第1天</v>
          </cell>
          <cell r="V89" t="str">
            <v>INDIA INK MULTI/TA IVORY1018</v>
          </cell>
          <cell r="W89">
            <v>1086.0342331216095</v>
          </cell>
          <cell r="X89">
            <v>23.189343055977428</v>
          </cell>
          <cell r="Y89">
            <v>15</v>
          </cell>
        </row>
        <row r="90">
          <cell r="C90" t="str">
            <v>1293957-C</v>
          </cell>
          <cell r="D90">
            <v>26465</v>
          </cell>
          <cell r="E90">
            <v>10580</v>
          </cell>
          <cell r="F90">
            <v>42739</v>
          </cell>
          <cell r="G90">
            <v>42714</v>
          </cell>
          <cell r="H90">
            <v>45.86</v>
          </cell>
          <cell r="I90">
            <v>24.173913043478262</v>
          </cell>
          <cell r="J90">
            <v>278</v>
          </cell>
          <cell r="K90">
            <v>11.5</v>
          </cell>
          <cell r="L90">
            <v>1</v>
          </cell>
          <cell r="M90">
            <v>1593.635</v>
          </cell>
          <cell r="N90">
            <v>1700</v>
          </cell>
          <cell r="O90">
            <v>174</v>
          </cell>
          <cell r="P90">
            <v>1874</v>
          </cell>
          <cell r="Q90">
            <v>-8706</v>
          </cell>
          <cell r="R90">
            <v>1.0667436395410492</v>
          </cell>
          <cell r="S90">
            <v>1.0667436395410492</v>
          </cell>
          <cell r="T90">
            <v>7.4243289548829236E-2</v>
          </cell>
          <cell r="V90" t="str">
            <v xml:space="preserve">  LONDON ORANGE 10580</v>
          </cell>
          <cell r="W90">
            <v>1086.0342331216095</v>
          </cell>
          <cell r="X90">
            <v>7.6661239985054781</v>
          </cell>
          <cell r="Y90">
            <v>10.199999999999999</v>
          </cell>
        </row>
        <row r="91">
          <cell r="C91" t="str">
            <v>1291298-C</v>
          </cell>
          <cell r="D91">
            <v>20991</v>
          </cell>
          <cell r="E91">
            <v>20991</v>
          </cell>
          <cell r="F91">
            <v>42730</v>
          </cell>
          <cell r="G91">
            <v>42703</v>
          </cell>
          <cell r="H91">
            <v>39.020000000000003</v>
          </cell>
          <cell r="I91">
            <v>28.608695652173914</v>
          </cell>
          <cell r="J91">
            <v>329</v>
          </cell>
          <cell r="K91">
            <v>11.5</v>
          </cell>
          <cell r="L91">
            <v>1</v>
          </cell>
          <cell r="M91">
            <v>1604.6975000000002</v>
          </cell>
          <cell r="N91">
            <v>1800</v>
          </cell>
          <cell r="O91">
            <v>16000</v>
          </cell>
          <cell r="P91">
            <v>17800</v>
          </cell>
          <cell r="Q91">
            <v>-3191</v>
          </cell>
          <cell r="R91">
            <v>1.121706739120613</v>
          </cell>
          <cell r="S91">
            <v>1.121706739120613</v>
          </cell>
          <cell r="T91">
            <v>6.9555912252541471E-2</v>
          </cell>
          <cell r="V91" t="str">
            <v>DARK LAVENDER7254+ MEDITERRANEAN9532+BLACK3211</v>
          </cell>
          <cell r="W91">
            <v>1285.2707291259337</v>
          </cell>
          <cell r="X91">
            <v>8.5684715275062242</v>
          </cell>
          <cell r="Y91">
            <v>10.199999999999999</v>
          </cell>
        </row>
        <row r="92">
          <cell r="C92" t="str">
            <v>71034182-B</v>
          </cell>
          <cell r="D92">
            <v>6833</v>
          </cell>
          <cell r="E92">
            <v>6914</v>
          </cell>
          <cell r="F92">
            <v>42723</v>
          </cell>
          <cell r="G92">
            <v>42699</v>
          </cell>
          <cell r="H92">
            <v>18.73</v>
          </cell>
          <cell r="I92">
            <v>25.913043478260871</v>
          </cell>
          <cell r="J92">
            <v>298</v>
          </cell>
          <cell r="K92">
            <v>11.5</v>
          </cell>
          <cell r="L92">
            <v>1</v>
          </cell>
          <cell r="M92">
            <v>697.6925</v>
          </cell>
          <cell r="N92">
            <v>700</v>
          </cell>
          <cell r="O92">
            <v>5599</v>
          </cell>
          <cell r="P92">
            <v>6299</v>
          </cell>
          <cell r="Q92">
            <v>-615</v>
          </cell>
          <cell r="R92">
            <v>1.0033073309516729</v>
          </cell>
          <cell r="S92">
            <v>1.0033073309516729</v>
          </cell>
          <cell r="T92">
            <v>9.683426443202979E-2</v>
          </cell>
          <cell r="V92" t="str">
            <v>INDIGO BLUE5026+SPRING SKY1888</v>
          </cell>
          <cell r="W92">
            <v>1164.1661923389916</v>
          </cell>
          <cell r="X92">
            <v>19.957134725811287</v>
          </cell>
          <cell r="Y92">
            <v>21</v>
          </cell>
        </row>
        <row r="93">
          <cell r="C93" t="str">
            <v>1293931-E</v>
          </cell>
          <cell r="D93">
            <v>63570</v>
          </cell>
          <cell r="E93">
            <v>50000</v>
          </cell>
          <cell r="F93">
            <v>42740</v>
          </cell>
          <cell r="G93">
            <v>42711</v>
          </cell>
          <cell r="H93">
            <v>40.11</v>
          </cell>
          <cell r="I93">
            <v>23.478260869565219</v>
          </cell>
          <cell r="J93">
            <v>270</v>
          </cell>
          <cell r="K93">
            <v>11.5</v>
          </cell>
          <cell r="L93">
            <v>1</v>
          </cell>
          <cell r="M93">
            <v>1353.7125000000001</v>
          </cell>
          <cell r="N93">
            <v>1810</v>
          </cell>
          <cell r="O93">
            <v>6598</v>
          </cell>
          <cell r="P93">
            <v>8408</v>
          </cell>
          <cell r="Q93">
            <v>-41592</v>
          </cell>
          <cell r="R93">
            <v>1.3370638152488064</v>
          </cell>
          <cell r="S93">
            <v>1.3370638152488064</v>
          </cell>
          <cell r="T93">
            <v>8.9300000000000004E-2</v>
          </cell>
          <cell r="V93" t="str">
            <v>ULTRABLUE9520</v>
          </cell>
          <cell r="W93">
            <v>1054.7814494346569</v>
          </cell>
          <cell r="X93">
            <v>6.9930261840971735</v>
          </cell>
          <cell r="Y93">
            <v>10.199999999999999</v>
          </cell>
        </row>
        <row r="94">
          <cell r="C94" t="str">
            <v>1293324-D</v>
          </cell>
          <cell r="D94">
            <v>25261</v>
          </cell>
          <cell r="E94">
            <v>25261</v>
          </cell>
          <cell r="F94">
            <v>42739</v>
          </cell>
          <cell r="G94">
            <v>42714</v>
          </cell>
          <cell r="H94">
            <v>45.86</v>
          </cell>
          <cell r="I94">
            <v>21.217391304347824</v>
          </cell>
          <cell r="J94">
            <v>244</v>
          </cell>
          <cell r="K94">
            <v>11.5</v>
          </cell>
          <cell r="L94">
            <v>1</v>
          </cell>
          <cell r="M94">
            <v>1398.7299999999998</v>
          </cell>
          <cell r="N94">
            <v>2070</v>
          </cell>
          <cell r="O94">
            <v>80</v>
          </cell>
          <cell r="P94">
            <v>2150</v>
          </cell>
          <cell r="Q94">
            <v>-23111</v>
          </cell>
          <cell r="R94">
            <v>1.4799139219148802</v>
          </cell>
          <cell r="S94">
            <v>1.4799139219148802</v>
          </cell>
          <cell r="T94">
            <v>6.8259385665529013E-2</v>
          </cell>
          <cell r="V94" t="str">
            <v>GREEN BREEZE9821</v>
          </cell>
          <cell r="W94">
            <v>953.20990245206008</v>
          </cell>
          <cell r="X94">
            <v>5.5258545069684644</v>
          </cell>
          <cell r="Y94">
            <v>10.199999999999999</v>
          </cell>
        </row>
        <row r="95">
          <cell r="C95" t="str">
            <v>SW7SG101M-C</v>
          </cell>
          <cell r="D95">
            <v>22035</v>
          </cell>
          <cell r="E95">
            <v>17562</v>
          </cell>
          <cell r="F95">
            <v>42729</v>
          </cell>
          <cell r="G95">
            <v>42711</v>
          </cell>
          <cell r="H95">
            <v>54.03</v>
          </cell>
          <cell r="I95">
            <v>22.173913043478262</v>
          </cell>
          <cell r="J95">
            <v>255</v>
          </cell>
          <cell r="K95">
            <v>11.5</v>
          </cell>
          <cell r="L95">
            <v>1</v>
          </cell>
          <cell r="M95">
            <v>1722.20625</v>
          </cell>
          <cell r="N95">
            <v>1800</v>
          </cell>
          <cell r="O95">
            <v>4900</v>
          </cell>
          <cell r="P95">
            <v>6700</v>
          </cell>
          <cell r="Q95">
            <v>-10862</v>
          </cell>
          <cell r="R95">
            <v>1.0451709834405722</v>
          </cell>
          <cell r="S95">
            <v>1.0451709834405722</v>
          </cell>
          <cell r="T95">
            <v>0.10367892976588629</v>
          </cell>
          <cell r="W95">
            <v>996.18248002162034</v>
          </cell>
          <cell r="X95">
            <v>6.6412165334774684</v>
          </cell>
          <cell r="Y95">
            <v>8</v>
          </cell>
        </row>
        <row r="96">
          <cell r="C96" t="str">
            <v>SW7SG175M-A</v>
          </cell>
          <cell r="D96">
            <v>6216</v>
          </cell>
          <cell r="E96">
            <v>6216</v>
          </cell>
          <cell r="F96">
            <v>42729</v>
          </cell>
          <cell r="G96">
            <v>42712</v>
          </cell>
          <cell r="H96">
            <v>41.5</v>
          </cell>
          <cell r="I96">
            <v>20.347826086956523</v>
          </cell>
          <cell r="J96">
            <v>234</v>
          </cell>
          <cell r="K96">
            <v>11.5</v>
          </cell>
          <cell r="L96">
            <v>1</v>
          </cell>
          <cell r="M96">
            <v>1213.8750000000002</v>
          </cell>
          <cell r="N96">
            <v>1078</v>
          </cell>
          <cell r="O96">
            <v>1950</v>
          </cell>
          <cell r="P96">
            <v>3028</v>
          </cell>
          <cell r="Q96">
            <v>-3188</v>
          </cell>
          <cell r="R96">
            <v>0.88806508083616498</v>
          </cell>
          <cell r="S96">
            <v>0.88806508083616498</v>
          </cell>
          <cell r="T96">
            <v>0.1461794019933555</v>
          </cell>
          <cell r="U96" t="str">
            <v>上新款第4天</v>
          </cell>
          <cell r="W96">
            <v>914.1439228433693</v>
          </cell>
          <cell r="X96">
            <v>10.175999141113572</v>
          </cell>
          <cell r="Y96">
            <v>8</v>
          </cell>
        </row>
        <row r="97">
          <cell r="C97" t="str">
            <v>71034158-A</v>
          </cell>
          <cell r="D97">
            <v>4771</v>
          </cell>
          <cell r="E97">
            <v>4771</v>
          </cell>
          <cell r="F97">
            <v>42723</v>
          </cell>
          <cell r="G97">
            <v>42705</v>
          </cell>
          <cell r="H97">
            <v>16.53</v>
          </cell>
          <cell r="I97">
            <v>30.608695652173914</v>
          </cell>
          <cell r="J97">
            <v>352</v>
          </cell>
          <cell r="K97">
            <v>11.5</v>
          </cell>
          <cell r="L97">
            <v>1</v>
          </cell>
          <cell r="M97">
            <v>727.32</v>
          </cell>
          <cell r="N97">
            <v>390</v>
          </cell>
          <cell r="O97">
            <v>1680</v>
          </cell>
          <cell r="P97">
            <v>2070</v>
          </cell>
          <cell r="Q97">
            <v>-2701</v>
          </cell>
          <cell r="R97">
            <v>0.5362151460155089</v>
          </cell>
          <cell r="S97">
            <v>0.5362151460155089</v>
          </cell>
          <cell r="T97">
            <v>0.24390243902439024</v>
          </cell>
          <cell r="W97">
            <v>1375.122482225923</v>
          </cell>
          <cell r="X97">
            <v>42.311460991566861</v>
          </cell>
          <cell r="Y97">
            <v>26</v>
          </cell>
        </row>
        <row r="98">
          <cell r="C98" t="str">
            <v>71034168P-A</v>
          </cell>
          <cell r="D98">
            <v>945</v>
          </cell>
          <cell r="E98">
            <v>945</v>
          </cell>
          <cell r="F98">
            <v>42723</v>
          </cell>
          <cell r="G98">
            <v>42716</v>
          </cell>
          <cell r="H98">
            <v>13.17</v>
          </cell>
          <cell r="I98">
            <v>28.391304347826086</v>
          </cell>
          <cell r="J98">
            <v>326.5</v>
          </cell>
          <cell r="K98">
            <v>11.5</v>
          </cell>
          <cell r="L98">
            <v>1</v>
          </cell>
          <cell r="M98">
            <v>537.50062500000001</v>
          </cell>
          <cell r="N98">
            <v>220</v>
          </cell>
          <cell r="O98">
            <v>0</v>
          </cell>
          <cell r="P98">
            <v>220</v>
          </cell>
          <cell r="Q98">
            <v>-725</v>
          </cell>
          <cell r="R98">
            <v>0.40930184964901201</v>
          </cell>
          <cell r="S98">
            <v>0.55813888588501637</v>
          </cell>
          <cell r="T98">
            <v>0.25</v>
          </cell>
          <cell r="W98">
            <v>1275.5042342237609</v>
          </cell>
          <cell r="X98">
            <v>51.020169368950441</v>
          </cell>
          <cell r="Y98">
            <v>28</v>
          </cell>
        </row>
        <row r="99">
          <cell r="C99" t="str">
            <v>71034168-A</v>
          </cell>
          <cell r="D99">
            <v>1600</v>
          </cell>
          <cell r="E99">
            <v>810</v>
          </cell>
          <cell r="F99">
            <v>42723</v>
          </cell>
          <cell r="G99">
            <v>42710</v>
          </cell>
          <cell r="H99">
            <v>13.17</v>
          </cell>
          <cell r="N99">
            <v>80</v>
          </cell>
          <cell r="O99">
            <v>730</v>
          </cell>
          <cell r="P99">
            <v>810</v>
          </cell>
          <cell r="Q99">
            <v>0</v>
          </cell>
          <cell r="R99">
            <v>0.14883703623600436</v>
          </cell>
          <cell r="T99">
            <v>0</v>
          </cell>
          <cell r="V99">
            <v>810</v>
          </cell>
          <cell r="Y99">
            <v>28</v>
          </cell>
        </row>
        <row r="100">
          <cell r="C100" t="str">
            <v>SW7SG102W-B</v>
          </cell>
          <cell r="D100">
            <v>10168</v>
          </cell>
          <cell r="E100">
            <v>10168</v>
          </cell>
          <cell r="F100">
            <v>42723</v>
          </cell>
          <cell r="G100">
            <v>42710</v>
          </cell>
          <cell r="H100">
            <v>47.84</v>
          </cell>
          <cell r="I100">
            <v>23.739130434782609</v>
          </cell>
          <cell r="J100">
            <v>273</v>
          </cell>
          <cell r="K100">
            <v>11.5</v>
          </cell>
          <cell r="L100">
            <v>1</v>
          </cell>
          <cell r="M100">
            <v>1632.5400000000002</v>
          </cell>
          <cell r="N100">
            <v>1850</v>
          </cell>
          <cell r="O100">
            <v>6830</v>
          </cell>
          <cell r="P100">
            <v>8680</v>
          </cell>
          <cell r="Q100">
            <v>-1488</v>
          </cell>
          <cell r="R100">
            <v>1.1332034743405979</v>
          </cell>
          <cell r="S100">
            <v>1.1332034743405979</v>
          </cell>
          <cell r="T100">
            <v>5.7591623036649213E-2</v>
          </cell>
          <cell r="W100">
            <v>1066.5012433172642</v>
          </cell>
          <cell r="X100">
            <v>6.9178459025984704</v>
          </cell>
          <cell r="Y100">
            <v>8</v>
          </cell>
        </row>
        <row r="101">
          <cell r="C101" t="str">
            <v>RE7SB011W-A</v>
          </cell>
          <cell r="D101">
            <v>10404</v>
          </cell>
          <cell r="E101">
            <v>10404</v>
          </cell>
          <cell r="F101">
            <v>42720</v>
          </cell>
          <cell r="G101">
            <v>42709</v>
          </cell>
          <cell r="H101">
            <v>39.51</v>
          </cell>
          <cell r="I101">
            <v>22.695652173913043</v>
          </cell>
          <cell r="J101">
            <v>261</v>
          </cell>
          <cell r="K101">
            <v>11.5</v>
          </cell>
          <cell r="L101">
            <v>1</v>
          </cell>
          <cell r="M101">
            <v>1289.0137499999998</v>
          </cell>
          <cell r="N101">
            <v>1400</v>
          </cell>
          <cell r="O101">
            <v>7423</v>
          </cell>
          <cell r="P101">
            <v>8823</v>
          </cell>
          <cell r="Q101">
            <v>-1581</v>
          </cell>
          <cell r="R101">
            <v>1.0861016804514305</v>
          </cell>
          <cell r="S101">
            <v>1.0861016804514305</v>
          </cell>
          <cell r="T101">
            <v>9.6885813148788927E-2</v>
          </cell>
          <cell r="W101">
            <v>1019.6220677868349</v>
          </cell>
          <cell r="X101">
            <v>8.7396177238871555</v>
          </cell>
          <cell r="Y101">
            <v>10</v>
          </cell>
        </row>
        <row r="102">
          <cell r="C102" t="str">
            <v>LC71J100RP-BB1K</v>
          </cell>
          <cell r="D102">
            <v>7974</v>
          </cell>
          <cell r="E102">
            <v>4000</v>
          </cell>
          <cell r="F102">
            <v>42725</v>
          </cell>
          <cell r="G102">
            <v>42713</v>
          </cell>
          <cell r="H102">
            <v>22.14</v>
          </cell>
          <cell r="I102">
            <v>25.608695652173914</v>
          </cell>
          <cell r="J102">
            <v>294.5</v>
          </cell>
          <cell r="K102">
            <v>11.5</v>
          </cell>
          <cell r="L102">
            <v>1</v>
          </cell>
          <cell r="M102">
            <v>815.02875000000006</v>
          </cell>
          <cell r="N102">
            <v>1000</v>
          </cell>
          <cell r="O102">
            <v>1450</v>
          </cell>
          <cell r="P102">
            <v>2450</v>
          </cell>
          <cell r="Q102">
            <v>-1550</v>
          </cell>
          <cell r="R102">
            <v>1.2269505830315801</v>
          </cell>
          <cell r="S102">
            <v>1.2269505830315801</v>
          </cell>
          <cell r="T102">
            <v>0.16611295681063123</v>
          </cell>
          <cell r="W102">
            <v>1150.4930994759497</v>
          </cell>
          <cell r="X102">
            <v>13.805917193711396</v>
          </cell>
          <cell r="Y102">
            <v>9.5</v>
          </cell>
        </row>
        <row r="103">
          <cell r="C103" t="str">
            <v>652600-AR</v>
          </cell>
          <cell r="D103">
            <v>3732</v>
          </cell>
          <cell r="E103">
            <v>3732</v>
          </cell>
          <cell r="F103">
            <v>42739</v>
          </cell>
          <cell r="G103">
            <v>42713</v>
          </cell>
          <cell r="H103">
            <v>21.93</v>
          </cell>
          <cell r="I103">
            <v>28.391304347826086</v>
          </cell>
          <cell r="J103">
            <v>326.5</v>
          </cell>
          <cell r="K103">
            <v>11.5</v>
          </cell>
          <cell r="L103">
            <v>1</v>
          </cell>
          <cell r="M103">
            <v>895.01812499999994</v>
          </cell>
          <cell r="N103">
            <v>950</v>
          </cell>
          <cell r="O103">
            <v>1856</v>
          </cell>
          <cell r="P103">
            <v>2806</v>
          </cell>
          <cell r="Q103">
            <v>-926</v>
          </cell>
          <cell r="R103">
            <v>1.0614310185059102</v>
          </cell>
          <cell r="S103">
            <v>1.0614310185059102</v>
          </cell>
          <cell r="T103">
            <v>0.14134275618374559</v>
          </cell>
          <cell r="W103">
            <v>1275.5042342237609</v>
          </cell>
          <cell r="X103">
            <v>16.111632432300141</v>
          </cell>
          <cell r="Y103">
            <v>8.5</v>
          </cell>
        </row>
        <row r="104">
          <cell r="C104" t="str">
            <v>LC71J100RP-CK</v>
          </cell>
          <cell r="D104">
            <v>4800</v>
          </cell>
          <cell r="E104">
            <v>4800</v>
          </cell>
          <cell r="F104">
            <v>42397</v>
          </cell>
          <cell r="G104">
            <v>42714</v>
          </cell>
          <cell r="H104">
            <v>22.14</v>
          </cell>
          <cell r="I104">
            <v>27.782608695652176</v>
          </cell>
          <cell r="J104">
            <v>319.5</v>
          </cell>
          <cell r="K104">
            <v>11.5</v>
          </cell>
          <cell r="L104">
            <v>1</v>
          </cell>
          <cell r="M104">
            <v>884.21625000000017</v>
          </cell>
          <cell r="N104">
            <v>1000</v>
          </cell>
          <cell r="O104">
            <v>500</v>
          </cell>
          <cell r="P104">
            <v>1500</v>
          </cell>
          <cell r="Q104">
            <v>-3300</v>
          </cell>
          <cell r="R104">
            <v>1.1309450601026614</v>
          </cell>
          <cell r="S104">
            <v>1.1309450601026614</v>
          </cell>
          <cell r="T104">
            <v>9.9894847528916933E-2</v>
          </cell>
          <cell r="W104">
            <v>1248.1580484976773</v>
          </cell>
          <cell r="X104">
            <v>14.977896581972129</v>
          </cell>
          <cell r="Y104">
            <v>9.5</v>
          </cell>
        </row>
        <row r="105">
          <cell r="C105" t="str">
            <v>EX7ST012Y-S1</v>
          </cell>
          <cell r="D105">
            <v>2112</v>
          </cell>
          <cell r="E105">
            <v>2112</v>
          </cell>
          <cell r="F105">
            <v>42695</v>
          </cell>
          <cell r="G105">
            <v>42716</v>
          </cell>
          <cell r="H105">
            <v>30.97</v>
          </cell>
          <cell r="I105">
            <v>27.565217391304348</v>
          </cell>
          <cell r="J105">
            <v>317</v>
          </cell>
          <cell r="K105">
            <v>5</v>
          </cell>
          <cell r="L105">
            <v>1</v>
          </cell>
          <cell r="M105">
            <v>533.55923913043478</v>
          </cell>
          <cell r="N105">
            <v>200</v>
          </cell>
          <cell r="O105">
            <v>0</v>
          </cell>
          <cell r="P105">
            <v>200</v>
          </cell>
          <cell r="Q105">
            <v>-1912</v>
          </cell>
          <cell r="R105">
            <v>0.37484122723832669</v>
          </cell>
          <cell r="S105">
            <v>0.80929135297500943</v>
          </cell>
          <cell r="T105">
            <v>0.15021459227467812</v>
          </cell>
          <cell r="W105">
            <v>538.43111025891506</v>
          </cell>
          <cell r="X105">
            <v>32.305866615534903</v>
          </cell>
          <cell r="Y105">
            <v>13</v>
          </cell>
        </row>
        <row r="106">
          <cell r="C106" t="str">
            <v>SW7SG103W-B</v>
          </cell>
          <cell r="D106">
            <v>10616</v>
          </cell>
          <cell r="E106">
            <v>10616</v>
          </cell>
          <cell r="F106">
            <v>42729</v>
          </cell>
          <cell r="G106">
            <v>42713</v>
          </cell>
          <cell r="H106">
            <v>44.24</v>
          </cell>
          <cell r="K106">
            <v>6.5</v>
          </cell>
          <cell r="M106">
            <v>990.83173913043481</v>
          </cell>
          <cell r="N106">
            <v>1133</v>
          </cell>
          <cell r="O106">
            <v>2977</v>
          </cell>
          <cell r="P106">
            <v>4110</v>
          </cell>
          <cell r="Q106">
            <v>-6506</v>
          </cell>
          <cell r="R106">
            <v>1.1434837573878422</v>
          </cell>
          <cell r="T106">
            <v>0</v>
          </cell>
          <cell r="W106">
            <v>699.96044333658949</v>
          </cell>
          <cell r="X106">
            <v>7.4135263195402246</v>
          </cell>
          <cell r="Y106">
            <v>8</v>
          </cell>
        </row>
        <row r="107">
          <cell r="C107" t="str">
            <v>RE7SB011W-B</v>
          </cell>
          <cell r="D107">
            <v>8688</v>
          </cell>
          <cell r="E107">
            <v>9091</v>
          </cell>
          <cell r="F107">
            <v>42720</v>
          </cell>
          <cell r="G107">
            <v>42692</v>
          </cell>
          <cell r="H107">
            <v>44.24</v>
          </cell>
          <cell r="I107">
            <v>22.086956521739129</v>
          </cell>
          <cell r="J107">
            <v>254</v>
          </cell>
          <cell r="K107">
            <v>11.5</v>
          </cell>
          <cell r="L107">
            <v>1</v>
          </cell>
          <cell r="M107">
            <v>1404.62</v>
          </cell>
          <cell r="N107">
            <v>600</v>
          </cell>
          <cell r="O107">
            <v>5361</v>
          </cell>
          <cell r="P107">
            <v>5961</v>
          </cell>
          <cell r="Q107">
            <v>-3130</v>
          </cell>
          <cell r="R107">
            <v>0.4271617946490866</v>
          </cell>
          <cell r="S107">
            <v>0.4271617946490866</v>
          </cell>
          <cell r="T107">
            <v>0</v>
          </cell>
          <cell r="V107" t="str">
            <v>SEAGRN DISTRESSED STRIP1760+50+ NATIVE ART3401+OMBRE DAY DREAM FOIL3880</v>
          </cell>
          <cell r="W107">
            <v>992.27588206075109</v>
          </cell>
          <cell r="X107">
            <v>19.845517641215022</v>
          </cell>
          <cell r="Y107">
            <v>10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3 "/>
      <sheetName val="12.13 C"/>
      <sheetName val="12.13 A"/>
      <sheetName val="12.13 E"/>
    </sheetNames>
    <sheetDataSet>
      <sheetData sheetId="0"/>
      <sheetData sheetId="1">
        <row r="59">
          <cell r="M59">
            <v>18276.549276315789</v>
          </cell>
          <cell r="N59">
            <v>18362</v>
          </cell>
          <cell r="W59">
            <v>21668</v>
          </cell>
          <cell r="Z59">
            <v>22747</v>
          </cell>
          <cell r="AA59">
            <v>1079</v>
          </cell>
        </row>
      </sheetData>
      <sheetData sheetId="2">
        <row r="59">
          <cell r="M59">
            <v>10387.288124999999</v>
          </cell>
          <cell r="N59">
            <v>11886</v>
          </cell>
          <cell r="W59">
            <v>8887</v>
          </cell>
          <cell r="Z59">
            <v>11210</v>
          </cell>
          <cell r="AA59">
            <v>2323</v>
          </cell>
        </row>
      </sheetData>
      <sheetData sheetId="3">
        <row r="59">
          <cell r="M59">
            <v>9738.7334374999991</v>
          </cell>
          <cell r="N59">
            <v>9920</v>
          </cell>
          <cell r="W59">
            <v>9248</v>
          </cell>
          <cell r="Z59">
            <v>8474</v>
          </cell>
          <cell r="AA59">
            <v>-774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A10" workbookViewId="0">
      <selection activeCell="O8" sqref="O8"/>
    </sheetView>
  </sheetViews>
  <sheetFormatPr defaultRowHeight="16.5"/>
  <sheetData>
    <row r="1" spans="1:28" ht="26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5"/>
      <c r="X1" s="5"/>
      <c r="Y1" s="5"/>
      <c r="Z1" s="5"/>
      <c r="AA1" s="5"/>
      <c r="AB1" s="5"/>
    </row>
    <row r="2" spans="1:28" ht="27" thickBot="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/>
      <c r="V2" s="4"/>
      <c r="W2" s="5"/>
      <c r="X2" s="5"/>
      <c r="Y2" s="5"/>
      <c r="Z2" s="5"/>
      <c r="AA2" s="5"/>
      <c r="AB2" s="5"/>
    </row>
    <row r="3" spans="1:28" ht="26.25">
      <c r="A3" s="9"/>
      <c r="B3" s="10"/>
      <c r="C3" s="11"/>
      <c r="D3" s="12"/>
      <c r="E3" s="13"/>
      <c r="F3" s="14"/>
      <c r="G3" s="15"/>
      <c r="H3" s="16"/>
      <c r="I3" s="17"/>
      <c r="J3" s="18"/>
      <c r="K3" s="19"/>
      <c r="L3" s="19"/>
      <c r="M3" s="20"/>
      <c r="N3" s="20"/>
      <c r="O3" s="21"/>
      <c r="P3" s="21"/>
      <c r="Q3" s="20"/>
      <c r="R3" s="20"/>
      <c r="S3" s="15"/>
      <c r="T3" s="22">
        <v>42717</v>
      </c>
      <c r="U3" s="23"/>
      <c r="V3" s="4"/>
      <c r="W3" s="24" t="s">
        <v>2</v>
      </c>
      <c r="X3" s="25"/>
      <c r="Y3" s="25"/>
      <c r="Z3" s="25"/>
      <c r="AA3" s="25"/>
      <c r="AB3" s="26"/>
    </row>
    <row r="4" spans="1:28" ht="81">
      <c r="A4" s="27" t="s">
        <v>3</v>
      </c>
      <c r="B4" s="28" t="s">
        <v>4</v>
      </c>
      <c r="C4" s="29" t="s">
        <v>5</v>
      </c>
      <c r="D4" s="30" t="s">
        <v>6</v>
      </c>
      <c r="E4" s="31" t="s">
        <v>7</v>
      </c>
      <c r="F4" s="32" t="s">
        <v>8</v>
      </c>
      <c r="G4" s="33" t="s">
        <v>9</v>
      </c>
      <c r="H4" s="34" t="s">
        <v>10</v>
      </c>
      <c r="I4" s="35" t="s">
        <v>11</v>
      </c>
      <c r="J4" s="36"/>
      <c r="K4" s="37" t="s">
        <v>12</v>
      </c>
      <c r="L4" s="38" t="s">
        <v>13</v>
      </c>
      <c r="M4" s="39" t="s">
        <v>14</v>
      </c>
      <c r="N4" s="40" t="s">
        <v>15</v>
      </c>
      <c r="O4" s="41" t="s">
        <v>16</v>
      </c>
      <c r="P4" s="42" t="s">
        <v>17</v>
      </c>
      <c r="Q4" s="43" t="s">
        <v>18</v>
      </c>
      <c r="R4" s="44"/>
      <c r="S4" s="27" t="s">
        <v>19</v>
      </c>
      <c r="T4" s="45" t="s">
        <v>20</v>
      </c>
      <c r="U4" s="46" t="s">
        <v>21</v>
      </c>
      <c r="V4" s="47"/>
      <c r="W4" s="48" t="s">
        <v>22</v>
      </c>
      <c r="X4" s="49" t="s">
        <v>23</v>
      </c>
      <c r="Y4" s="50" t="s">
        <v>24</v>
      </c>
      <c r="Z4" s="49" t="s">
        <v>25</v>
      </c>
      <c r="AA4" s="49" t="s">
        <v>26</v>
      </c>
      <c r="AB4" s="51" t="s">
        <v>27</v>
      </c>
    </row>
    <row r="5" spans="1:28">
      <c r="A5" s="52" t="s">
        <v>28</v>
      </c>
      <c r="B5" s="53" t="s">
        <v>29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4"/>
      <c r="V5" s="55"/>
      <c r="W5" s="56"/>
      <c r="X5" s="56"/>
      <c r="Y5" s="56"/>
      <c r="Z5" s="56"/>
      <c r="AA5" s="56"/>
      <c r="AB5" s="56"/>
    </row>
    <row r="6" spans="1:28">
      <c r="A6" s="57" t="s">
        <v>30</v>
      </c>
      <c r="B6" s="58" t="s">
        <v>31</v>
      </c>
      <c r="C6" s="59">
        <v>41716306</v>
      </c>
      <c r="D6" s="60">
        <v>7056</v>
      </c>
      <c r="E6" s="61">
        <v>7056</v>
      </c>
      <c r="F6" s="62">
        <v>42732</v>
      </c>
      <c r="G6" s="63">
        <v>42705</v>
      </c>
      <c r="H6" s="64">
        <v>23.78</v>
      </c>
      <c r="I6" s="65">
        <v>27.315789473684212</v>
      </c>
      <c r="J6" s="66">
        <v>254</v>
      </c>
      <c r="K6" s="67">
        <v>9.5</v>
      </c>
      <c r="L6" s="68">
        <v>1</v>
      </c>
      <c r="M6" s="69">
        <f>H6/8*I6*K6</f>
        <v>771.3637500000001</v>
      </c>
      <c r="N6" s="70">
        <v>542</v>
      </c>
      <c r="O6" s="70">
        <v>6626</v>
      </c>
      <c r="P6" s="71">
        <f t="shared" ref="P6:P58" si="0">N6+O6</f>
        <v>7168</v>
      </c>
      <c r="Q6" s="72">
        <f t="shared" ref="Q6:Q57" si="1">P6-E6</f>
        <v>112</v>
      </c>
      <c r="R6" s="73">
        <f>N6/M6</f>
        <v>0.70265163484802073</v>
      </c>
      <c r="S6" s="73">
        <f>N6/M6</f>
        <v>0.70265163484802073</v>
      </c>
      <c r="T6" s="74">
        <v>0.16202090592334495</v>
      </c>
      <c r="U6" s="75"/>
      <c r="V6" s="76"/>
      <c r="W6" s="77">
        <f>1150000/26/$I$58/10.5*K6*I6</f>
        <v>963.27835474318226</v>
      </c>
      <c r="X6" s="78">
        <f>W6/N6*12</f>
        <v>21.327196045974517</v>
      </c>
      <c r="Y6" s="79">
        <f>VLOOKUP(C6,'[1]12.12'!C$56:Y$107,23,0)</f>
        <v>17</v>
      </c>
      <c r="Z6" s="80">
        <f t="shared" ref="Z6:Z56" si="2">N6/12*Y6</f>
        <v>767.83333333333326</v>
      </c>
      <c r="AA6" s="80">
        <f>Z6-W6</f>
        <v>-195.44502140984901</v>
      </c>
      <c r="AB6" s="81">
        <f>AA6/Z6</f>
        <v>-0.25454094388085396</v>
      </c>
    </row>
    <row r="7" spans="1:28">
      <c r="A7" s="82" t="s">
        <v>32</v>
      </c>
      <c r="B7" s="83" t="s">
        <v>33</v>
      </c>
      <c r="C7" s="84" t="s">
        <v>34</v>
      </c>
      <c r="D7" s="85">
        <v>1287</v>
      </c>
      <c r="E7" s="86">
        <v>1287</v>
      </c>
      <c r="F7" s="87">
        <v>42758</v>
      </c>
      <c r="G7" s="88">
        <v>42717</v>
      </c>
      <c r="H7" s="89">
        <v>18.309999999999999</v>
      </c>
      <c r="I7" s="90">
        <v>25.5</v>
      </c>
      <c r="J7" s="66">
        <v>238</v>
      </c>
      <c r="K7" s="91">
        <v>5.5</v>
      </c>
      <c r="L7" s="92">
        <v>1</v>
      </c>
      <c r="M7" s="93">
        <f>H7/8*I7*K7</f>
        <v>320.9971875</v>
      </c>
      <c r="N7" s="94">
        <v>20</v>
      </c>
      <c r="O7" s="94">
        <v>0</v>
      </c>
      <c r="P7" s="95">
        <f t="shared" si="0"/>
        <v>20</v>
      </c>
      <c r="Q7" s="96">
        <f t="shared" si="1"/>
        <v>-1267</v>
      </c>
      <c r="R7" s="97">
        <f>N7/M7</f>
        <v>6.2305841854143972E-2</v>
      </c>
      <c r="S7" s="98">
        <f>(N7+N8)/M7</f>
        <v>0.80374535991845719</v>
      </c>
      <c r="T7" s="99">
        <v>0</v>
      </c>
      <c r="U7" s="100"/>
      <c r="V7" s="101" t="s">
        <v>35</v>
      </c>
      <c r="W7" s="102">
        <f>1150000/26/$I$58/10.5*K7*I7</f>
        <v>520.6157581993499</v>
      </c>
      <c r="X7" s="103">
        <f>W7/(N7+N8)*12</f>
        <v>24.214686427876735</v>
      </c>
      <c r="Y7" s="104">
        <v>28</v>
      </c>
      <c r="Z7" s="105">
        <f t="shared" si="2"/>
        <v>46.666666666666671</v>
      </c>
      <c r="AA7" s="106">
        <f>Z7+Z8-W7</f>
        <v>81.384241800649988</v>
      </c>
      <c r="AB7" s="107">
        <f>AA7/(Z7+Z8)</f>
        <v>0.13518977043297342</v>
      </c>
    </row>
    <row r="8" spans="1:28">
      <c r="A8" s="108"/>
      <c r="B8" s="83" t="s">
        <v>33</v>
      </c>
      <c r="C8" s="84" t="s">
        <v>36</v>
      </c>
      <c r="D8" s="85">
        <v>5796</v>
      </c>
      <c r="E8" s="86">
        <v>5796</v>
      </c>
      <c r="F8" s="87">
        <v>42720</v>
      </c>
      <c r="G8" s="88">
        <v>42704</v>
      </c>
      <c r="H8" s="89">
        <v>18.309999999999999</v>
      </c>
      <c r="I8" s="90"/>
      <c r="J8" s="66"/>
      <c r="K8" s="91"/>
      <c r="L8" s="92"/>
      <c r="M8" s="109"/>
      <c r="N8" s="94">
        <v>238</v>
      </c>
      <c r="O8" s="94">
        <v>5620</v>
      </c>
      <c r="P8" s="95">
        <f t="shared" si="0"/>
        <v>5858</v>
      </c>
      <c r="Q8" s="96">
        <f t="shared" si="1"/>
        <v>62</v>
      </c>
      <c r="R8" s="97">
        <f>N8/M7</f>
        <v>0.7414395180643133</v>
      </c>
      <c r="S8" s="110"/>
      <c r="T8" s="99">
        <v>0.10866574965612105</v>
      </c>
      <c r="U8" s="100"/>
      <c r="V8" s="101"/>
      <c r="W8" s="111"/>
      <c r="X8" s="111"/>
      <c r="Y8" s="104">
        <f>VLOOKUP(C8,'[1]12.12'!C$56:Y$107,23,0)</f>
        <v>28</v>
      </c>
      <c r="Z8" s="105">
        <f t="shared" si="2"/>
        <v>555.33333333333326</v>
      </c>
      <c r="AA8" s="111"/>
      <c r="AB8" s="111"/>
    </row>
    <row r="9" spans="1:28">
      <c r="A9" s="112"/>
      <c r="B9" s="83" t="s">
        <v>37</v>
      </c>
      <c r="C9" s="84" t="s">
        <v>38</v>
      </c>
      <c r="D9" s="85">
        <v>5292</v>
      </c>
      <c r="E9" s="86">
        <v>5335</v>
      </c>
      <c r="F9" s="87">
        <v>42695</v>
      </c>
      <c r="G9" s="88">
        <v>42689</v>
      </c>
      <c r="H9" s="89">
        <v>27.09</v>
      </c>
      <c r="I9" s="90"/>
      <c r="J9" s="66"/>
      <c r="K9" s="113">
        <v>4</v>
      </c>
      <c r="L9" s="92"/>
      <c r="M9" s="114">
        <f>H9/8*I7*K9</f>
        <v>345.39749999999998</v>
      </c>
      <c r="N9" s="94">
        <v>160</v>
      </c>
      <c r="O9" s="94">
        <v>5089</v>
      </c>
      <c r="P9" s="95">
        <f t="shared" si="0"/>
        <v>5249</v>
      </c>
      <c r="Q9" s="96">
        <f t="shared" si="1"/>
        <v>-86</v>
      </c>
      <c r="R9" s="97">
        <f t="shared" ref="R9:R24" si="3">N9/M9</f>
        <v>0.46323438936298034</v>
      </c>
      <c r="S9" s="115">
        <f>N9/M9</f>
        <v>0.46323438936298034</v>
      </c>
      <c r="T9" s="99">
        <v>0</v>
      </c>
      <c r="U9" s="100" t="s">
        <v>39</v>
      </c>
      <c r="V9" s="101"/>
      <c r="W9" s="116">
        <f>1150000/26/$I$58/10.5*K9*I7</f>
        <v>378.62964232679991</v>
      </c>
      <c r="X9" s="117">
        <f t="shared" ref="X9:X39" si="4">W9/N9*12</f>
        <v>28.397223174509996</v>
      </c>
      <c r="Y9" s="104">
        <v>17</v>
      </c>
      <c r="Z9" s="105">
        <f t="shared" si="2"/>
        <v>226.66666666666669</v>
      </c>
      <c r="AA9" s="105">
        <f>Z9-W9</f>
        <v>-151.96297566013322</v>
      </c>
      <c r="AB9" s="118">
        <f>AA9/Z9</f>
        <v>-0.67042489261823479</v>
      </c>
    </row>
    <row r="10" spans="1:28">
      <c r="A10" s="57" t="s">
        <v>40</v>
      </c>
      <c r="B10" s="58" t="s">
        <v>37</v>
      </c>
      <c r="C10" s="59" t="s">
        <v>41</v>
      </c>
      <c r="D10" s="60">
        <v>41512</v>
      </c>
      <c r="E10" s="61">
        <v>20000</v>
      </c>
      <c r="F10" s="62">
        <v>42729</v>
      </c>
      <c r="G10" s="63">
        <v>42706</v>
      </c>
      <c r="H10" s="64">
        <v>51.43</v>
      </c>
      <c r="I10" s="65">
        <v>27</v>
      </c>
      <c r="J10" s="66">
        <v>267</v>
      </c>
      <c r="K10" s="67">
        <v>9.5</v>
      </c>
      <c r="L10" s="68">
        <v>1</v>
      </c>
      <c r="M10" s="69">
        <f>H10/8*I10*K10</f>
        <v>1648.9743749999998</v>
      </c>
      <c r="N10" s="70">
        <v>1750</v>
      </c>
      <c r="O10" s="70">
        <v>13280</v>
      </c>
      <c r="P10" s="71">
        <f t="shared" si="0"/>
        <v>15030</v>
      </c>
      <c r="Q10" s="72">
        <f t="shared" si="1"/>
        <v>-4970</v>
      </c>
      <c r="R10" s="73">
        <f t="shared" si="3"/>
        <v>1.0612657337382823</v>
      </c>
      <c r="S10" s="73">
        <f>N10/M10</f>
        <v>1.0612657337382823</v>
      </c>
      <c r="T10" s="74">
        <v>9.27734375E-2</v>
      </c>
      <c r="U10" s="75"/>
      <c r="V10" s="76"/>
      <c r="W10" s="77">
        <f>1150000/26/$I$58/10.5*K10*I10</f>
        <v>952.14218879239399</v>
      </c>
      <c r="X10" s="78">
        <f t="shared" si="4"/>
        <v>6.5289750088621306</v>
      </c>
      <c r="Y10" s="79">
        <v>9</v>
      </c>
      <c r="Z10" s="80">
        <f t="shared" si="2"/>
        <v>1312.5</v>
      </c>
      <c r="AA10" s="80">
        <f t="shared" ref="AA10:AA39" si="5">Z10-W10</f>
        <v>360.35781120760601</v>
      </c>
      <c r="AB10" s="81">
        <f t="shared" ref="AB10:AB39" si="6">AA10/Z10</f>
        <v>0.27455833234865218</v>
      </c>
    </row>
    <row r="11" spans="1:28">
      <c r="A11" s="82" t="s">
        <v>42</v>
      </c>
      <c r="B11" s="83" t="s">
        <v>43</v>
      </c>
      <c r="C11" s="84" t="s">
        <v>44</v>
      </c>
      <c r="D11" s="85">
        <v>3246</v>
      </c>
      <c r="E11" s="86">
        <v>3246</v>
      </c>
      <c r="F11" s="87">
        <v>42732</v>
      </c>
      <c r="G11" s="88">
        <v>42717</v>
      </c>
      <c r="H11" s="89">
        <v>26.37</v>
      </c>
      <c r="I11" s="90">
        <v>23</v>
      </c>
      <c r="J11" s="66">
        <v>231</v>
      </c>
      <c r="K11" s="113">
        <v>3</v>
      </c>
      <c r="L11" s="92">
        <v>1</v>
      </c>
      <c r="M11" s="114">
        <f>H11/8*I11*K11</f>
        <v>227.44125</v>
      </c>
      <c r="N11" s="94">
        <v>633</v>
      </c>
      <c r="O11" s="94">
        <v>0</v>
      </c>
      <c r="P11" s="95">
        <f t="shared" si="0"/>
        <v>633</v>
      </c>
      <c r="Q11" s="96">
        <f t="shared" si="1"/>
        <v>-2613</v>
      </c>
      <c r="R11" s="97">
        <f t="shared" si="3"/>
        <v>2.7831363044302648</v>
      </c>
      <c r="S11" s="119">
        <f>R11*K11/9.5+R12*K12/9.5</f>
        <v>1.0873548547331029</v>
      </c>
      <c r="T11" s="99">
        <v>0</v>
      </c>
      <c r="U11" s="100"/>
      <c r="V11" s="101"/>
      <c r="W11" s="102">
        <f>1150000/26/$I$58/10.5*K11*I11</f>
        <v>256.13181686812936</v>
      </c>
      <c r="X11" s="117">
        <f t="shared" si="4"/>
        <v>4.8555794666943957</v>
      </c>
      <c r="Y11" s="104">
        <v>13</v>
      </c>
      <c r="Z11" s="105">
        <f t="shared" si="2"/>
        <v>685.75</v>
      </c>
      <c r="AA11" s="105">
        <f t="shared" si="5"/>
        <v>429.61818313187064</v>
      </c>
      <c r="AB11" s="118">
        <f t="shared" si="6"/>
        <v>0.62649388717735421</v>
      </c>
    </row>
    <row r="12" spans="1:28">
      <c r="A12" s="112"/>
      <c r="B12" s="83" t="s">
        <v>43</v>
      </c>
      <c r="C12" s="84" t="s">
        <v>45</v>
      </c>
      <c r="D12" s="85">
        <v>3438</v>
      </c>
      <c r="E12" s="86">
        <v>3438</v>
      </c>
      <c r="F12" s="87">
        <v>42732</v>
      </c>
      <c r="G12" s="88">
        <v>42712</v>
      </c>
      <c r="H12" s="89">
        <v>29.33</v>
      </c>
      <c r="I12" s="90"/>
      <c r="J12" s="66"/>
      <c r="K12" s="113">
        <v>6.5</v>
      </c>
      <c r="L12" s="92"/>
      <c r="M12" s="114">
        <f>H12/8*I11*K12</f>
        <v>548.10437499999989</v>
      </c>
      <c r="N12" s="94">
        <v>167</v>
      </c>
      <c r="O12" s="94">
        <v>2880</v>
      </c>
      <c r="P12" s="95">
        <f t="shared" si="0"/>
        <v>3047</v>
      </c>
      <c r="Q12" s="96">
        <f t="shared" si="1"/>
        <v>-391</v>
      </c>
      <c r="R12" s="97">
        <f t="shared" si="3"/>
        <v>0.30468649333441289</v>
      </c>
      <c r="S12" s="119"/>
      <c r="T12" s="99">
        <v>7.8979343863912518E-2</v>
      </c>
      <c r="U12" s="100"/>
      <c r="V12" s="101"/>
      <c r="W12" s="116">
        <f>1150000/26/$I$58/10.5*K12*I10</f>
        <v>651.46570812111167</v>
      </c>
      <c r="X12" s="117">
        <f t="shared" si="4"/>
        <v>46.811907170379286</v>
      </c>
      <c r="Y12" s="104">
        <f>VLOOKUP(C12,'[1]12.12'!C$56:Y$107,23,0)</f>
        <v>13</v>
      </c>
      <c r="Z12" s="105">
        <f t="shared" si="2"/>
        <v>180.91666666666666</v>
      </c>
      <c r="AA12" s="105">
        <f t="shared" si="5"/>
        <v>-470.54904145444505</v>
      </c>
      <c r="AB12" s="118">
        <f t="shared" si="6"/>
        <v>-2.6009159361830219</v>
      </c>
    </row>
    <row r="13" spans="1:28">
      <c r="A13" s="57" t="s">
        <v>46</v>
      </c>
      <c r="B13" s="58" t="s">
        <v>33</v>
      </c>
      <c r="C13" s="59" t="s">
        <v>47</v>
      </c>
      <c r="D13" s="60">
        <v>72396</v>
      </c>
      <c r="E13" s="120">
        <v>14396</v>
      </c>
      <c r="F13" s="62">
        <v>42730</v>
      </c>
      <c r="G13" s="63">
        <v>42703</v>
      </c>
      <c r="H13" s="64">
        <v>25.46</v>
      </c>
      <c r="I13" s="65">
        <v>29</v>
      </c>
      <c r="J13" s="66">
        <v>280.5</v>
      </c>
      <c r="K13" s="67">
        <v>9.5</v>
      </c>
      <c r="L13" s="68">
        <v>1</v>
      </c>
      <c r="M13" s="69">
        <f t="shared" ref="M13:M25" si="7">H13/8*I13*K13</f>
        <v>876.77875000000006</v>
      </c>
      <c r="N13" s="70">
        <v>950</v>
      </c>
      <c r="O13" s="70">
        <v>10596</v>
      </c>
      <c r="P13" s="71">
        <f t="shared" si="0"/>
        <v>11546</v>
      </c>
      <c r="Q13" s="72">
        <f t="shared" si="1"/>
        <v>-2850</v>
      </c>
      <c r="R13" s="73">
        <f t="shared" si="3"/>
        <v>1.0835116612942546</v>
      </c>
      <c r="S13" s="73">
        <f t="shared" ref="S13:S24" si="8">N13/M13</f>
        <v>1.0835116612942546</v>
      </c>
      <c r="T13" s="74">
        <v>0.11259382819015847</v>
      </c>
      <c r="U13" s="75"/>
      <c r="V13" s="76"/>
      <c r="W13" s="77">
        <f t="shared" ref="W13:W25" si="9">1150000/26/$I$58/10.5*K13*I13</f>
        <v>1022.6712398140528</v>
      </c>
      <c r="X13" s="78">
        <f t="shared" si="4"/>
        <v>12.917952502914352</v>
      </c>
      <c r="Y13" s="79">
        <f>VLOOKUP(C13,'[1]12.12'!C$56:Y$107,23,0)</f>
        <v>16.5</v>
      </c>
      <c r="Z13" s="80">
        <f t="shared" si="2"/>
        <v>1306.25</v>
      </c>
      <c r="AA13" s="80">
        <f t="shared" si="5"/>
        <v>283.5787601859472</v>
      </c>
      <c r="AB13" s="81">
        <f t="shared" si="6"/>
        <v>0.21709378770216053</v>
      </c>
    </row>
    <row r="14" spans="1:28">
      <c r="A14" s="57" t="s">
        <v>48</v>
      </c>
      <c r="B14" s="58" t="s">
        <v>33</v>
      </c>
      <c r="C14" s="59">
        <v>16634</v>
      </c>
      <c r="D14" s="60">
        <v>11592</v>
      </c>
      <c r="E14" s="120">
        <v>3907</v>
      </c>
      <c r="F14" s="62">
        <v>42732</v>
      </c>
      <c r="G14" s="63">
        <v>42712</v>
      </c>
      <c r="H14" s="64">
        <v>17.16</v>
      </c>
      <c r="I14" s="65">
        <v>25</v>
      </c>
      <c r="J14" s="66">
        <v>249</v>
      </c>
      <c r="K14" s="67">
        <v>9.5</v>
      </c>
      <c r="L14" s="68">
        <v>1</v>
      </c>
      <c r="M14" s="69">
        <f t="shared" si="7"/>
        <v>509.4375</v>
      </c>
      <c r="N14" s="70">
        <v>450</v>
      </c>
      <c r="O14" s="70">
        <v>1464</v>
      </c>
      <c r="P14" s="71">
        <f t="shared" si="0"/>
        <v>1914</v>
      </c>
      <c r="Q14" s="72">
        <f t="shared" si="1"/>
        <v>-1993</v>
      </c>
      <c r="R14" s="73">
        <f t="shared" si="3"/>
        <v>0.88332719911667279</v>
      </c>
      <c r="S14" s="73">
        <f t="shared" si="8"/>
        <v>0.88332719911667279</v>
      </c>
      <c r="T14" s="74">
        <v>0.17777777777777778</v>
      </c>
      <c r="U14" s="75"/>
      <c r="V14" s="76"/>
      <c r="W14" s="77">
        <f t="shared" si="9"/>
        <v>881.61313777073519</v>
      </c>
      <c r="X14" s="78">
        <f t="shared" si="4"/>
        <v>23.509683673886272</v>
      </c>
      <c r="Y14" s="79">
        <f>VLOOKUP(C14,'[1]12.12'!C$56:Y$107,23,0)</f>
        <v>20</v>
      </c>
      <c r="Z14" s="80">
        <f t="shared" si="2"/>
        <v>750</v>
      </c>
      <c r="AA14" s="80">
        <f t="shared" si="5"/>
        <v>-131.61313777073519</v>
      </c>
      <c r="AB14" s="81">
        <f t="shared" si="6"/>
        <v>-0.17548418369431359</v>
      </c>
    </row>
    <row r="15" spans="1:28">
      <c r="A15" s="57" t="s">
        <v>49</v>
      </c>
      <c r="B15" s="58" t="s">
        <v>33</v>
      </c>
      <c r="C15" s="59" t="s">
        <v>50</v>
      </c>
      <c r="D15" s="60">
        <v>8814</v>
      </c>
      <c r="E15" s="61">
        <v>9035</v>
      </c>
      <c r="F15" s="62">
        <v>42732</v>
      </c>
      <c r="G15" s="63">
        <v>42698</v>
      </c>
      <c r="H15" s="64">
        <v>19.899999999999999</v>
      </c>
      <c r="I15" s="65">
        <v>28</v>
      </c>
      <c r="J15" s="66">
        <v>276.5</v>
      </c>
      <c r="K15" s="67">
        <v>9.5</v>
      </c>
      <c r="L15" s="68">
        <v>1</v>
      </c>
      <c r="M15" s="69">
        <f t="shared" si="7"/>
        <v>661.67499999999995</v>
      </c>
      <c r="N15" s="70">
        <v>700</v>
      </c>
      <c r="O15" s="70">
        <v>8335</v>
      </c>
      <c r="P15" s="71">
        <f t="shared" si="0"/>
        <v>9035</v>
      </c>
      <c r="Q15" s="72">
        <f t="shared" si="1"/>
        <v>0</v>
      </c>
      <c r="R15" s="73">
        <f t="shared" si="3"/>
        <v>1.0579211848717271</v>
      </c>
      <c r="S15" s="73">
        <f t="shared" si="8"/>
        <v>1.0579211848717271</v>
      </c>
      <c r="T15" s="74">
        <v>0.15957446808510639</v>
      </c>
      <c r="U15" s="75"/>
      <c r="V15" s="76"/>
      <c r="W15" s="77">
        <f t="shared" si="9"/>
        <v>987.40671430322345</v>
      </c>
      <c r="X15" s="78">
        <f t="shared" si="4"/>
        <v>16.926972245198115</v>
      </c>
      <c r="Y15" s="79">
        <f>VLOOKUP(C15,'[1]12.12'!C$56:Y$107,23,0)</f>
        <v>17</v>
      </c>
      <c r="Z15" s="80">
        <f t="shared" si="2"/>
        <v>991.66666666666674</v>
      </c>
      <c r="AA15" s="80">
        <f t="shared" si="5"/>
        <v>4.2599523634432899</v>
      </c>
      <c r="AB15" s="81">
        <f t="shared" si="6"/>
        <v>4.2957502824638215E-3</v>
      </c>
    </row>
    <row r="16" spans="1:28">
      <c r="A16" s="121" t="s">
        <v>51</v>
      </c>
      <c r="B16" s="122" t="s">
        <v>33</v>
      </c>
      <c r="C16" s="123">
        <v>16634</v>
      </c>
      <c r="D16" s="124">
        <v>11592</v>
      </c>
      <c r="E16" s="125">
        <v>3912</v>
      </c>
      <c r="F16" s="126">
        <v>42732</v>
      </c>
      <c r="G16" s="127">
        <v>42706</v>
      </c>
      <c r="H16" s="128">
        <v>17.16</v>
      </c>
      <c r="I16" s="129">
        <v>22</v>
      </c>
      <c r="J16" s="66">
        <v>228</v>
      </c>
      <c r="K16" s="130">
        <v>9.5</v>
      </c>
      <c r="L16" s="131">
        <v>1</v>
      </c>
      <c r="M16" s="132">
        <f t="shared" si="7"/>
        <v>448.30499999999995</v>
      </c>
      <c r="N16" s="133">
        <v>450</v>
      </c>
      <c r="O16" s="133">
        <v>3520</v>
      </c>
      <c r="P16" s="134">
        <f t="shared" si="0"/>
        <v>3970</v>
      </c>
      <c r="Q16" s="135">
        <f t="shared" si="1"/>
        <v>58</v>
      </c>
      <c r="R16" s="136">
        <f t="shared" si="3"/>
        <v>1.0037809080871283</v>
      </c>
      <c r="S16" s="136">
        <f t="shared" si="8"/>
        <v>1.0037809080871283</v>
      </c>
      <c r="T16" s="137">
        <v>0.17777777777777778</v>
      </c>
      <c r="U16" s="75"/>
      <c r="V16" s="76"/>
      <c r="W16" s="77">
        <f t="shared" si="9"/>
        <v>775.81956123824693</v>
      </c>
      <c r="X16" s="78">
        <f t="shared" si="4"/>
        <v>20.688521633019917</v>
      </c>
      <c r="Y16" s="79">
        <f>VLOOKUP(C16,'[1]12.12'!C$56:Y$107,23,0)</f>
        <v>20</v>
      </c>
      <c r="Z16" s="80">
        <f t="shared" si="2"/>
        <v>750</v>
      </c>
      <c r="AA16" s="80">
        <f t="shared" si="5"/>
        <v>-25.819561238246933</v>
      </c>
      <c r="AB16" s="81">
        <f t="shared" si="6"/>
        <v>-3.4426081650995914E-2</v>
      </c>
    </row>
    <row r="17" spans="1:28">
      <c r="A17" s="121" t="s">
        <v>52</v>
      </c>
      <c r="B17" s="58" t="s">
        <v>33</v>
      </c>
      <c r="C17" s="59">
        <v>16632</v>
      </c>
      <c r="D17" s="60">
        <v>7728</v>
      </c>
      <c r="E17" s="61">
        <v>7728</v>
      </c>
      <c r="F17" s="62">
        <v>42732</v>
      </c>
      <c r="G17" s="63">
        <v>42707</v>
      </c>
      <c r="H17" s="64">
        <v>20.13</v>
      </c>
      <c r="I17" s="138">
        <v>24</v>
      </c>
      <c r="J17" s="66">
        <v>230.5</v>
      </c>
      <c r="K17" s="139">
        <v>9.5</v>
      </c>
      <c r="L17" s="68">
        <v>1</v>
      </c>
      <c r="M17" s="69">
        <f t="shared" si="7"/>
        <v>573.70500000000004</v>
      </c>
      <c r="N17" s="70">
        <v>670</v>
      </c>
      <c r="O17" s="70">
        <v>4900</v>
      </c>
      <c r="P17" s="71">
        <f t="shared" si="0"/>
        <v>5570</v>
      </c>
      <c r="Q17" s="72">
        <f t="shared" si="1"/>
        <v>-2158</v>
      </c>
      <c r="R17" s="73">
        <f t="shared" si="3"/>
        <v>1.167847587174593</v>
      </c>
      <c r="S17" s="73">
        <f t="shared" si="8"/>
        <v>1.167847587174593</v>
      </c>
      <c r="T17" s="74">
        <v>0.2228</v>
      </c>
      <c r="U17" s="75"/>
      <c r="V17" s="76"/>
      <c r="W17" s="77">
        <f t="shared" si="9"/>
        <v>846.34861225990585</v>
      </c>
      <c r="X17" s="78">
        <f t="shared" si="4"/>
        <v>15.158482607640106</v>
      </c>
      <c r="Y17" s="79">
        <f>VLOOKUP(C17,'[1]12.12'!C$56:Y$107,23,0)</f>
        <v>17</v>
      </c>
      <c r="Z17" s="80">
        <f t="shared" si="2"/>
        <v>949.16666666666674</v>
      </c>
      <c r="AA17" s="80">
        <f t="shared" si="5"/>
        <v>102.81805440676089</v>
      </c>
      <c r="AB17" s="81">
        <f t="shared" si="6"/>
        <v>0.10832455249175861</v>
      </c>
    </row>
    <row r="18" spans="1:28">
      <c r="A18" s="121" t="s">
        <v>53</v>
      </c>
      <c r="B18" s="58" t="s">
        <v>33</v>
      </c>
      <c r="C18" s="59">
        <v>41716321</v>
      </c>
      <c r="D18" s="60">
        <v>11850</v>
      </c>
      <c r="E18" s="61">
        <v>5000</v>
      </c>
      <c r="F18" s="62">
        <v>42732</v>
      </c>
      <c r="G18" s="63">
        <v>42710</v>
      </c>
      <c r="H18" s="64">
        <v>16.579999999999998</v>
      </c>
      <c r="I18" s="138">
        <v>24.842105263157894</v>
      </c>
      <c r="J18" s="66">
        <v>247</v>
      </c>
      <c r="K18" s="139">
        <v>9.5</v>
      </c>
      <c r="L18" s="68">
        <v>1</v>
      </c>
      <c r="M18" s="140">
        <f t="shared" si="7"/>
        <v>489.1099999999999</v>
      </c>
      <c r="N18" s="70">
        <v>520</v>
      </c>
      <c r="O18" s="70">
        <v>2682</v>
      </c>
      <c r="P18" s="71">
        <f t="shared" si="0"/>
        <v>3202</v>
      </c>
      <c r="Q18" s="72">
        <f t="shared" si="1"/>
        <v>-1798</v>
      </c>
      <c r="R18" s="73">
        <f t="shared" si="3"/>
        <v>1.0631555273864777</v>
      </c>
      <c r="S18" s="73">
        <f t="shared" si="8"/>
        <v>1.0631555273864777</v>
      </c>
      <c r="T18" s="74">
        <v>0.12043301759133965</v>
      </c>
      <c r="U18" s="75"/>
      <c r="V18" s="76"/>
      <c r="W18" s="77">
        <f t="shared" si="9"/>
        <v>876.045054795341</v>
      </c>
      <c r="X18" s="78">
        <f t="shared" si="4"/>
        <v>20.216424341430947</v>
      </c>
      <c r="Y18" s="79">
        <f>VLOOKUP(C18,'[1]12.12'!C$56:Y$107,23,0)</f>
        <v>17.5</v>
      </c>
      <c r="Z18" s="80">
        <f t="shared" si="2"/>
        <v>758.33333333333337</v>
      </c>
      <c r="AA18" s="80">
        <f t="shared" si="5"/>
        <v>-117.71172146200763</v>
      </c>
      <c r="AB18" s="81">
        <f t="shared" si="6"/>
        <v>-0.1552242480817683</v>
      </c>
    </row>
    <row r="19" spans="1:28">
      <c r="A19" s="121" t="s">
        <v>54</v>
      </c>
      <c r="B19" s="58" t="s">
        <v>43</v>
      </c>
      <c r="C19" s="59" t="s">
        <v>55</v>
      </c>
      <c r="D19" s="60">
        <v>3318</v>
      </c>
      <c r="E19" s="61">
        <v>3318</v>
      </c>
      <c r="F19" s="62">
        <v>42732</v>
      </c>
      <c r="G19" s="63">
        <v>42713</v>
      </c>
      <c r="H19" s="141">
        <v>14.91</v>
      </c>
      <c r="I19" s="138">
        <v>26.842105263157894</v>
      </c>
      <c r="J19" s="66">
        <v>249</v>
      </c>
      <c r="K19" s="139">
        <v>9.5</v>
      </c>
      <c r="L19" s="68">
        <v>1</v>
      </c>
      <c r="M19" s="140">
        <f t="shared" si="7"/>
        <v>475.25624999999997</v>
      </c>
      <c r="N19" s="70">
        <v>300</v>
      </c>
      <c r="O19" s="70">
        <v>737</v>
      </c>
      <c r="P19" s="71">
        <f t="shared" si="0"/>
        <v>1037</v>
      </c>
      <c r="Q19" s="72">
        <f t="shared" si="1"/>
        <v>-2281</v>
      </c>
      <c r="R19" s="73">
        <f t="shared" si="3"/>
        <v>0.6312384108573007</v>
      </c>
      <c r="S19" s="142">
        <f t="shared" si="8"/>
        <v>0.6312384108573007</v>
      </c>
      <c r="T19" s="74">
        <v>0.35555555555555557</v>
      </c>
      <c r="U19" s="75" t="s">
        <v>56</v>
      </c>
      <c r="V19" s="76"/>
      <c r="W19" s="77">
        <f t="shared" si="9"/>
        <v>946.57410581699992</v>
      </c>
      <c r="X19" s="78">
        <f t="shared" si="4"/>
        <v>37.862964232679992</v>
      </c>
      <c r="Y19" s="79">
        <f>VLOOKUP(C19,'[1]12.12'!C$56:Y$107,23,0)</f>
        <v>26</v>
      </c>
      <c r="Z19" s="80">
        <f t="shared" si="2"/>
        <v>650</v>
      </c>
      <c r="AA19" s="80">
        <f t="shared" si="5"/>
        <v>-296.57410581699992</v>
      </c>
      <c r="AB19" s="81">
        <f t="shared" si="6"/>
        <v>-0.45626785510307677</v>
      </c>
    </row>
    <row r="20" spans="1:28">
      <c r="A20" s="121" t="s">
        <v>57</v>
      </c>
      <c r="B20" s="58" t="s">
        <v>33</v>
      </c>
      <c r="C20" s="59">
        <v>41716307</v>
      </c>
      <c r="D20" s="60">
        <v>12048</v>
      </c>
      <c r="E20" s="61">
        <v>12048</v>
      </c>
      <c r="F20" s="62">
        <v>42732</v>
      </c>
      <c r="G20" s="63">
        <v>42714</v>
      </c>
      <c r="H20" s="64">
        <v>24.51</v>
      </c>
      <c r="I20" s="138">
        <v>25.184210526315788</v>
      </c>
      <c r="J20" s="66">
        <v>242.5</v>
      </c>
      <c r="K20" s="139">
        <v>9.5</v>
      </c>
      <c r="L20" s="68">
        <v>1</v>
      </c>
      <c r="M20" s="69">
        <f t="shared" si="7"/>
        <v>733.00218749999999</v>
      </c>
      <c r="N20" s="70">
        <v>700</v>
      </c>
      <c r="O20" s="70">
        <v>1100</v>
      </c>
      <c r="P20" s="71">
        <f t="shared" si="0"/>
        <v>1800</v>
      </c>
      <c r="Q20" s="72">
        <f t="shared" si="1"/>
        <v>-10248</v>
      </c>
      <c r="R20" s="73">
        <f t="shared" si="3"/>
        <v>0.95497668620531917</v>
      </c>
      <c r="S20" s="73">
        <f t="shared" si="8"/>
        <v>0.95497668620531917</v>
      </c>
      <c r="T20" s="74">
        <v>0.10305343511450382</v>
      </c>
      <c r="U20" s="75" t="s">
        <v>58</v>
      </c>
      <c r="V20" s="76"/>
      <c r="W20" s="77">
        <f t="shared" si="9"/>
        <v>888.1092345753616</v>
      </c>
      <c r="X20" s="78">
        <f t="shared" si="4"/>
        <v>15.224729735577629</v>
      </c>
      <c r="Y20" s="79">
        <f>VLOOKUP(C20,'[1]12.12'!C$56:Y$107,23,0)</f>
        <v>17.5</v>
      </c>
      <c r="Z20" s="80">
        <f t="shared" si="2"/>
        <v>1020.8333333333334</v>
      </c>
      <c r="AA20" s="80">
        <f t="shared" si="5"/>
        <v>132.72409875797177</v>
      </c>
      <c r="AB20" s="81">
        <f t="shared" si="6"/>
        <v>0.13001544368127846</v>
      </c>
    </row>
    <row r="21" spans="1:28">
      <c r="A21" s="121" t="s">
        <v>59</v>
      </c>
      <c r="B21" s="58" t="s">
        <v>31</v>
      </c>
      <c r="C21" s="59" t="s">
        <v>60</v>
      </c>
      <c r="D21" s="60">
        <v>13842</v>
      </c>
      <c r="E21" s="61">
        <v>7007</v>
      </c>
      <c r="F21" s="62">
        <v>42732</v>
      </c>
      <c r="G21" s="63">
        <v>42713</v>
      </c>
      <c r="H21" s="64">
        <v>30.74</v>
      </c>
      <c r="I21" s="138">
        <v>26</v>
      </c>
      <c r="J21" s="66">
        <v>247</v>
      </c>
      <c r="K21" s="139">
        <v>9.5</v>
      </c>
      <c r="L21" s="68">
        <v>1</v>
      </c>
      <c r="M21" s="69">
        <f t="shared" si="7"/>
        <v>949.09749999999997</v>
      </c>
      <c r="N21" s="70">
        <v>960</v>
      </c>
      <c r="O21" s="70">
        <v>3057</v>
      </c>
      <c r="P21" s="71">
        <f t="shared" si="0"/>
        <v>4017</v>
      </c>
      <c r="Q21" s="72">
        <f t="shared" si="1"/>
        <v>-2990</v>
      </c>
      <c r="R21" s="73">
        <f t="shared" si="3"/>
        <v>1.0114872286566976</v>
      </c>
      <c r="S21" s="73">
        <f t="shared" si="8"/>
        <v>1.0114872286566976</v>
      </c>
      <c r="T21" s="74">
        <v>0.16326530612244897</v>
      </c>
      <c r="U21" s="75"/>
      <c r="V21" s="76"/>
      <c r="W21" s="77">
        <f t="shared" si="9"/>
        <v>916.87766328156465</v>
      </c>
      <c r="X21" s="78">
        <f t="shared" si="4"/>
        <v>11.460970791019559</v>
      </c>
      <c r="Y21" s="79">
        <f>VLOOKUP(C21,'[1]12.12'!C$56:Y$107,23,0)</f>
        <v>10</v>
      </c>
      <c r="Z21" s="80">
        <f t="shared" si="2"/>
        <v>800</v>
      </c>
      <c r="AA21" s="80">
        <f t="shared" si="5"/>
        <v>-116.87766328156465</v>
      </c>
      <c r="AB21" s="81">
        <f t="shared" si="6"/>
        <v>-0.14609707910195582</v>
      </c>
    </row>
    <row r="22" spans="1:28">
      <c r="A22" s="121" t="s">
        <v>61</v>
      </c>
      <c r="B22" s="58" t="s">
        <v>33</v>
      </c>
      <c r="C22" s="59" t="s">
        <v>62</v>
      </c>
      <c r="D22" s="60">
        <v>11964</v>
      </c>
      <c r="E22" s="61">
        <v>6050</v>
      </c>
      <c r="F22" s="62">
        <v>42732</v>
      </c>
      <c r="G22" s="63">
        <v>42711</v>
      </c>
      <c r="H22" s="64">
        <v>30.74</v>
      </c>
      <c r="I22" s="138">
        <v>26</v>
      </c>
      <c r="J22" s="66">
        <v>245.5</v>
      </c>
      <c r="K22" s="139">
        <v>9.5</v>
      </c>
      <c r="L22" s="68">
        <v>1</v>
      </c>
      <c r="M22" s="69">
        <f t="shared" si="7"/>
        <v>949.09749999999997</v>
      </c>
      <c r="N22" s="70">
        <v>950</v>
      </c>
      <c r="O22" s="70">
        <v>3828</v>
      </c>
      <c r="P22" s="71">
        <f t="shared" si="0"/>
        <v>4778</v>
      </c>
      <c r="Q22" s="72">
        <f t="shared" si="1"/>
        <v>-1272</v>
      </c>
      <c r="R22" s="73">
        <f t="shared" si="3"/>
        <v>1.0009509033581903</v>
      </c>
      <c r="S22" s="73">
        <f t="shared" si="8"/>
        <v>1.0009509033581903</v>
      </c>
      <c r="T22" s="74">
        <v>0.20153550863723607</v>
      </c>
      <c r="U22" s="75"/>
      <c r="V22" s="76" t="s">
        <v>63</v>
      </c>
      <c r="W22" s="77">
        <f t="shared" si="9"/>
        <v>916.87766328156465</v>
      </c>
      <c r="X22" s="78">
        <f t="shared" si="4"/>
        <v>11.581612588819763</v>
      </c>
      <c r="Y22" s="79">
        <f>VLOOKUP(C22,'[1]12.12'!C$56:Y$107,23,0)</f>
        <v>10</v>
      </c>
      <c r="Z22" s="80">
        <f t="shared" si="2"/>
        <v>791.66666666666674</v>
      </c>
      <c r="AA22" s="80">
        <f t="shared" si="5"/>
        <v>-125.21099661489791</v>
      </c>
      <c r="AB22" s="81">
        <f t="shared" si="6"/>
        <v>-0.1581612588819763</v>
      </c>
    </row>
    <row r="23" spans="1:28">
      <c r="A23" s="121" t="s">
        <v>64</v>
      </c>
      <c r="B23" s="58" t="s">
        <v>33</v>
      </c>
      <c r="C23" s="59" t="s">
        <v>47</v>
      </c>
      <c r="D23" s="60">
        <v>72396</v>
      </c>
      <c r="E23" s="120">
        <v>12749</v>
      </c>
      <c r="F23" s="62">
        <v>42730</v>
      </c>
      <c r="G23" s="63">
        <v>42705</v>
      </c>
      <c r="H23" s="64">
        <v>25.46</v>
      </c>
      <c r="I23" s="138">
        <v>25.94736842105263</v>
      </c>
      <c r="J23" s="66">
        <v>249</v>
      </c>
      <c r="K23" s="139">
        <v>9.5</v>
      </c>
      <c r="L23" s="68">
        <v>1</v>
      </c>
      <c r="M23" s="69">
        <f t="shared" si="7"/>
        <v>784.48625000000004</v>
      </c>
      <c r="N23" s="70">
        <v>1100</v>
      </c>
      <c r="O23" s="70">
        <v>9750</v>
      </c>
      <c r="P23" s="71">
        <f t="shared" si="0"/>
        <v>10850</v>
      </c>
      <c r="Q23" s="72">
        <f t="shared" si="1"/>
        <v>-1899</v>
      </c>
      <c r="R23" s="73">
        <f t="shared" si="3"/>
        <v>1.4021915616749177</v>
      </c>
      <c r="S23" s="73">
        <f t="shared" si="8"/>
        <v>1.4021915616749177</v>
      </c>
      <c r="T23" s="74">
        <v>4.3400000000000001E-2</v>
      </c>
      <c r="U23" s="75"/>
      <c r="V23" s="76"/>
      <c r="W23" s="77">
        <f t="shared" si="9"/>
        <v>915.02163562309988</v>
      </c>
      <c r="X23" s="78">
        <f t="shared" si="4"/>
        <v>9.9820542067974536</v>
      </c>
      <c r="Y23" s="79">
        <f>VLOOKUP(C23,'[1]12.12'!C$56:Y$107,23,0)</f>
        <v>16.5</v>
      </c>
      <c r="Z23" s="80">
        <f t="shared" si="2"/>
        <v>1512.5</v>
      </c>
      <c r="AA23" s="80">
        <f t="shared" si="5"/>
        <v>597.47836437690012</v>
      </c>
      <c r="AB23" s="81">
        <f t="shared" si="6"/>
        <v>0.39502701776985133</v>
      </c>
    </row>
    <row r="24" spans="1:28">
      <c r="A24" s="121" t="s">
        <v>65</v>
      </c>
      <c r="B24" s="58" t="s">
        <v>43</v>
      </c>
      <c r="C24" s="59" t="s">
        <v>66</v>
      </c>
      <c r="D24" s="60">
        <v>6741</v>
      </c>
      <c r="E24" s="61">
        <v>6741</v>
      </c>
      <c r="F24" s="62">
        <v>42730</v>
      </c>
      <c r="G24" s="63">
        <v>42710</v>
      </c>
      <c r="H24" s="64">
        <v>17.899999999999999</v>
      </c>
      <c r="I24" s="138">
        <v>27</v>
      </c>
      <c r="J24" s="66">
        <v>260.5</v>
      </c>
      <c r="K24" s="139">
        <v>9.5</v>
      </c>
      <c r="L24" s="68">
        <v>1</v>
      </c>
      <c r="M24" s="69">
        <f t="shared" si="7"/>
        <v>573.91874999999993</v>
      </c>
      <c r="N24" s="70">
        <v>500</v>
      </c>
      <c r="O24" s="70">
        <v>2672</v>
      </c>
      <c r="P24" s="71">
        <f t="shared" si="0"/>
        <v>3172</v>
      </c>
      <c r="Q24" s="72">
        <f t="shared" si="1"/>
        <v>-3569</v>
      </c>
      <c r="R24" s="73">
        <f t="shared" si="3"/>
        <v>0.87120345867773108</v>
      </c>
      <c r="S24" s="73">
        <f t="shared" si="8"/>
        <v>0.87120345867773108</v>
      </c>
      <c r="T24" s="74">
        <v>0.24953095684803001</v>
      </c>
      <c r="U24" s="75"/>
      <c r="V24" s="76"/>
      <c r="W24" s="77">
        <f t="shared" si="9"/>
        <v>952.14218879239399</v>
      </c>
      <c r="X24" s="78">
        <f t="shared" si="4"/>
        <v>22.851412531017456</v>
      </c>
      <c r="Y24" s="79">
        <f>VLOOKUP(C24,'[1]12.12'!C$56:Y$107,23,0)</f>
        <v>20</v>
      </c>
      <c r="Z24" s="80">
        <f t="shared" si="2"/>
        <v>833.33333333333326</v>
      </c>
      <c r="AA24" s="80">
        <f t="shared" si="5"/>
        <v>-118.80885545906074</v>
      </c>
      <c r="AB24" s="81">
        <f t="shared" si="6"/>
        <v>-0.14257062655087291</v>
      </c>
    </row>
    <row r="25" spans="1:28">
      <c r="A25" s="143" t="s">
        <v>67</v>
      </c>
      <c r="B25" s="83" t="s">
        <v>68</v>
      </c>
      <c r="C25" s="84" t="s">
        <v>69</v>
      </c>
      <c r="D25" s="85">
        <v>7719</v>
      </c>
      <c r="E25" s="86">
        <v>7719</v>
      </c>
      <c r="F25" s="87">
        <v>42734</v>
      </c>
      <c r="G25" s="88">
        <v>42717</v>
      </c>
      <c r="H25" s="89">
        <v>25.55</v>
      </c>
      <c r="I25" s="144">
        <v>28.526315789473685</v>
      </c>
      <c r="J25" s="66">
        <v>278</v>
      </c>
      <c r="K25" s="145">
        <v>1.5</v>
      </c>
      <c r="L25" s="146">
        <v>1</v>
      </c>
      <c r="M25" s="114">
        <f t="shared" si="7"/>
        <v>136.65888157894739</v>
      </c>
      <c r="N25" s="94">
        <v>22</v>
      </c>
      <c r="O25" s="94">
        <v>0</v>
      </c>
      <c r="P25" s="95">
        <f t="shared" si="0"/>
        <v>22</v>
      </c>
      <c r="Q25" s="96">
        <f t="shared" si="1"/>
        <v>-7697</v>
      </c>
      <c r="R25" s="111"/>
      <c r="S25" s="119" t="e">
        <f>#REF!*K25/9.5+#REF!*K26/9.5</f>
        <v>#REF!</v>
      </c>
      <c r="T25" s="99">
        <v>0</v>
      </c>
      <c r="U25" s="100" t="s">
        <v>39</v>
      </c>
      <c r="V25" s="101"/>
      <c r="W25" s="116">
        <f t="shared" si="9"/>
        <v>158.83689329808479</v>
      </c>
      <c r="X25" s="117">
        <f t="shared" si="4"/>
        <v>86.638305435318969</v>
      </c>
      <c r="Y25" s="104">
        <v>13</v>
      </c>
      <c r="Z25" s="105">
        <f t="shared" si="2"/>
        <v>23.833333333333332</v>
      </c>
      <c r="AA25" s="105">
        <f t="shared" si="5"/>
        <v>-135.00355996475145</v>
      </c>
      <c r="AB25" s="118">
        <f t="shared" si="6"/>
        <v>-5.6644850334860752</v>
      </c>
    </row>
    <row r="26" spans="1:28">
      <c r="A26" s="147"/>
      <c r="B26" s="83" t="s">
        <v>33</v>
      </c>
      <c r="C26" s="84" t="s">
        <v>47</v>
      </c>
      <c r="D26" s="85">
        <v>72396</v>
      </c>
      <c r="E26" s="148">
        <v>16490</v>
      </c>
      <c r="F26" s="87">
        <v>42730</v>
      </c>
      <c r="G26" s="88">
        <v>42703</v>
      </c>
      <c r="H26" s="89">
        <v>25.46</v>
      </c>
      <c r="I26" s="149"/>
      <c r="J26" s="66"/>
      <c r="K26" s="145">
        <v>8</v>
      </c>
      <c r="L26" s="150"/>
      <c r="M26" s="114">
        <f>H26/8*I25*K26</f>
        <v>726.28000000000009</v>
      </c>
      <c r="N26" s="94">
        <v>1050</v>
      </c>
      <c r="O26" s="94">
        <v>12530</v>
      </c>
      <c r="P26" s="95">
        <f t="shared" si="0"/>
        <v>13580</v>
      </c>
      <c r="Q26" s="96">
        <f t="shared" si="1"/>
        <v>-2910</v>
      </c>
      <c r="R26" s="111"/>
      <c r="S26" s="119"/>
      <c r="T26" s="99">
        <v>0.20669999999999999</v>
      </c>
      <c r="U26" s="100"/>
      <c r="V26" s="101" t="s">
        <v>70</v>
      </c>
      <c r="W26" s="116">
        <f>1150000/26/$I$58/10.5*K26*I24</f>
        <v>801.80394845675278</v>
      </c>
      <c r="X26" s="117">
        <f t="shared" si="4"/>
        <v>9.1634736966486035</v>
      </c>
      <c r="Y26" s="104">
        <f>VLOOKUP(C26,'[1]12.12'!C$56:Y$107,23,0)</f>
        <v>16.5</v>
      </c>
      <c r="Z26" s="105">
        <f t="shared" si="2"/>
        <v>1443.75</v>
      </c>
      <c r="AA26" s="105">
        <f t="shared" si="5"/>
        <v>641.94605154324722</v>
      </c>
      <c r="AB26" s="118">
        <f t="shared" si="6"/>
        <v>0.44463795777887255</v>
      </c>
    </row>
    <row r="27" spans="1:28">
      <c r="A27" s="121" t="s">
        <v>71</v>
      </c>
      <c r="B27" s="58" t="s">
        <v>33</v>
      </c>
      <c r="C27" s="59" t="s">
        <v>72</v>
      </c>
      <c r="D27" s="60">
        <v>8292</v>
      </c>
      <c r="E27" s="61">
        <v>8292</v>
      </c>
      <c r="F27" s="62">
        <v>42732</v>
      </c>
      <c r="G27" s="63">
        <v>42716</v>
      </c>
      <c r="H27" s="64">
        <v>20.62</v>
      </c>
      <c r="I27" s="138">
        <v>23.444444444444443</v>
      </c>
      <c r="J27" s="66">
        <v>205</v>
      </c>
      <c r="K27" s="139">
        <v>9</v>
      </c>
      <c r="L27" s="68">
        <v>1</v>
      </c>
      <c r="M27" s="69">
        <f>H27/8*I27*K27</f>
        <v>543.85249999999996</v>
      </c>
      <c r="N27" s="70">
        <v>550</v>
      </c>
      <c r="O27" s="70">
        <v>400</v>
      </c>
      <c r="P27" s="71">
        <f t="shared" si="0"/>
        <v>950</v>
      </c>
      <c r="Q27" s="72">
        <f t="shared" si="1"/>
        <v>-7342</v>
      </c>
      <c r="R27" s="73">
        <f t="shared" ref="R27:R40" si="10">N27/M27</f>
        <v>1.0113036163297953</v>
      </c>
      <c r="S27" s="73">
        <f>N27/M27</f>
        <v>1.0113036163297953</v>
      </c>
      <c r="T27" s="74">
        <v>0.31784841075794623</v>
      </c>
      <c r="U27" s="75" t="s">
        <v>73</v>
      </c>
      <c r="V27" s="76"/>
      <c r="W27" s="77">
        <f>1150000/26/$I$58/10.5*K27*I27</f>
        <v>783.24367187210566</v>
      </c>
      <c r="X27" s="78">
        <f t="shared" si="4"/>
        <v>17.088952840845941</v>
      </c>
      <c r="Y27" s="79">
        <f>VLOOKUP(C27,'[1]12.12'!C$56:Y$107,23,0)</f>
        <v>17</v>
      </c>
      <c r="Z27" s="80">
        <f t="shared" si="2"/>
        <v>779.16666666666674</v>
      </c>
      <c r="AA27" s="80">
        <f t="shared" si="5"/>
        <v>-4.0770052054389225</v>
      </c>
      <c r="AB27" s="81">
        <f t="shared" si="6"/>
        <v>-5.2325200497611831E-3</v>
      </c>
    </row>
    <row r="28" spans="1:28">
      <c r="A28" s="121" t="s">
        <v>74</v>
      </c>
      <c r="B28" s="58" t="s">
        <v>37</v>
      </c>
      <c r="C28" s="59" t="s">
        <v>41</v>
      </c>
      <c r="D28" s="60">
        <v>41512</v>
      </c>
      <c r="E28" s="61">
        <v>10000</v>
      </c>
      <c r="F28" s="62">
        <v>42729</v>
      </c>
      <c r="G28" s="63">
        <v>42711</v>
      </c>
      <c r="H28" s="64">
        <v>51.43</v>
      </c>
      <c r="I28" s="138">
        <v>21.526315789473685</v>
      </c>
      <c r="J28" s="66">
        <v>224.5</v>
      </c>
      <c r="K28" s="139">
        <v>9.5</v>
      </c>
      <c r="L28" s="68">
        <v>1</v>
      </c>
      <c r="M28" s="69">
        <f>H28/8*I28*K28</f>
        <v>1314.6793750000002</v>
      </c>
      <c r="N28" s="70">
        <v>1500</v>
      </c>
      <c r="O28" s="70">
        <v>6084</v>
      </c>
      <c r="P28" s="71">
        <f t="shared" si="0"/>
        <v>7584</v>
      </c>
      <c r="Q28" s="72">
        <f t="shared" si="1"/>
        <v>-2416</v>
      </c>
      <c r="R28" s="73">
        <f t="shared" si="10"/>
        <v>1.1409626016229242</v>
      </c>
      <c r="S28" s="73">
        <f>N28/M28</f>
        <v>1.1409626016229242</v>
      </c>
      <c r="T28" s="74">
        <v>0.2001</v>
      </c>
      <c r="U28" s="75"/>
      <c r="V28" s="76"/>
      <c r="W28" s="77">
        <f>1150000/26/$I$58/10.5*K28*I28</f>
        <v>759.1153123120647</v>
      </c>
      <c r="X28" s="78">
        <f t="shared" si="4"/>
        <v>6.0729224984965171</v>
      </c>
      <c r="Y28" s="79">
        <v>9</v>
      </c>
      <c r="Z28" s="80">
        <f t="shared" si="2"/>
        <v>1125</v>
      </c>
      <c r="AA28" s="80">
        <f t="shared" si="5"/>
        <v>365.8846876879353</v>
      </c>
      <c r="AB28" s="81">
        <f t="shared" si="6"/>
        <v>0.32523083350038695</v>
      </c>
    </row>
    <row r="29" spans="1:28">
      <c r="A29" s="121" t="s">
        <v>75</v>
      </c>
      <c r="B29" s="58" t="s">
        <v>76</v>
      </c>
      <c r="C29" s="59" t="s">
        <v>77</v>
      </c>
      <c r="D29" s="60">
        <v>4128</v>
      </c>
      <c r="E29" s="61">
        <v>4128</v>
      </c>
      <c r="F29" s="62">
        <v>42729</v>
      </c>
      <c r="G29" s="63">
        <v>42716</v>
      </c>
      <c r="H29" s="64">
        <v>21.43</v>
      </c>
      <c r="I29" s="138">
        <v>25.5</v>
      </c>
      <c r="J29" s="66">
        <v>248</v>
      </c>
      <c r="K29" s="139">
        <v>9.5</v>
      </c>
      <c r="L29" s="68">
        <v>1</v>
      </c>
      <c r="M29" s="69">
        <f>H29/8*I29*K29</f>
        <v>648.92718750000006</v>
      </c>
      <c r="N29" s="70">
        <v>420</v>
      </c>
      <c r="O29" s="70">
        <v>320</v>
      </c>
      <c r="P29" s="71">
        <f t="shared" si="0"/>
        <v>740</v>
      </c>
      <c r="Q29" s="72">
        <f t="shared" si="1"/>
        <v>-3388</v>
      </c>
      <c r="R29" s="73">
        <f t="shared" si="10"/>
        <v>0.64722207373997553</v>
      </c>
      <c r="S29" s="142">
        <f>N29/M29</f>
        <v>0.64722207373997553</v>
      </c>
      <c r="T29" s="74">
        <v>0.27176781002638523</v>
      </c>
      <c r="U29" s="75"/>
      <c r="V29" s="76"/>
      <c r="W29" s="77">
        <f>1150000/26/$I$58/10.5*K29*I29</f>
        <v>899.24540052614987</v>
      </c>
      <c r="X29" s="78">
        <f t="shared" si="4"/>
        <v>25.692725729318568</v>
      </c>
      <c r="Y29" s="79">
        <f>VLOOKUP(C29,'[1]12.12'!C$56:Y$107,23,0)</f>
        <v>17</v>
      </c>
      <c r="Z29" s="80">
        <f t="shared" si="2"/>
        <v>595</v>
      </c>
      <c r="AA29" s="80">
        <f t="shared" si="5"/>
        <v>-304.24540052614987</v>
      </c>
      <c r="AB29" s="81">
        <f t="shared" si="6"/>
        <v>-0.51133680760697453</v>
      </c>
    </row>
    <row r="30" spans="1:28">
      <c r="A30" s="143" t="s">
        <v>78</v>
      </c>
      <c r="B30" s="83" t="s">
        <v>37</v>
      </c>
      <c r="C30" s="84" t="s">
        <v>79</v>
      </c>
      <c r="D30" s="85">
        <v>13257</v>
      </c>
      <c r="E30" s="86">
        <v>3283</v>
      </c>
      <c r="F30" s="87">
        <v>42701</v>
      </c>
      <c r="G30" s="88">
        <v>42695</v>
      </c>
      <c r="H30" s="89">
        <v>34.159999999999997</v>
      </c>
      <c r="I30" s="144">
        <v>24.842105263157894</v>
      </c>
      <c r="J30" s="66">
        <v>237.5</v>
      </c>
      <c r="K30" s="145">
        <v>7</v>
      </c>
      <c r="L30" s="146">
        <v>1</v>
      </c>
      <c r="M30" s="114">
        <f>H30/8*I30*K30</f>
        <v>742.53052631578942</v>
      </c>
      <c r="N30" s="94">
        <v>800</v>
      </c>
      <c r="O30" s="94">
        <v>0</v>
      </c>
      <c r="P30" s="95">
        <f t="shared" si="0"/>
        <v>800</v>
      </c>
      <c r="Q30" s="96">
        <f t="shared" si="1"/>
        <v>-2483</v>
      </c>
      <c r="R30" s="97">
        <f t="shared" si="10"/>
        <v>1.0773967825529769</v>
      </c>
      <c r="S30" s="119">
        <f>R30*K30/9.5+R31*K31/9.5</f>
        <v>1.0143310244479051</v>
      </c>
      <c r="T30" s="99">
        <v>9.451945988880063E-2</v>
      </c>
      <c r="U30" s="100"/>
      <c r="V30" s="101"/>
      <c r="W30" s="116">
        <f>1150000/26/$I$58/10.5*K30*I30</f>
        <v>645.50688248077756</v>
      </c>
      <c r="X30" s="117">
        <f t="shared" si="4"/>
        <v>9.6826032372116639</v>
      </c>
      <c r="Y30" s="104">
        <f>VLOOKUP(C30,'[1]12.12'!C$56:Y$107,23,0)</f>
        <v>14</v>
      </c>
      <c r="Z30" s="105">
        <f t="shared" si="2"/>
        <v>933.33333333333337</v>
      </c>
      <c r="AA30" s="105">
        <f t="shared" si="5"/>
        <v>287.82645085255581</v>
      </c>
      <c r="AB30" s="118">
        <f t="shared" si="6"/>
        <v>0.30838548305630981</v>
      </c>
    </row>
    <row r="31" spans="1:28">
      <c r="A31" s="147"/>
      <c r="B31" s="83" t="s">
        <v>37</v>
      </c>
      <c r="C31" s="84" t="s">
        <v>79</v>
      </c>
      <c r="D31" s="85">
        <v>13257</v>
      </c>
      <c r="E31" s="86">
        <v>9974</v>
      </c>
      <c r="F31" s="87">
        <v>42701</v>
      </c>
      <c r="G31" s="88">
        <v>42695</v>
      </c>
      <c r="H31" s="89">
        <v>32.29</v>
      </c>
      <c r="I31" s="149"/>
      <c r="J31" s="66"/>
      <c r="K31" s="145">
        <v>2.5</v>
      </c>
      <c r="L31" s="150"/>
      <c r="M31" s="114">
        <f>H31/8*I30*K31</f>
        <v>250.67236842105262</v>
      </c>
      <c r="N31" s="94">
        <v>210</v>
      </c>
      <c r="O31" s="94">
        <v>9764</v>
      </c>
      <c r="P31" s="95">
        <f t="shared" si="0"/>
        <v>9974</v>
      </c>
      <c r="Q31" s="96">
        <f t="shared" si="1"/>
        <v>0</v>
      </c>
      <c r="R31" s="97">
        <f t="shared" si="10"/>
        <v>0.83774690175370459</v>
      </c>
      <c r="S31" s="119"/>
      <c r="T31" s="99"/>
      <c r="U31" s="100"/>
      <c r="V31" s="101"/>
      <c r="W31" s="116">
        <f>1150000/26/$I$58/10.5*K31*I29</f>
        <v>236.64352645424998</v>
      </c>
      <c r="X31" s="117">
        <f t="shared" si="4"/>
        <v>13.522487225957143</v>
      </c>
      <c r="Y31" s="104">
        <f>VLOOKUP(C31,'[1]12.12'!C$56:Y$107,23,0)</f>
        <v>14</v>
      </c>
      <c r="Z31" s="105">
        <f t="shared" si="2"/>
        <v>245</v>
      </c>
      <c r="AA31" s="105">
        <f t="shared" si="5"/>
        <v>8.3564735457500205</v>
      </c>
      <c r="AB31" s="118">
        <f t="shared" si="6"/>
        <v>3.4108055288775592E-2</v>
      </c>
    </row>
    <row r="32" spans="1:28">
      <c r="A32" s="121" t="s">
        <v>80</v>
      </c>
      <c r="B32" s="58" t="s">
        <v>37</v>
      </c>
      <c r="C32" s="59" t="s">
        <v>81</v>
      </c>
      <c r="D32" s="60">
        <v>12403</v>
      </c>
      <c r="E32" s="61">
        <v>12403</v>
      </c>
      <c r="F32" s="62">
        <v>42728</v>
      </c>
      <c r="G32" s="63">
        <v>42698</v>
      </c>
      <c r="H32" s="64">
        <v>27.99</v>
      </c>
      <c r="I32" s="138">
        <v>26</v>
      </c>
      <c r="J32" s="66">
        <v>250</v>
      </c>
      <c r="K32" s="139">
        <v>9.5</v>
      </c>
      <c r="L32" s="68">
        <v>1</v>
      </c>
      <c r="M32" s="69">
        <f>H32/8*I32*K32</f>
        <v>864.19124999999997</v>
      </c>
      <c r="N32" s="70">
        <v>950</v>
      </c>
      <c r="O32" s="70">
        <v>2450</v>
      </c>
      <c r="P32" s="71">
        <f t="shared" si="0"/>
        <v>3400</v>
      </c>
      <c r="Q32" s="72">
        <f t="shared" si="1"/>
        <v>-9003</v>
      </c>
      <c r="R32" s="73">
        <f t="shared" si="10"/>
        <v>1.0992937037953117</v>
      </c>
      <c r="S32" s="73">
        <f>N32/M32</f>
        <v>1.0992937037953117</v>
      </c>
      <c r="T32" s="74">
        <v>9.3333333333333338E-2</v>
      </c>
      <c r="U32" s="75"/>
      <c r="V32" s="76"/>
      <c r="W32" s="77">
        <f>1150000/26/$I$58/10.5*K32*I32</f>
        <v>916.87766328156465</v>
      </c>
      <c r="X32" s="78">
        <f t="shared" si="4"/>
        <v>11.581612588819763</v>
      </c>
      <c r="Y32" s="79">
        <v>13</v>
      </c>
      <c r="Z32" s="80">
        <f t="shared" si="2"/>
        <v>1029.1666666666667</v>
      </c>
      <c r="AA32" s="80">
        <f t="shared" si="5"/>
        <v>112.28900338510209</v>
      </c>
      <c r="AB32" s="81">
        <f t="shared" si="6"/>
        <v>0.10910672393694129</v>
      </c>
    </row>
    <row r="33" spans="1:28">
      <c r="A33" s="151" t="s">
        <v>82</v>
      </c>
      <c r="B33" s="83" t="s">
        <v>37</v>
      </c>
      <c r="C33" s="84" t="s">
        <v>83</v>
      </c>
      <c r="D33" s="85">
        <v>30492</v>
      </c>
      <c r="E33" s="86">
        <v>5000</v>
      </c>
      <c r="F33" s="87">
        <v>42732</v>
      </c>
      <c r="G33" s="88">
        <v>42710</v>
      </c>
      <c r="H33" s="89">
        <v>20.51</v>
      </c>
      <c r="I33" s="144">
        <v>26.5</v>
      </c>
      <c r="J33" s="66">
        <v>249</v>
      </c>
      <c r="K33" s="145">
        <v>3.5</v>
      </c>
      <c r="L33" s="92">
        <v>1</v>
      </c>
      <c r="M33" s="114">
        <f>H33/8*I33*K33</f>
        <v>237.7878125</v>
      </c>
      <c r="N33" s="94">
        <v>170</v>
      </c>
      <c r="O33" s="94">
        <v>39</v>
      </c>
      <c r="P33" s="95">
        <f t="shared" si="0"/>
        <v>209</v>
      </c>
      <c r="Q33" s="96">
        <f t="shared" si="1"/>
        <v>-4791</v>
      </c>
      <c r="R33" s="97">
        <f t="shared" si="10"/>
        <v>0.71492309976988411</v>
      </c>
      <c r="S33" s="119">
        <f>R33*K33/9.5+R34*K34/9.5</f>
        <v>1.0059899547931561</v>
      </c>
      <c r="T33" s="99">
        <v>0</v>
      </c>
      <c r="U33" s="100" t="s">
        <v>73</v>
      </c>
      <c r="V33" s="101"/>
      <c r="W33" s="116">
        <f>1150000/26/$I$58/10.5*K33*I33</f>
        <v>344.29313064520284</v>
      </c>
      <c r="X33" s="117">
        <f t="shared" si="4"/>
        <v>24.303044516131969</v>
      </c>
      <c r="Y33" s="104">
        <v>14</v>
      </c>
      <c r="Z33" s="105">
        <f t="shared" si="2"/>
        <v>198.33333333333331</v>
      </c>
      <c r="AA33" s="105">
        <f t="shared" si="5"/>
        <v>-145.95979731186952</v>
      </c>
      <c r="AB33" s="118">
        <f t="shared" si="6"/>
        <v>-0.73593175115228338</v>
      </c>
    </row>
    <row r="34" spans="1:28">
      <c r="A34" s="151"/>
      <c r="B34" s="83" t="s">
        <v>37</v>
      </c>
      <c r="C34" s="84" t="s">
        <v>84</v>
      </c>
      <c r="D34" s="85">
        <v>30492</v>
      </c>
      <c r="E34" s="86">
        <v>30492</v>
      </c>
      <c r="F34" s="87">
        <v>42730</v>
      </c>
      <c r="G34" s="88">
        <v>42699</v>
      </c>
      <c r="H34" s="89">
        <v>22.68</v>
      </c>
      <c r="I34" s="149"/>
      <c r="J34" s="66"/>
      <c r="K34" s="145">
        <v>6</v>
      </c>
      <c r="L34" s="92"/>
      <c r="M34" s="114">
        <f>H34/8*I33*K34</f>
        <v>450.76499999999999</v>
      </c>
      <c r="N34" s="94">
        <v>530</v>
      </c>
      <c r="O34" s="94">
        <v>8300</v>
      </c>
      <c r="P34" s="95">
        <f t="shared" si="0"/>
        <v>8830</v>
      </c>
      <c r="Q34" s="96">
        <f t="shared" si="1"/>
        <v>-21662</v>
      </c>
      <c r="R34" s="97">
        <f t="shared" si="10"/>
        <v>1.1757789535567313</v>
      </c>
      <c r="S34" s="119"/>
      <c r="T34" s="99">
        <v>9.7493036211699163E-2</v>
      </c>
      <c r="U34" s="100"/>
      <c r="V34" s="101"/>
      <c r="W34" s="116">
        <f>1150000/26/$I$58/10.5*K34*I32</f>
        <v>579.0806294409881</v>
      </c>
      <c r="X34" s="117">
        <f t="shared" si="4"/>
        <v>13.111259534512939</v>
      </c>
      <c r="Y34" s="104">
        <v>14</v>
      </c>
      <c r="Z34" s="105">
        <f t="shared" si="2"/>
        <v>618.33333333333326</v>
      </c>
      <c r="AA34" s="105">
        <f t="shared" si="5"/>
        <v>39.252703892345153</v>
      </c>
      <c r="AB34" s="118">
        <f t="shared" si="6"/>
        <v>6.3481461820504292E-2</v>
      </c>
    </row>
    <row r="35" spans="1:28">
      <c r="A35" s="121" t="s">
        <v>85</v>
      </c>
      <c r="B35" s="58" t="s">
        <v>43</v>
      </c>
      <c r="C35" s="59" t="s">
        <v>86</v>
      </c>
      <c r="D35" s="60">
        <v>3390</v>
      </c>
      <c r="E35" s="61">
        <v>3390</v>
      </c>
      <c r="F35" s="62">
        <v>42724</v>
      </c>
      <c r="G35" s="63">
        <v>42700</v>
      </c>
      <c r="H35" s="64">
        <v>15.72</v>
      </c>
      <c r="I35" s="138">
        <v>25.394736842105264</v>
      </c>
      <c r="J35" s="66">
        <v>258</v>
      </c>
      <c r="K35" s="139">
        <v>9.5</v>
      </c>
      <c r="L35" s="68">
        <v>1</v>
      </c>
      <c r="M35" s="69">
        <f t="shared" ref="M35:M40" si="11">H35/8*I35*K35</f>
        <v>474.05625000000003</v>
      </c>
      <c r="N35" s="70">
        <v>400</v>
      </c>
      <c r="O35" s="70">
        <v>2724</v>
      </c>
      <c r="P35" s="71">
        <f t="shared" si="0"/>
        <v>3124</v>
      </c>
      <c r="Q35" s="72">
        <f t="shared" si="1"/>
        <v>-266</v>
      </c>
      <c r="R35" s="73">
        <f t="shared" si="10"/>
        <v>0.84378172421521702</v>
      </c>
      <c r="S35" s="73">
        <f>N35/M35</f>
        <v>0.84378172421521702</v>
      </c>
      <c r="T35" s="74">
        <v>0.20833333333333334</v>
      </c>
      <c r="U35" s="75"/>
      <c r="V35" s="76"/>
      <c r="W35" s="77">
        <f>1150000/26/$I$58/10.5*K35*I35</f>
        <v>895.53334520922056</v>
      </c>
      <c r="X35" s="78">
        <f t="shared" si="4"/>
        <v>26.866000356276615</v>
      </c>
      <c r="Y35" s="79">
        <f>VLOOKUP(C35,'[1]12.12'!C$56:Y$107,23,0)</f>
        <v>26</v>
      </c>
      <c r="Z35" s="80">
        <f t="shared" si="2"/>
        <v>866.66666666666674</v>
      </c>
      <c r="AA35" s="80">
        <f t="shared" si="5"/>
        <v>-28.866678542553814</v>
      </c>
      <c r="AB35" s="81">
        <f t="shared" si="6"/>
        <v>-3.330770601063901E-2</v>
      </c>
    </row>
    <row r="36" spans="1:28">
      <c r="A36" s="121" t="s">
        <v>87</v>
      </c>
      <c r="B36" s="58" t="s">
        <v>88</v>
      </c>
      <c r="C36" s="59" t="s">
        <v>89</v>
      </c>
      <c r="D36" s="60">
        <v>63570</v>
      </c>
      <c r="E36" s="61">
        <v>14133</v>
      </c>
      <c r="F36" s="62">
        <v>42740</v>
      </c>
      <c r="G36" s="63">
        <v>42710</v>
      </c>
      <c r="H36" s="64">
        <v>40.11</v>
      </c>
      <c r="I36" s="138">
        <v>26.736842105263158</v>
      </c>
      <c r="J36" s="66">
        <v>256</v>
      </c>
      <c r="K36" s="139">
        <v>9.5</v>
      </c>
      <c r="L36" s="68">
        <v>1</v>
      </c>
      <c r="M36" s="69">
        <f t="shared" si="11"/>
        <v>1273.4924999999998</v>
      </c>
      <c r="N36" s="70">
        <v>1500</v>
      </c>
      <c r="O36" s="70">
        <v>8372</v>
      </c>
      <c r="P36" s="71">
        <f t="shared" si="0"/>
        <v>9872</v>
      </c>
      <c r="Q36" s="72">
        <f t="shared" si="1"/>
        <v>-4261</v>
      </c>
      <c r="R36" s="73">
        <f t="shared" si="10"/>
        <v>1.1778632382994012</v>
      </c>
      <c r="S36" s="73">
        <f>N36/M36</f>
        <v>1.1778632382994012</v>
      </c>
      <c r="T36" s="74">
        <v>6.1894108873974646E-2</v>
      </c>
      <c r="U36" s="75"/>
      <c r="V36" s="76" t="s">
        <v>90</v>
      </c>
      <c r="W36" s="77">
        <f>1150000/26/$I$58/10.5*K36*I36</f>
        <v>942.8620505000705</v>
      </c>
      <c r="X36" s="78">
        <f t="shared" si="4"/>
        <v>7.5428964040005644</v>
      </c>
      <c r="Y36" s="79">
        <f>VLOOKUP(C36,'[1]12.12'!C$56:Y$107,23,0)</f>
        <v>10.199999999999999</v>
      </c>
      <c r="Z36" s="80">
        <f t="shared" si="2"/>
        <v>1275</v>
      </c>
      <c r="AA36" s="80">
        <f t="shared" si="5"/>
        <v>332.1379494999295</v>
      </c>
      <c r="AB36" s="81">
        <f t="shared" si="6"/>
        <v>0.26050035254896431</v>
      </c>
    </row>
    <row r="37" spans="1:28">
      <c r="A37" s="121" t="s">
        <v>91</v>
      </c>
      <c r="B37" s="58" t="s">
        <v>88</v>
      </c>
      <c r="C37" s="59" t="s">
        <v>92</v>
      </c>
      <c r="D37" s="60">
        <v>42100</v>
      </c>
      <c r="E37" s="61">
        <v>42100</v>
      </c>
      <c r="F37" s="62">
        <v>42739</v>
      </c>
      <c r="G37" s="63">
        <v>42709</v>
      </c>
      <c r="H37" s="64">
        <v>45.86</v>
      </c>
      <c r="I37" s="138">
        <v>26</v>
      </c>
      <c r="J37" s="66">
        <v>251.5</v>
      </c>
      <c r="K37" s="139">
        <v>9.5</v>
      </c>
      <c r="L37" s="68">
        <v>1</v>
      </c>
      <c r="M37" s="69">
        <f t="shared" si="11"/>
        <v>1415.9274999999998</v>
      </c>
      <c r="N37" s="70">
        <v>1700</v>
      </c>
      <c r="O37" s="70">
        <v>11650</v>
      </c>
      <c r="P37" s="71">
        <f t="shared" si="0"/>
        <v>13350</v>
      </c>
      <c r="Q37" s="72">
        <f t="shared" si="1"/>
        <v>-28750</v>
      </c>
      <c r="R37" s="73">
        <f t="shared" si="10"/>
        <v>1.2006264445036912</v>
      </c>
      <c r="S37" s="73">
        <f>N37/M37</f>
        <v>1.2006264445036912</v>
      </c>
      <c r="T37" s="74">
        <v>6.6326530612244902E-2</v>
      </c>
      <c r="U37" s="75"/>
      <c r="V37" s="76" t="s">
        <v>93</v>
      </c>
      <c r="W37" s="77">
        <f>1150000/26/$I$58/10.5*K37*I37</f>
        <v>916.87766328156465</v>
      </c>
      <c r="X37" s="78">
        <f t="shared" si="4"/>
        <v>6.4720776231639858</v>
      </c>
      <c r="Y37" s="79">
        <f>VLOOKUP(C37,'[1]12.12'!C$56:Y$107,23,0)</f>
        <v>10.199999999999999</v>
      </c>
      <c r="Z37" s="80">
        <f t="shared" si="2"/>
        <v>1444.9999999999998</v>
      </c>
      <c r="AA37" s="80">
        <f t="shared" si="5"/>
        <v>528.12233671843512</v>
      </c>
      <c r="AB37" s="81">
        <f t="shared" si="6"/>
        <v>0.36548258596431504</v>
      </c>
    </row>
    <row r="38" spans="1:28">
      <c r="A38" s="121" t="s">
        <v>94</v>
      </c>
      <c r="B38" s="58" t="s">
        <v>95</v>
      </c>
      <c r="C38" s="59" t="s">
        <v>96</v>
      </c>
      <c r="D38" s="60">
        <v>502</v>
      </c>
      <c r="E38" s="61">
        <v>520</v>
      </c>
      <c r="F38" s="62">
        <v>42733</v>
      </c>
      <c r="G38" s="63">
        <v>42716</v>
      </c>
      <c r="H38" s="64">
        <v>12.85</v>
      </c>
      <c r="I38" s="138">
        <v>27.421052631578949</v>
      </c>
      <c r="J38" s="66">
        <v>251.98333300000002</v>
      </c>
      <c r="K38" s="139">
        <v>9.5</v>
      </c>
      <c r="L38" s="68">
        <v>1</v>
      </c>
      <c r="M38" s="69">
        <f t="shared" si="11"/>
        <v>418.42812499999997</v>
      </c>
      <c r="N38" s="70">
        <v>110</v>
      </c>
      <c r="O38" s="70">
        <v>100</v>
      </c>
      <c r="P38" s="71">
        <f t="shared" si="0"/>
        <v>210</v>
      </c>
      <c r="Q38" s="72">
        <f t="shared" si="1"/>
        <v>-310</v>
      </c>
      <c r="R38" s="73">
        <f t="shared" si="10"/>
        <v>0.26288863828166431</v>
      </c>
      <c r="S38" s="73">
        <f>N38/M38</f>
        <v>0.26288863828166431</v>
      </c>
      <c r="T38" s="74">
        <v>0.14534883720930233</v>
      </c>
      <c r="U38" s="75" t="s">
        <v>73</v>
      </c>
      <c r="V38" s="152" t="s">
        <v>97</v>
      </c>
      <c r="W38" s="77">
        <f>1150000/26/$I$58/10.5*K38*I38</f>
        <v>966.99041006011169</v>
      </c>
      <c r="X38" s="78">
        <f t="shared" si="4"/>
        <v>105.48986291564853</v>
      </c>
      <c r="Y38" s="79">
        <f>VLOOKUP(C38,'[1]12.12'!C$56:Y$107,23,0)</f>
        <v>33</v>
      </c>
      <c r="Z38" s="80">
        <f t="shared" si="2"/>
        <v>302.5</v>
      </c>
      <c r="AA38" s="80">
        <f t="shared" si="5"/>
        <v>-664.49041006011169</v>
      </c>
      <c r="AB38" s="81">
        <f t="shared" si="6"/>
        <v>-2.1966625125954105</v>
      </c>
    </row>
    <row r="39" spans="1:28">
      <c r="A39" s="121" t="s">
        <v>98</v>
      </c>
      <c r="B39" s="58" t="s">
        <v>95</v>
      </c>
      <c r="C39" s="59" t="s">
        <v>99</v>
      </c>
      <c r="D39" s="60">
        <v>2751</v>
      </c>
      <c r="E39" s="61">
        <v>2751</v>
      </c>
      <c r="F39" s="62">
        <v>42723</v>
      </c>
      <c r="G39" s="63">
        <v>42717</v>
      </c>
      <c r="H39" s="64">
        <v>36.880000000000003</v>
      </c>
      <c r="I39" s="138">
        <v>26.526315789473685</v>
      </c>
      <c r="J39" s="66">
        <v>266</v>
      </c>
      <c r="K39" s="139">
        <v>9.5</v>
      </c>
      <c r="L39" s="68">
        <v>1</v>
      </c>
      <c r="M39" s="69">
        <f t="shared" si="11"/>
        <v>1161.72</v>
      </c>
      <c r="N39" s="70">
        <v>1021</v>
      </c>
      <c r="O39" s="70">
        <v>0</v>
      </c>
      <c r="P39" s="71">
        <f t="shared" si="0"/>
        <v>1021</v>
      </c>
      <c r="Q39" s="72">
        <f t="shared" si="1"/>
        <v>-1730</v>
      </c>
      <c r="R39" s="73">
        <f t="shared" si="10"/>
        <v>0.87886926281720201</v>
      </c>
      <c r="S39" s="73">
        <f>N39/M39</f>
        <v>0.87886926281720201</v>
      </c>
      <c r="T39" s="74">
        <v>0.13543599257884972</v>
      </c>
      <c r="U39" s="75" t="s">
        <v>73</v>
      </c>
      <c r="V39" s="152" t="s">
        <v>100</v>
      </c>
      <c r="W39" s="77">
        <f>1150000/26/$I$58/10.5*K39*I39</f>
        <v>935.43793986621165</v>
      </c>
      <c r="X39" s="78">
        <f t="shared" si="4"/>
        <v>10.994373436233634</v>
      </c>
      <c r="Y39" s="79">
        <v>12</v>
      </c>
      <c r="Z39" s="80">
        <f t="shared" si="2"/>
        <v>1021</v>
      </c>
      <c r="AA39" s="80">
        <f t="shared" si="5"/>
        <v>85.56206013378835</v>
      </c>
      <c r="AB39" s="81">
        <f t="shared" si="6"/>
        <v>8.3802213647197213E-2</v>
      </c>
    </row>
    <row r="40" spans="1:28">
      <c r="A40" s="143" t="s">
        <v>101</v>
      </c>
      <c r="B40" s="83" t="s">
        <v>95</v>
      </c>
      <c r="C40" s="84" t="s">
        <v>102</v>
      </c>
      <c r="D40" s="85">
        <v>1051</v>
      </c>
      <c r="E40" s="86">
        <v>1051</v>
      </c>
      <c r="F40" s="87">
        <v>42723</v>
      </c>
      <c r="G40" s="88">
        <v>42717</v>
      </c>
      <c r="H40" s="89">
        <v>27.14</v>
      </c>
      <c r="I40" s="144">
        <v>26</v>
      </c>
      <c r="J40" s="66">
        <v>250</v>
      </c>
      <c r="K40" s="153">
        <v>9.5</v>
      </c>
      <c r="L40" s="146">
        <v>1</v>
      </c>
      <c r="M40" s="93">
        <f t="shared" si="11"/>
        <v>837.94749999999999</v>
      </c>
      <c r="N40" s="94">
        <v>234</v>
      </c>
      <c r="O40" s="94">
        <v>0</v>
      </c>
      <c r="P40" s="95">
        <f t="shared" si="0"/>
        <v>234</v>
      </c>
      <c r="Q40" s="96">
        <f t="shared" si="1"/>
        <v>-817</v>
      </c>
      <c r="R40" s="97">
        <f t="shared" si="10"/>
        <v>0.27925377186518247</v>
      </c>
      <c r="S40" s="98">
        <f>R40+R41</f>
        <v>0.70410139060024646</v>
      </c>
      <c r="T40" s="99">
        <v>0</v>
      </c>
      <c r="U40" s="100"/>
      <c r="V40" s="154"/>
      <c r="W40" s="116">
        <f>1150000/26/$I$58/10.5*K40*I39</f>
        <v>935.43793986621165</v>
      </c>
      <c r="X40" s="103">
        <f>W40/(N40+N41)*12</f>
        <v>19.025856404058541</v>
      </c>
      <c r="Y40" s="104">
        <v>15</v>
      </c>
      <c r="Z40" s="105">
        <f t="shared" si="2"/>
        <v>292.5</v>
      </c>
      <c r="AA40" s="106">
        <f>Z40+Z41-W40</f>
        <v>-197.93793986621165</v>
      </c>
      <c r="AB40" s="107">
        <f>AA40/(Z40+Z41)</f>
        <v>-0.26839042693723614</v>
      </c>
    </row>
    <row r="41" spans="1:28">
      <c r="A41" s="147"/>
      <c r="B41" s="83" t="s">
        <v>95</v>
      </c>
      <c r="C41" s="84" t="s">
        <v>103</v>
      </c>
      <c r="D41" s="85">
        <v>1000</v>
      </c>
      <c r="E41" s="86">
        <v>1000</v>
      </c>
      <c r="F41" s="87">
        <v>42723</v>
      </c>
      <c r="G41" s="88">
        <v>42714</v>
      </c>
      <c r="H41" s="89">
        <v>27.14</v>
      </c>
      <c r="I41" s="149"/>
      <c r="J41" s="66"/>
      <c r="K41" s="155"/>
      <c r="L41" s="150"/>
      <c r="M41" s="109"/>
      <c r="N41" s="94">
        <v>356</v>
      </c>
      <c r="O41" s="94">
        <v>662</v>
      </c>
      <c r="P41" s="95">
        <f t="shared" si="0"/>
        <v>1018</v>
      </c>
      <c r="Q41" s="96">
        <f t="shared" si="1"/>
        <v>18</v>
      </c>
      <c r="R41" s="97">
        <f>N41/M40</f>
        <v>0.42484761873506394</v>
      </c>
      <c r="S41" s="156"/>
      <c r="T41" s="99">
        <v>5.7333333333333333E-2</v>
      </c>
      <c r="U41" s="100" t="s">
        <v>73</v>
      </c>
      <c r="V41" s="157" t="s">
        <v>104</v>
      </c>
      <c r="W41" s="111"/>
      <c r="X41" s="111"/>
      <c r="Y41" s="104">
        <f>VLOOKUP(C41,'[1]12.12'!C$56:Y$107,23,0)</f>
        <v>15</v>
      </c>
      <c r="Z41" s="105">
        <f t="shared" si="2"/>
        <v>445</v>
      </c>
      <c r="AA41" s="111"/>
      <c r="AB41" s="111"/>
    </row>
    <row r="42" spans="1:28">
      <c r="A42" s="121" t="s">
        <v>105</v>
      </c>
      <c r="B42" s="58" t="s">
        <v>88</v>
      </c>
      <c r="C42" s="59" t="s">
        <v>106</v>
      </c>
      <c r="D42" s="60">
        <v>26465</v>
      </c>
      <c r="E42" s="61">
        <v>10580</v>
      </c>
      <c r="F42" s="62">
        <v>42739</v>
      </c>
      <c r="G42" s="63">
        <v>42714</v>
      </c>
      <c r="H42" s="64">
        <v>45.86</v>
      </c>
      <c r="I42" s="138">
        <v>23</v>
      </c>
      <c r="J42" s="66">
        <v>219.5</v>
      </c>
      <c r="K42" s="139">
        <v>9.5</v>
      </c>
      <c r="L42" s="68">
        <v>1</v>
      </c>
      <c r="M42" s="69">
        <f t="shared" ref="M42:M56" si="12">H42/8*I42*K42</f>
        <v>1252.55125</v>
      </c>
      <c r="N42" s="70">
        <v>1400</v>
      </c>
      <c r="O42" s="70">
        <v>1874</v>
      </c>
      <c r="P42" s="71">
        <f t="shared" si="0"/>
        <v>3274</v>
      </c>
      <c r="Q42" s="72">
        <f t="shared" si="1"/>
        <v>-7306</v>
      </c>
      <c r="R42" s="73">
        <f>N42/M42</f>
        <v>1.1177187360597021</v>
      </c>
      <c r="S42" s="73">
        <f t="shared" ref="S42:S57" si="13">N42/M42</f>
        <v>1.1177187360597021</v>
      </c>
      <c r="T42" s="74">
        <v>6.8984547461368659E-2</v>
      </c>
      <c r="U42" s="75"/>
      <c r="V42" s="76" t="s">
        <v>107</v>
      </c>
      <c r="W42" s="77">
        <f t="shared" ref="W42:W57" si="14">1150000/26/$I$58/10.5*K42*I42</f>
        <v>811.08408674907639</v>
      </c>
      <c r="X42" s="78">
        <f t="shared" ref="X42:X56" si="15">W42/N42*12</f>
        <v>6.9521493149920826</v>
      </c>
      <c r="Y42" s="79">
        <f>VLOOKUP(C42,'[1]12.12'!C$56:Y$107,23,0)</f>
        <v>10.199999999999999</v>
      </c>
      <c r="Z42" s="80">
        <f t="shared" si="2"/>
        <v>1190</v>
      </c>
      <c r="AA42" s="80">
        <f t="shared" ref="AA42:AA56" si="16">Z42-W42</f>
        <v>378.91591325092361</v>
      </c>
      <c r="AB42" s="81">
        <f t="shared" ref="AB42:AB56" si="17">AA42/Z42</f>
        <v>0.31841673382430558</v>
      </c>
    </row>
    <row r="43" spans="1:28">
      <c r="A43" s="121" t="s">
        <v>108</v>
      </c>
      <c r="B43" s="58" t="s">
        <v>88</v>
      </c>
      <c r="C43" s="59" t="s">
        <v>109</v>
      </c>
      <c r="D43" s="60">
        <v>20991</v>
      </c>
      <c r="E43" s="61">
        <v>20991</v>
      </c>
      <c r="F43" s="62">
        <v>42730</v>
      </c>
      <c r="G43" s="63">
        <v>42703</v>
      </c>
      <c r="H43" s="64">
        <v>39.020000000000003</v>
      </c>
      <c r="I43" s="138">
        <v>27.578947368421051</v>
      </c>
      <c r="J43" s="66">
        <v>275</v>
      </c>
      <c r="K43" s="139">
        <v>9.5</v>
      </c>
      <c r="L43" s="68">
        <v>1</v>
      </c>
      <c r="M43" s="69">
        <f t="shared" si="12"/>
        <v>1277.905</v>
      </c>
      <c r="N43" s="70">
        <v>1550</v>
      </c>
      <c r="O43" s="70">
        <v>17800</v>
      </c>
      <c r="P43" s="71">
        <f t="shared" si="0"/>
        <v>19350</v>
      </c>
      <c r="Q43" s="72">
        <f t="shared" si="1"/>
        <v>-1641</v>
      </c>
      <c r="R43" s="73">
        <f>N43/M43</f>
        <v>1.2129227133472362</v>
      </c>
      <c r="S43" s="73">
        <f t="shared" si="13"/>
        <v>1.2129227133472362</v>
      </c>
      <c r="T43" s="74">
        <v>7.481005260081823E-2</v>
      </c>
      <c r="U43" s="75"/>
      <c r="V43" s="76" t="s">
        <v>110</v>
      </c>
      <c r="W43" s="77">
        <f t="shared" si="14"/>
        <v>972.55849303550576</v>
      </c>
      <c r="X43" s="78">
        <f t="shared" si="15"/>
        <v>7.5294851073716575</v>
      </c>
      <c r="Y43" s="79">
        <f>VLOOKUP(C43,'[1]12.12'!C$56:Y$107,23,0)</f>
        <v>10.199999999999999</v>
      </c>
      <c r="Z43" s="80">
        <f t="shared" si="2"/>
        <v>1317.4999999999998</v>
      </c>
      <c r="AA43" s="80">
        <f t="shared" si="16"/>
        <v>344.94150696449401</v>
      </c>
      <c r="AB43" s="81">
        <f t="shared" si="17"/>
        <v>0.26181518555179817</v>
      </c>
    </row>
    <row r="44" spans="1:28">
      <c r="A44" s="121" t="s">
        <v>111</v>
      </c>
      <c r="B44" s="58" t="s">
        <v>95</v>
      </c>
      <c r="C44" s="59" t="s">
        <v>112</v>
      </c>
      <c r="D44" s="60">
        <v>6833</v>
      </c>
      <c r="E44" s="61">
        <v>6914</v>
      </c>
      <c r="F44" s="62">
        <v>42723</v>
      </c>
      <c r="G44" s="63">
        <v>42699</v>
      </c>
      <c r="H44" s="64">
        <v>18.73</v>
      </c>
      <c r="I44" s="138">
        <v>25</v>
      </c>
      <c r="J44" s="66">
        <v>232</v>
      </c>
      <c r="K44" s="139">
        <v>9.5</v>
      </c>
      <c r="L44" s="68">
        <v>1</v>
      </c>
      <c r="M44" s="69">
        <f t="shared" si="12"/>
        <v>556.046875</v>
      </c>
      <c r="N44" s="70">
        <v>565</v>
      </c>
      <c r="O44" s="70">
        <v>6299</v>
      </c>
      <c r="P44" s="71">
        <f t="shared" si="0"/>
        <v>6864</v>
      </c>
      <c r="Q44" s="72">
        <f t="shared" si="1"/>
        <v>-50</v>
      </c>
      <c r="R44" s="73">
        <f>N44/M44</f>
        <v>1.0161013853373422</v>
      </c>
      <c r="S44" s="73">
        <f t="shared" si="13"/>
        <v>1.0161013853373422</v>
      </c>
      <c r="T44" s="74">
        <v>0.12309368191721133</v>
      </c>
      <c r="U44" s="75"/>
      <c r="V44" s="76" t="s">
        <v>113</v>
      </c>
      <c r="W44" s="77">
        <f t="shared" si="14"/>
        <v>881.61313777073519</v>
      </c>
      <c r="X44" s="78">
        <f t="shared" si="15"/>
        <v>18.724526819909421</v>
      </c>
      <c r="Y44" s="79">
        <f>VLOOKUP(C44,'[1]12.12'!C$56:Y$107,23,0)</f>
        <v>21</v>
      </c>
      <c r="Z44" s="80">
        <f t="shared" si="2"/>
        <v>988.75</v>
      </c>
      <c r="AA44" s="80">
        <f t="shared" si="16"/>
        <v>107.13686222926481</v>
      </c>
      <c r="AB44" s="81">
        <f t="shared" si="17"/>
        <v>0.10835586571859905</v>
      </c>
    </row>
    <row r="45" spans="1:28">
      <c r="A45" s="121" t="s">
        <v>114</v>
      </c>
      <c r="B45" s="58" t="s">
        <v>88</v>
      </c>
      <c r="C45" s="59" t="s">
        <v>89</v>
      </c>
      <c r="D45" s="60">
        <v>63570</v>
      </c>
      <c r="E45" s="61">
        <v>50000</v>
      </c>
      <c r="F45" s="62">
        <v>42740</v>
      </c>
      <c r="G45" s="63">
        <v>42711</v>
      </c>
      <c r="H45" s="64">
        <v>40.11</v>
      </c>
      <c r="I45" s="138">
        <v>23.421052631578949</v>
      </c>
      <c r="J45" s="66">
        <v>224.5</v>
      </c>
      <c r="K45" s="139">
        <v>9.5</v>
      </c>
      <c r="L45" s="68">
        <v>1</v>
      </c>
      <c r="M45" s="69">
        <f t="shared" si="12"/>
        <v>1115.559375</v>
      </c>
      <c r="N45" s="70">
        <v>1650</v>
      </c>
      <c r="O45" s="70">
        <v>8408</v>
      </c>
      <c r="P45" s="71">
        <f t="shared" si="0"/>
        <v>10058</v>
      </c>
      <c r="Q45" s="72">
        <f t="shared" si="1"/>
        <v>-39942</v>
      </c>
      <c r="R45" s="73">
        <f t="shared" ref="R45:R53" si="18">N45/M45</f>
        <v>1.479078601262259</v>
      </c>
      <c r="S45" s="73">
        <f t="shared" si="13"/>
        <v>1.479078601262259</v>
      </c>
      <c r="T45" s="74">
        <v>7.7200000000000005E-2</v>
      </c>
      <c r="U45" s="75"/>
      <c r="V45" s="76" t="s">
        <v>115</v>
      </c>
      <c r="W45" s="77">
        <f t="shared" si="14"/>
        <v>825.93230801679408</v>
      </c>
      <c r="X45" s="78">
        <f t="shared" si="15"/>
        <v>6.00678042194032</v>
      </c>
      <c r="Y45" s="79">
        <f>VLOOKUP(C45,'[1]12.12'!C$56:Y$107,23,0)</f>
        <v>10.199999999999999</v>
      </c>
      <c r="Z45" s="80">
        <f t="shared" si="2"/>
        <v>1402.5</v>
      </c>
      <c r="AA45" s="80">
        <f t="shared" si="16"/>
        <v>576.56769198320592</v>
      </c>
      <c r="AB45" s="81">
        <f t="shared" si="17"/>
        <v>0.4110999586333019</v>
      </c>
    </row>
    <row r="46" spans="1:28">
      <c r="A46" s="121" t="s">
        <v>116</v>
      </c>
      <c r="B46" s="58" t="s">
        <v>88</v>
      </c>
      <c r="C46" s="59" t="s">
        <v>117</v>
      </c>
      <c r="D46" s="60">
        <v>25261</v>
      </c>
      <c r="E46" s="61">
        <v>25261</v>
      </c>
      <c r="F46" s="62">
        <v>42739</v>
      </c>
      <c r="G46" s="63">
        <v>42714</v>
      </c>
      <c r="H46" s="64">
        <v>45.86</v>
      </c>
      <c r="I46" s="138">
        <v>20.888888888888889</v>
      </c>
      <c r="J46" s="66">
        <v>208</v>
      </c>
      <c r="K46" s="139">
        <v>9</v>
      </c>
      <c r="L46" s="68">
        <v>1</v>
      </c>
      <c r="M46" s="69">
        <f t="shared" si="12"/>
        <v>1077.71</v>
      </c>
      <c r="N46" s="70">
        <v>1800</v>
      </c>
      <c r="O46" s="70">
        <v>2150</v>
      </c>
      <c r="P46" s="71">
        <f t="shared" si="0"/>
        <v>3950</v>
      </c>
      <c r="Q46" s="72">
        <f t="shared" si="1"/>
        <v>-21311</v>
      </c>
      <c r="R46" s="73">
        <f>N46/M46</f>
        <v>1.6702081264904287</v>
      </c>
      <c r="S46" s="73">
        <f t="shared" si="13"/>
        <v>1.6702081264904287</v>
      </c>
      <c r="T46" s="74">
        <v>8.0224833929483902E-2</v>
      </c>
      <c r="U46" s="75"/>
      <c r="V46" s="76" t="s">
        <v>118</v>
      </c>
      <c r="W46" s="77">
        <f t="shared" si="14"/>
        <v>697.86639958272929</v>
      </c>
      <c r="X46" s="78">
        <f t="shared" si="15"/>
        <v>4.6524426638848624</v>
      </c>
      <c r="Y46" s="79">
        <f>VLOOKUP(C46,'[1]12.12'!C$56:Y$107,23,0)</f>
        <v>10.199999999999999</v>
      </c>
      <c r="Z46" s="80">
        <f t="shared" si="2"/>
        <v>1530</v>
      </c>
      <c r="AA46" s="80">
        <f t="shared" si="16"/>
        <v>832.13360041727071</v>
      </c>
      <c r="AB46" s="81">
        <f t="shared" si="17"/>
        <v>0.54387817020736651</v>
      </c>
    </row>
    <row r="47" spans="1:28">
      <c r="A47" s="158" t="s">
        <v>119</v>
      </c>
      <c r="B47" s="159" t="s">
        <v>76</v>
      </c>
      <c r="C47" s="123" t="s">
        <v>120</v>
      </c>
      <c r="D47" s="124">
        <v>22035</v>
      </c>
      <c r="E47" s="160">
        <v>17562</v>
      </c>
      <c r="F47" s="126">
        <v>42729</v>
      </c>
      <c r="G47" s="127">
        <v>42711</v>
      </c>
      <c r="H47" s="128">
        <v>54.03</v>
      </c>
      <c r="I47" s="138">
        <v>22</v>
      </c>
      <c r="J47" s="66">
        <v>211</v>
      </c>
      <c r="K47" s="139">
        <v>9.5</v>
      </c>
      <c r="L47" s="161">
        <v>1</v>
      </c>
      <c r="M47" s="162">
        <f t="shared" si="12"/>
        <v>1411.5337500000001</v>
      </c>
      <c r="N47" s="133">
        <v>1570</v>
      </c>
      <c r="O47" s="133">
        <v>6700</v>
      </c>
      <c r="P47" s="134">
        <f t="shared" si="0"/>
        <v>8270</v>
      </c>
      <c r="Q47" s="135">
        <f t="shared" si="1"/>
        <v>-9292</v>
      </c>
      <c r="R47" s="136">
        <f t="shared" si="18"/>
        <v>1.1122652929836074</v>
      </c>
      <c r="S47" s="136">
        <f t="shared" si="13"/>
        <v>1.1122652929836074</v>
      </c>
      <c r="T47" s="74">
        <v>0.189873417721519</v>
      </c>
      <c r="U47" s="163"/>
      <c r="V47" s="76"/>
      <c r="W47" s="77">
        <f t="shared" si="14"/>
        <v>775.81956123824693</v>
      </c>
      <c r="X47" s="78">
        <f t="shared" si="15"/>
        <v>5.9298310413114415</v>
      </c>
      <c r="Y47" s="79">
        <f>VLOOKUP(C47,'[1]12.12'!C$56:Y$107,23,0)</f>
        <v>8</v>
      </c>
      <c r="Z47" s="80">
        <f t="shared" si="2"/>
        <v>1046.6666666666667</v>
      </c>
      <c r="AA47" s="80">
        <f t="shared" si="16"/>
        <v>270.84710542841981</v>
      </c>
      <c r="AB47" s="81">
        <f t="shared" si="17"/>
        <v>0.25877111983606987</v>
      </c>
    </row>
    <row r="48" spans="1:28">
      <c r="A48" s="164" t="s">
        <v>121</v>
      </c>
      <c r="B48" s="58" t="s">
        <v>76</v>
      </c>
      <c r="C48" s="59" t="s">
        <v>122</v>
      </c>
      <c r="D48" s="60">
        <v>6216</v>
      </c>
      <c r="E48" s="61">
        <v>6216</v>
      </c>
      <c r="F48" s="62">
        <v>42729</v>
      </c>
      <c r="G48" s="63">
        <v>42712</v>
      </c>
      <c r="H48" s="64">
        <v>41.5</v>
      </c>
      <c r="I48" s="138">
        <v>19</v>
      </c>
      <c r="J48" s="66">
        <v>200</v>
      </c>
      <c r="K48" s="139">
        <v>9.5</v>
      </c>
      <c r="L48" s="68">
        <v>1</v>
      </c>
      <c r="M48" s="69">
        <f t="shared" si="12"/>
        <v>936.34375</v>
      </c>
      <c r="N48" s="70">
        <v>950</v>
      </c>
      <c r="O48" s="70">
        <v>3028</v>
      </c>
      <c r="P48" s="71">
        <f t="shared" si="0"/>
        <v>3978</v>
      </c>
      <c r="Q48" s="72">
        <f t="shared" si="1"/>
        <v>-2238</v>
      </c>
      <c r="R48" s="73">
        <f t="shared" si="18"/>
        <v>1.014584654407102</v>
      </c>
      <c r="S48" s="73">
        <f t="shared" si="13"/>
        <v>1.014584654407102</v>
      </c>
      <c r="T48" s="74">
        <v>8.4582441113490364E-2</v>
      </c>
      <c r="U48" s="75"/>
      <c r="V48" s="76"/>
      <c r="W48" s="77">
        <f t="shared" si="14"/>
        <v>670.02598470575879</v>
      </c>
      <c r="X48" s="78">
        <f t="shared" si="15"/>
        <v>8.4634861225990576</v>
      </c>
      <c r="Y48" s="79">
        <f>VLOOKUP(C48,'[1]12.12'!C$56:Y$107,23,0)</f>
        <v>8</v>
      </c>
      <c r="Z48" s="80">
        <f t="shared" si="2"/>
        <v>633.33333333333337</v>
      </c>
      <c r="AA48" s="80">
        <f t="shared" si="16"/>
        <v>-36.692651372425416</v>
      </c>
      <c r="AB48" s="81">
        <f t="shared" si="17"/>
        <v>-5.7935765324882232E-2</v>
      </c>
    </row>
    <row r="49" spans="1:28">
      <c r="A49" s="164" t="s">
        <v>123</v>
      </c>
      <c r="B49" s="58" t="s">
        <v>124</v>
      </c>
      <c r="C49" s="59" t="s">
        <v>125</v>
      </c>
      <c r="D49" s="60">
        <v>4771</v>
      </c>
      <c r="E49" s="61">
        <v>4771</v>
      </c>
      <c r="F49" s="62">
        <v>42723</v>
      </c>
      <c r="G49" s="63">
        <v>42705</v>
      </c>
      <c r="H49" s="64">
        <v>16.53</v>
      </c>
      <c r="I49" s="138">
        <v>25</v>
      </c>
      <c r="J49" s="66">
        <v>286.5</v>
      </c>
      <c r="K49" s="139">
        <v>9.5</v>
      </c>
      <c r="L49" s="165">
        <v>1</v>
      </c>
      <c r="M49" s="69">
        <f t="shared" si="12"/>
        <v>490.734375</v>
      </c>
      <c r="N49" s="70">
        <v>350</v>
      </c>
      <c r="O49" s="70">
        <v>2070</v>
      </c>
      <c r="P49" s="71">
        <f t="shared" si="0"/>
        <v>2420</v>
      </c>
      <c r="Q49" s="72">
        <f t="shared" si="1"/>
        <v>-2351</v>
      </c>
      <c r="R49" s="73">
        <f t="shared" si="18"/>
        <v>0.71321679880281463</v>
      </c>
      <c r="S49" s="142">
        <f t="shared" si="13"/>
        <v>0.71321679880281463</v>
      </c>
      <c r="T49" s="74">
        <v>0.24709302325581395</v>
      </c>
      <c r="U49" s="75"/>
      <c r="V49" s="76"/>
      <c r="W49" s="77">
        <f t="shared" si="14"/>
        <v>881.61313777073519</v>
      </c>
      <c r="X49" s="78">
        <f t="shared" si="15"/>
        <v>30.226736152139491</v>
      </c>
      <c r="Y49" s="79">
        <f>VLOOKUP(C49,'[1]12.12'!C$56:Y$107,23,0)</f>
        <v>26</v>
      </c>
      <c r="Z49" s="80">
        <f t="shared" si="2"/>
        <v>758.33333333333337</v>
      </c>
      <c r="AA49" s="80">
        <f t="shared" si="16"/>
        <v>-123.27980443740182</v>
      </c>
      <c r="AB49" s="81">
        <f t="shared" si="17"/>
        <v>-0.16256677508228812</v>
      </c>
    </row>
    <row r="50" spans="1:28">
      <c r="A50" s="164" t="s">
        <v>126</v>
      </c>
      <c r="B50" s="58" t="s">
        <v>95</v>
      </c>
      <c r="C50" s="59" t="s">
        <v>127</v>
      </c>
      <c r="D50" s="60">
        <v>945</v>
      </c>
      <c r="E50" s="61">
        <v>945</v>
      </c>
      <c r="F50" s="62">
        <v>42723</v>
      </c>
      <c r="G50" s="63">
        <v>42716</v>
      </c>
      <c r="H50" s="64">
        <v>13.17</v>
      </c>
      <c r="I50" s="138">
        <v>25</v>
      </c>
      <c r="J50" s="66">
        <v>241.5</v>
      </c>
      <c r="K50" s="139">
        <v>9</v>
      </c>
      <c r="L50" s="165">
        <v>1</v>
      </c>
      <c r="M50" s="166">
        <f t="shared" si="12"/>
        <v>370.40625</v>
      </c>
      <c r="N50" s="70">
        <v>300</v>
      </c>
      <c r="O50" s="70">
        <v>220</v>
      </c>
      <c r="P50" s="71">
        <f t="shared" si="0"/>
        <v>520</v>
      </c>
      <c r="Q50" s="72">
        <f t="shared" si="1"/>
        <v>-425</v>
      </c>
      <c r="R50" s="73">
        <f>N50/M50</f>
        <v>0.80992153885092377</v>
      </c>
      <c r="S50" s="73">
        <f t="shared" si="13"/>
        <v>0.80992153885092377</v>
      </c>
      <c r="T50" s="74">
        <v>0.22727272727272727</v>
      </c>
      <c r="U50" s="75"/>
      <c r="V50" s="76"/>
      <c r="W50" s="77">
        <f t="shared" si="14"/>
        <v>835.21244630911747</v>
      </c>
      <c r="X50" s="78">
        <f t="shared" si="15"/>
        <v>33.408497852364697</v>
      </c>
      <c r="Y50" s="79">
        <f>VLOOKUP(C50,'[1]12.12'!C$56:Y$107,23,0)</f>
        <v>28</v>
      </c>
      <c r="Z50" s="80">
        <f t="shared" si="2"/>
        <v>700</v>
      </c>
      <c r="AA50" s="80">
        <f t="shared" si="16"/>
        <v>-135.21244630911747</v>
      </c>
      <c r="AB50" s="81">
        <f t="shared" si="17"/>
        <v>-0.19316063758445354</v>
      </c>
    </row>
    <row r="51" spans="1:28">
      <c r="A51" s="164" t="s">
        <v>128</v>
      </c>
      <c r="B51" s="58" t="s">
        <v>76</v>
      </c>
      <c r="C51" s="59" t="s">
        <v>129</v>
      </c>
      <c r="D51" s="60">
        <v>10168</v>
      </c>
      <c r="E51" s="61">
        <v>10480</v>
      </c>
      <c r="F51" s="62">
        <v>42723</v>
      </c>
      <c r="G51" s="63">
        <v>42710</v>
      </c>
      <c r="H51" s="64">
        <v>47.84</v>
      </c>
      <c r="I51" s="138">
        <v>24</v>
      </c>
      <c r="J51" s="66">
        <v>229</v>
      </c>
      <c r="K51" s="139">
        <v>9.5</v>
      </c>
      <c r="L51" s="165">
        <v>1</v>
      </c>
      <c r="M51" s="69">
        <f t="shared" si="12"/>
        <v>1363.44</v>
      </c>
      <c r="N51" s="70">
        <v>1600</v>
      </c>
      <c r="O51" s="70">
        <v>8680</v>
      </c>
      <c r="P51" s="71">
        <f t="shared" si="0"/>
        <v>10280</v>
      </c>
      <c r="Q51" s="72">
        <f t="shared" si="1"/>
        <v>-200</v>
      </c>
      <c r="R51" s="73">
        <f t="shared" si="18"/>
        <v>1.1735023176670774</v>
      </c>
      <c r="S51" s="73">
        <f t="shared" si="13"/>
        <v>1.1735023176670774</v>
      </c>
      <c r="T51" s="74">
        <v>5.6603773584905662E-2</v>
      </c>
      <c r="U51" s="75"/>
      <c r="V51" s="76"/>
      <c r="W51" s="77">
        <f t="shared" si="14"/>
        <v>846.34861225990585</v>
      </c>
      <c r="X51" s="78">
        <f t="shared" si="15"/>
        <v>6.3476145919492932</v>
      </c>
      <c r="Y51" s="79">
        <f>VLOOKUP(C51,'[1]12.12'!C$56:Y$107,23,0)</f>
        <v>8</v>
      </c>
      <c r="Z51" s="80">
        <f t="shared" si="2"/>
        <v>1066.6666666666667</v>
      </c>
      <c r="AA51" s="80">
        <f t="shared" si="16"/>
        <v>220.31805440676089</v>
      </c>
      <c r="AB51" s="81">
        <f t="shared" si="17"/>
        <v>0.20654817600633832</v>
      </c>
    </row>
    <row r="52" spans="1:28">
      <c r="A52" s="121" t="s">
        <v>130</v>
      </c>
      <c r="B52" s="167" t="s">
        <v>76</v>
      </c>
      <c r="C52" s="168" t="s">
        <v>131</v>
      </c>
      <c r="D52" s="60">
        <v>10404</v>
      </c>
      <c r="E52" s="61">
        <v>10404</v>
      </c>
      <c r="F52" s="62">
        <v>42720</v>
      </c>
      <c r="G52" s="63">
        <v>42709</v>
      </c>
      <c r="H52" s="64">
        <v>39.51</v>
      </c>
      <c r="I52" s="138">
        <v>23.842105263157894</v>
      </c>
      <c r="J52" s="66">
        <v>205.48333300000002</v>
      </c>
      <c r="K52" s="139">
        <v>9.5</v>
      </c>
      <c r="L52" s="68">
        <v>1</v>
      </c>
      <c r="M52" s="69">
        <f t="shared" si="12"/>
        <v>1118.6268749999999</v>
      </c>
      <c r="N52" s="70">
        <v>1300</v>
      </c>
      <c r="O52" s="70">
        <v>8823</v>
      </c>
      <c r="P52" s="71">
        <f t="shared" si="0"/>
        <v>10123</v>
      </c>
      <c r="Q52" s="72">
        <f t="shared" si="1"/>
        <v>-281</v>
      </c>
      <c r="R52" s="73">
        <f t="shared" si="18"/>
        <v>1.162139073406403</v>
      </c>
      <c r="S52" s="73">
        <f t="shared" si="13"/>
        <v>1.162139073406403</v>
      </c>
      <c r="T52" s="74">
        <v>0.12857142857142856</v>
      </c>
      <c r="U52" s="75"/>
      <c r="V52" s="76"/>
      <c r="W52" s="77">
        <f t="shared" si="14"/>
        <v>840.78052928451166</v>
      </c>
      <c r="X52" s="78">
        <f t="shared" si="15"/>
        <v>7.7610510395493382</v>
      </c>
      <c r="Y52" s="79">
        <f>VLOOKUP(C52,'[1]12.12'!C$56:Y$107,23,0)</f>
        <v>10</v>
      </c>
      <c r="Z52" s="80">
        <f t="shared" si="2"/>
        <v>1083.3333333333333</v>
      </c>
      <c r="AA52" s="80">
        <f t="shared" si="16"/>
        <v>242.5528040488216</v>
      </c>
      <c r="AB52" s="81">
        <f t="shared" si="17"/>
        <v>0.2238948960450661</v>
      </c>
    </row>
    <row r="53" spans="1:28">
      <c r="A53" s="121" t="s">
        <v>132</v>
      </c>
      <c r="B53" s="58" t="s">
        <v>133</v>
      </c>
      <c r="C53" s="59" t="s">
        <v>134</v>
      </c>
      <c r="D53" s="60">
        <v>7974</v>
      </c>
      <c r="E53" s="61">
        <v>4000</v>
      </c>
      <c r="F53" s="62">
        <v>42725</v>
      </c>
      <c r="G53" s="63">
        <v>42713</v>
      </c>
      <c r="H53" s="64">
        <v>22.14</v>
      </c>
      <c r="I53" s="138">
        <v>26.210526315789473</v>
      </c>
      <c r="J53" s="66">
        <v>253</v>
      </c>
      <c r="K53" s="139">
        <v>9.5</v>
      </c>
      <c r="L53" s="165">
        <v>1</v>
      </c>
      <c r="M53" s="69">
        <f t="shared" si="12"/>
        <v>689.10749999999996</v>
      </c>
      <c r="N53" s="70">
        <v>850</v>
      </c>
      <c r="O53" s="70">
        <v>2450</v>
      </c>
      <c r="P53" s="71">
        <f t="shared" si="0"/>
        <v>3300</v>
      </c>
      <c r="Q53" s="72">
        <f t="shared" si="1"/>
        <v>-700</v>
      </c>
      <c r="R53" s="73">
        <f t="shared" si="18"/>
        <v>1.2334795369372704</v>
      </c>
      <c r="S53" s="73">
        <f t="shared" si="13"/>
        <v>1.2334795369372704</v>
      </c>
      <c r="T53" s="74">
        <v>0.13901345291479822</v>
      </c>
      <c r="U53" s="75"/>
      <c r="V53" s="76"/>
      <c r="W53" s="77">
        <f t="shared" si="14"/>
        <v>924.30177391542338</v>
      </c>
      <c r="X53" s="78">
        <f t="shared" si="15"/>
        <v>13.048966219982447</v>
      </c>
      <c r="Y53" s="79">
        <f>VLOOKUP(C53,'[1]12.12'!C$56:Y$107,23,0)</f>
        <v>9.5</v>
      </c>
      <c r="Z53" s="80">
        <f t="shared" si="2"/>
        <v>672.91666666666663</v>
      </c>
      <c r="AA53" s="80">
        <f t="shared" si="16"/>
        <v>-251.38510724875675</v>
      </c>
      <c r="AB53" s="81">
        <f t="shared" si="17"/>
        <v>-0.37357539157709985</v>
      </c>
    </row>
    <row r="54" spans="1:28">
      <c r="A54" s="121" t="s">
        <v>135</v>
      </c>
      <c r="B54" s="58" t="s">
        <v>133</v>
      </c>
      <c r="C54" s="59" t="s">
        <v>136</v>
      </c>
      <c r="D54" s="60">
        <v>3732</v>
      </c>
      <c r="E54" s="61">
        <v>3732</v>
      </c>
      <c r="F54" s="62">
        <v>42739</v>
      </c>
      <c r="G54" s="63">
        <v>42713</v>
      </c>
      <c r="H54" s="64">
        <v>21.93</v>
      </c>
      <c r="I54" s="138">
        <v>28</v>
      </c>
      <c r="J54" s="66">
        <v>286.5</v>
      </c>
      <c r="K54" s="139">
        <v>9.5</v>
      </c>
      <c r="L54" s="165">
        <v>1</v>
      </c>
      <c r="M54" s="69">
        <f t="shared" si="12"/>
        <v>729.1724999999999</v>
      </c>
      <c r="N54" s="70">
        <v>800</v>
      </c>
      <c r="O54" s="70">
        <v>2806</v>
      </c>
      <c r="P54" s="71">
        <f t="shared" si="0"/>
        <v>3606</v>
      </c>
      <c r="Q54" s="72">
        <f t="shared" si="1"/>
        <v>-126</v>
      </c>
      <c r="R54" s="73">
        <f>N54/M54</f>
        <v>1.0971340800702167</v>
      </c>
      <c r="S54" s="73">
        <f t="shared" si="13"/>
        <v>1.0971340800702167</v>
      </c>
      <c r="T54" s="74">
        <v>0.12437810945273632</v>
      </c>
      <c r="U54" s="75"/>
      <c r="V54" s="76"/>
      <c r="W54" s="77">
        <f>1150000/26/$I$58/10.5*K54*I54</f>
        <v>987.40671430322345</v>
      </c>
      <c r="X54" s="78">
        <f t="shared" si="15"/>
        <v>14.811100714548353</v>
      </c>
      <c r="Y54" s="79">
        <f>VLOOKUP(C54,'[1]12.12'!C$56:Y$107,23,0)</f>
        <v>8.5</v>
      </c>
      <c r="Z54" s="80">
        <f t="shared" si="2"/>
        <v>566.66666666666674</v>
      </c>
      <c r="AA54" s="80">
        <f t="shared" si="16"/>
        <v>-420.74004763655671</v>
      </c>
      <c r="AB54" s="81">
        <f t="shared" si="17"/>
        <v>-0.74248243700568817</v>
      </c>
    </row>
    <row r="55" spans="1:28">
      <c r="A55" s="164" t="s">
        <v>137</v>
      </c>
      <c r="B55" s="58" t="s">
        <v>133</v>
      </c>
      <c r="C55" s="59" t="s">
        <v>138</v>
      </c>
      <c r="D55" s="60">
        <v>4800</v>
      </c>
      <c r="E55" s="61">
        <v>4800</v>
      </c>
      <c r="F55" s="62">
        <v>42397</v>
      </c>
      <c r="G55" s="63">
        <v>42714</v>
      </c>
      <c r="H55" s="64">
        <v>22.14</v>
      </c>
      <c r="I55" s="138">
        <v>27.3125</v>
      </c>
      <c r="J55" s="66">
        <v>238</v>
      </c>
      <c r="K55" s="139">
        <v>8</v>
      </c>
      <c r="L55" s="165">
        <v>1</v>
      </c>
      <c r="M55" s="69">
        <f t="shared" si="12"/>
        <v>604.69875000000002</v>
      </c>
      <c r="N55" s="70">
        <v>900</v>
      </c>
      <c r="O55" s="70">
        <v>1500</v>
      </c>
      <c r="P55" s="71">
        <f t="shared" si="0"/>
        <v>2400</v>
      </c>
      <c r="Q55" s="72">
        <f t="shared" si="1"/>
        <v>-2400</v>
      </c>
      <c r="R55" s="73">
        <f>N55/M55</f>
        <v>1.4883444028948298</v>
      </c>
      <c r="S55" s="73">
        <f t="shared" si="13"/>
        <v>1.4883444028948298</v>
      </c>
      <c r="T55" s="74">
        <v>9.0062111801242239E-2</v>
      </c>
      <c r="U55" s="75"/>
      <c r="V55" s="76"/>
      <c r="W55" s="77">
        <f t="shared" si="14"/>
        <v>811.08408674907628</v>
      </c>
      <c r="X55" s="78">
        <f t="shared" si="15"/>
        <v>10.814454489987684</v>
      </c>
      <c r="Y55" s="79">
        <f>VLOOKUP(C55,'[1]12.12'!C$56:Y$107,23,0)</f>
        <v>9.5</v>
      </c>
      <c r="Z55" s="80">
        <f t="shared" si="2"/>
        <v>712.5</v>
      </c>
      <c r="AA55" s="80">
        <f t="shared" si="16"/>
        <v>-98.584086749076278</v>
      </c>
      <c r="AB55" s="81">
        <f t="shared" si="17"/>
        <v>-0.13836363052501935</v>
      </c>
    </row>
    <row r="56" spans="1:28">
      <c r="A56" s="164" t="s">
        <v>139</v>
      </c>
      <c r="B56" s="58" t="s">
        <v>76</v>
      </c>
      <c r="C56" s="59" t="s">
        <v>140</v>
      </c>
      <c r="D56" s="60">
        <v>2112</v>
      </c>
      <c r="E56" s="61">
        <v>2112</v>
      </c>
      <c r="F56" s="62">
        <v>42695</v>
      </c>
      <c r="G56" s="169">
        <v>42716</v>
      </c>
      <c r="H56" s="170">
        <v>30.97</v>
      </c>
      <c r="I56" s="138">
        <v>24.5</v>
      </c>
      <c r="J56" s="66">
        <v>239.48333299999999</v>
      </c>
      <c r="K56" s="139">
        <v>9.5</v>
      </c>
      <c r="L56" s="165">
        <v>1</v>
      </c>
      <c r="M56" s="166">
        <f t="shared" si="12"/>
        <v>901.03343749999999</v>
      </c>
      <c r="N56" s="171">
        <v>600</v>
      </c>
      <c r="O56" s="171">
        <v>200</v>
      </c>
      <c r="P56" s="71">
        <f t="shared" si="0"/>
        <v>800</v>
      </c>
      <c r="Q56" s="72">
        <f t="shared" si="1"/>
        <v>-1312</v>
      </c>
      <c r="R56" s="73">
        <f>N56/M56</f>
        <v>0.66590203540587245</v>
      </c>
      <c r="S56" s="142">
        <f t="shared" si="13"/>
        <v>0.66590203540587245</v>
      </c>
      <c r="T56" s="74">
        <v>0.1892744479495268</v>
      </c>
      <c r="U56" s="75" t="s">
        <v>73</v>
      </c>
      <c r="V56" s="76"/>
      <c r="W56" s="77">
        <f t="shared" si="14"/>
        <v>863.98087501532052</v>
      </c>
      <c r="X56" s="78">
        <f t="shared" si="15"/>
        <v>17.279617500306411</v>
      </c>
      <c r="Y56" s="79">
        <f>VLOOKUP(C56,'[1]12.12'!C$56:Y$107,23,0)</f>
        <v>13</v>
      </c>
      <c r="Z56" s="80">
        <f t="shared" si="2"/>
        <v>650</v>
      </c>
      <c r="AA56" s="80">
        <f t="shared" si="16"/>
        <v>-213.98087501532052</v>
      </c>
      <c r="AB56" s="81">
        <f t="shared" si="17"/>
        <v>-0.3292013461774162</v>
      </c>
    </row>
    <row r="57" spans="1:28">
      <c r="A57" s="172" t="s">
        <v>141</v>
      </c>
      <c r="B57" s="58" t="s">
        <v>76</v>
      </c>
      <c r="C57" s="59" t="s">
        <v>142</v>
      </c>
      <c r="D57" s="60">
        <v>8688</v>
      </c>
      <c r="E57" s="61">
        <v>9091</v>
      </c>
      <c r="F57" s="62">
        <v>42720</v>
      </c>
      <c r="G57" s="63">
        <v>42692</v>
      </c>
      <c r="H57" s="64">
        <v>41.14</v>
      </c>
      <c r="I57" s="138">
        <v>23</v>
      </c>
      <c r="J57" s="66">
        <v>218.5</v>
      </c>
      <c r="K57" s="139">
        <v>9.5</v>
      </c>
      <c r="L57" s="165">
        <v>1</v>
      </c>
      <c r="M57" s="166">
        <f>H57/8*I57*K57</f>
        <v>1123.63625</v>
      </c>
      <c r="N57" s="70">
        <v>700</v>
      </c>
      <c r="O57" s="70">
        <v>5961</v>
      </c>
      <c r="P57" s="71">
        <f t="shared" si="0"/>
        <v>6661</v>
      </c>
      <c r="Q57" s="72">
        <f t="shared" si="1"/>
        <v>-2430</v>
      </c>
      <c r="R57" s="73">
        <f>N57/M57</f>
        <v>0.62297740928169587</v>
      </c>
      <c r="S57" s="142">
        <f t="shared" si="13"/>
        <v>0.62297740928169587</v>
      </c>
      <c r="T57" s="74">
        <v>0</v>
      </c>
      <c r="U57" s="75"/>
      <c r="V57" s="76" t="s">
        <v>143</v>
      </c>
      <c r="W57" s="77">
        <f t="shared" si="14"/>
        <v>811.08408674907639</v>
      </c>
      <c r="X57" s="173">
        <f>W57/(N57+N58)*12</f>
        <v>0.23815721447070853</v>
      </c>
      <c r="Y57" s="174">
        <f>VLOOKUP(C57,'[1]12.12'!C$56:Y$107,23,0)</f>
        <v>10</v>
      </c>
      <c r="Z57" s="175">
        <f>N57/12*Y57</f>
        <v>583.33333333333337</v>
      </c>
      <c r="AA57" s="176">
        <f>Z57+Z58-W57</f>
        <v>-227.75075341574302</v>
      </c>
      <c r="AB57" s="177">
        <f>AA57/(Z57+Z58)</f>
        <v>-0.39042986299841659</v>
      </c>
    </row>
    <row r="58" spans="1:28" ht="17.25" thickBot="1">
      <c r="A58" s="178" t="s">
        <v>144</v>
      </c>
      <c r="B58" s="179"/>
      <c r="C58" s="179"/>
      <c r="D58" s="180"/>
      <c r="E58" s="181"/>
      <c r="F58" s="182"/>
      <c r="G58" s="182"/>
      <c r="H58" s="183"/>
      <c r="I58" s="184">
        <f>SUM(I6:I57)</f>
        <v>1134.8037280701756</v>
      </c>
      <c r="J58" s="184"/>
      <c r="K58" s="179"/>
      <c r="L58" s="131"/>
      <c r="M58" s="185">
        <f>SUM(M6:M57)</f>
        <v>38402.570838815795</v>
      </c>
      <c r="N58" s="186">
        <f>SUM(N5:N57)</f>
        <v>40168</v>
      </c>
      <c r="O58" s="182"/>
      <c r="P58" s="71">
        <f t="shared" si="0"/>
        <v>40168</v>
      </c>
      <c r="Q58" s="187"/>
      <c r="R58" s="187"/>
      <c r="S58" s="136">
        <f>N58/M58</f>
        <v>1.0459716399871797</v>
      </c>
      <c r="T58" s="137"/>
      <c r="U58" s="54"/>
      <c r="V58" s="188"/>
      <c r="W58" s="56"/>
      <c r="X58" s="56"/>
      <c r="Y58" s="56"/>
      <c r="Z58" s="175">
        <f>N58/12*Y58</f>
        <v>0</v>
      </c>
      <c r="AA58" s="56"/>
      <c r="AB58" s="56"/>
    </row>
    <row r="59" spans="1:28">
      <c r="A59" s="189"/>
      <c r="B59" s="190"/>
      <c r="C59" s="190"/>
      <c r="D59" s="190"/>
      <c r="E59" s="191"/>
      <c r="F59" s="190"/>
      <c r="G59" s="190"/>
      <c r="H59" s="189"/>
      <c r="I59" s="192"/>
      <c r="J59" s="192"/>
      <c r="K59" s="192"/>
      <c r="L59" s="192"/>
      <c r="M59" s="193"/>
      <c r="N59" s="190"/>
      <c r="O59" s="190"/>
      <c r="P59" s="190"/>
      <c r="Q59" s="190"/>
      <c r="R59" s="190"/>
      <c r="S59" s="190"/>
      <c r="T59" s="194"/>
      <c r="U59" s="190"/>
      <c r="V59" s="195"/>
      <c r="W59" s="196">
        <f>ROUND(SUBTOTAL(9,W6:W58),0)</f>
        <v>39802</v>
      </c>
      <c r="X59" s="197"/>
      <c r="Y59" s="198"/>
      <c r="Z59" s="199">
        <f>ROUND(SUBTOTAL(9,Z6:Z58),0)</f>
        <v>42431</v>
      </c>
      <c r="AA59" s="199">
        <f>ROUND(SUBTOTAL(9,AA6:AA58),0)</f>
        <v>2628</v>
      </c>
      <c r="AB59" s="200">
        <f>AA59/Z59</f>
        <v>6.1935848789799908E-2</v>
      </c>
    </row>
    <row r="60" spans="1:28" ht="17.25" thickBot="1">
      <c r="A60" s="189"/>
      <c r="B60" s="190"/>
      <c r="C60" s="190"/>
      <c r="D60" s="190"/>
      <c r="E60" s="191"/>
      <c r="F60" s="190"/>
      <c r="G60" s="190"/>
      <c r="H60" s="189"/>
      <c r="I60" s="192"/>
      <c r="J60" s="192"/>
      <c r="K60" s="192"/>
      <c r="L60" s="192"/>
      <c r="M60" s="193"/>
      <c r="N60" s="190"/>
      <c r="O60" s="190"/>
      <c r="P60" s="190"/>
      <c r="Q60" s="190"/>
      <c r="R60" s="190"/>
      <c r="S60" s="190"/>
      <c r="T60" s="194"/>
      <c r="U60" s="190"/>
      <c r="V60" s="195"/>
      <c r="W60" s="201"/>
      <c r="X60" s="202"/>
      <c r="Y60" s="203"/>
      <c r="Z60" s="204"/>
      <c r="AA60" s="205"/>
      <c r="AB60" s="206">
        <f>(Z59-W59)/Z59</f>
        <v>6.1959416464377456E-2</v>
      </c>
    </row>
    <row r="61" spans="1:28">
      <c r="A61" s="189"/>
      <c r="B61" s="190"/>
      <c r="C61" s="190"/>
      <c r="D61" s="190"/>
      <c r="E61" s="191"/>
      <c r="F61" s="190"/>
      <c r="G61" s="190"/>
      <c r="H61" s="189"/>
      <c r="I61" s="192"/>
      <c r="J61" s="192"/>
      <c r="K61" s="192"/>
      <c r="L61" s="192"/>
      <c r="M61" s="207">
        <f>'[2]12.13 C'!M59+'[2]12.13 A'!M59+'[2]12.13 E'!M59</f>
        <v>38402.570838815787</v>
      </c>
      <c r="N61" s="207">
        <f>'[2]12.13 C'!N59+'[2]12.13 A'!N59+'[2]12.13 E'!N59</f>
        <v>40168</v>
      </c>
      <c r="O61" s="208"/>
      <c r="P61" s="208"/>
      <c r="Q61" s="208"/>
      <c r="R61" s="208"/>
      <c r="S61" s="208"/>
      <c r="T61" s="208"/>
      <c r="U61" s="208"/>
      <c r="V61" s="209"/>
      <c r="W61" s="207">
        <f>'[2]12.13 C'!W59+'[2]12.13 A'!W59+'[2]12.13 E'!W59</f>
        <v>39803</v>
      </c>
      <c r="X61" s="208"/>
      <c r="Y61" s="208"/>
      <c r="Z61" s="207">
        <f>'[2]12.13 C'!Z59+'[2]12.13 A'!Z59+'[2]12.13 E'!Z59</f>
        <v>42431</v>
      </c>
      <c r="AA61" s="207">
        <f>'[2]12.13 C'!AA59+'[2]12.13 A'!AA59+'[2]12.13 E'!AA59</f>
        <v>2628</v>
      </c>
      <c r="AB61" s="195"/>
    </row>
  </sheetData>
  <mergeCells count="33">
    <mergeCell ref="A40:A41"/>
    <mergeCell ref="I40:I41"/>
    <mergeCell ref="K40:K41"/>
    <mergeCell ref="L40:L41"/>
    <mergeCell ref="M40:M41"/>
    <mergeCell ref="S40:S41"/>
    <mergeCell ref="A30:A31"/>
    <mergeCell ref="I30:I31"/>
    <mergeCell ref="L30:L31"/>
    <mergeCell ref="S30:S31"/>
    <mergeCell ref="A33:A34"/>
    <mergeCell ref="I33:I34"/>
    <mergeCell ref="L33:L34"/>
    <mergeCell ref="S33:S34"/>
    <mergeCell ref="S7:S8"/>
    <mergeCell ref="A11:A12"/>
    <mergeCell ref="I11:I12"/>
    <mergeCell ref="L11:L12"/>
    <mergeCell ref="S11:S12"/>
    <mergeCell ref="A25:A26"/>
    <mergeCell ref="I25:I26"/>
    <mergeCell ref="L25:L26"/>
    <mergeCell ref="S25:S26"/>
    <mergeCell ref="A1:U1"/>
    <mergeCell ref="A2:U2"/>
    <mergeCell ref="T3:U3"/>
    <mergeCell ref="W3:AB3"/>
    <mergeCell ref="B5:T5"/>
    <mergeCell ref="A7:A9"/>
    <mergeCell ref="I7:I9"/>
    <mergeCell ref="K7:K8"/>
    <mergeCell ref="L7:L9"/>
    <mergeCell ref="M7:M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2016-12-21T05:55:47Z</dcterms:created>
  <dcterms:modified xsi:type="dcterms:W3CDTF">2016-12-21T05:59:24Z</dcterms:modified>
</cp:coreProperties>
</file>