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MY_FUNCTION2">LAMBDA(argumen1, argumen2, (argumen1-argumen2)^2/argumen2)</definedName>
  </definedNames>
  <calcPr/>
</workbook>
</file>

<file path=xl/sharedStrings.xml><?xml version="1.0" encoding="utf-8"?>
<sst xmlns="http://schemas.openxmlformats.org/spreadsheetml/2006/main" count="51" uniqueCount="37">
  <si>
    <t>Kecukupan Tidur</t>
  </si>
  <si>
    <t>kelebihan</t>
  </si>
  <si>
    <t>cukup</t>
  </si>
  <si>
    <t>kurang</t>
  </si>
  <si>
    <t>kurang sekali</t>
  </si>
  <si>
    <t>Total</t>
  </si>
  <si>
    <t>Kemampuan</t>
  </si>
  <si>
    <t>35km</t>
  </si>
  <si>
    <t>gowes</t>
  </si>
  <si>
    <t>25km</t>
  </si>
  <si>
    <t>15km</t>
  </si>
  <si>
    <t>expected</t>
  </si>
  <si>
    <t>Menghitung X^2</t>
  </si>
  <si>
    <t>Kesimpulan: Nilai chi kuadrat adalah 0,18734 dan nilai tabel adalah 16.812, karena nilai chi lebih rendah dari nilai tabel maka terima H0, maka tidak ada hubungan antara waktu tidur dan kekuatan mengowes</t>
  </si>
  <si>
    <t xml:space="preserve">Nama: Almakius Felix Bariq Hekopung </t>
  </si>
  <si>
    <t>Xi</t>
  </si>
  <si>
    <t>z</t>
  </si>
  <si>
    <t>Ft(xi)</t>
  </si>
  <si>
    <r>
      <rPr>
        <rFont val="Calibri"/>
        <b/>
        <color theme="1"/>
        <sz val="10.0"/>
      </rPr>
      <t>F</t>
    </r>
    <r>
      <rPr>
        <rFont val="Calibri"/>
        <b/>
        <color theme="1"/>
        <sz val="10.0"/>
        <vertAlign val="subscript"/>
      </rPr>
      <t>s</t>
    </r>
    <r>
      <rPr>
        <rFont val="Calibri"/>
        <b/>
        <color theme="1"/>
        <sz val="10.0"/>
      </rPr>
      <t>(x</t>
    </r>
    <r>
      <rPr>
        <rFont val="Calibri"/>
        <b/>
        <color theme="1"/>
        <sz val="10.0"/>
        <vertAlign val="subscript"/>
      </rPr>
      <t>i</t>
    </r>
    <r>
      <rPr>
        <rFont val="Calibri"/>
        <b/>
        <color theme="1"/>
        <sz val="10.0"/>
      </rPr>
      <t>)</t>
    </r>
  </si>
  <si>
    <t>| Ft(xi) - Fs(xi) |</t>
  </si>
  <si>
    <t xml:space="preserve">Nilai Max </t>
  </si>
  <si>
    <t>Kesimpulan : karena 0.1664 &lt; 0338,maka terima Ho dan simpulkan bahwa data berdistribusi normal.</t>
  </si>
  <si>
    <t>Nama: Almakius Felix Bariq Hekopung</t>
  </si>
  <si>
    <t xml:space="preserve">Average : </t>
  </si>
  <si>
    <t xml:space="preserve">Stdev : </t>
  </si>
  <si>
    <t>Pendapatan</t>
  </si>
  <si>
    <t>Tinggi</t>
  </si>
  <si>
    <t>Sedang</t>
  </si>
  <si>
    <t>Rendah</t>
  </si>
  <si>
    <t>Mutu bahan</t>
  </si>
  <si>
    <t>Baik</t>
  </si>
  <si>
    <t>makan</t>
  </si>
  <si>
    <t>Cukup</t>
  </si>
  <si>
    <t>Jelek</t>
  </si>
  <si>
    <t>Kesimpulan: Nilai chi kuadrat adalah 18,36653 dan nilai tabel adalah 9.49, karena nilai chi lebih tinggi dari nilai tabel maka tidak terima H0, maka ada hubungan antara pendapatan dan mutu bahan makan</t>
  </si>
  <si>
    <r>
      <rPr>
        <rFont val="Calibri"/>
        <b/>
        <color theme="1"/>
        <sz val="10.0"/>
      </rPr>
      <t>F</t>
    </r>
    <r>
      <rPr>
        <rFont val="Calibri"/>
        <b/>
        <color theme="1"/>
        <sz val="10.0"/>
        <vertAlign val="subscript"/>
      </rPr>
      <t>s</t>
    </r>
    <r>
      <rPr>
        <rFont val="Calibri"/>
        <b/>
        <color theme="1"/>
        <sz val="10.0"/>
      </rPr>
      <t>(x</t>
    </r>
    <r>
      <rPr>
        <rFont val="Calibri"/>
        <b/>
        <color theme="1"/>
        <sz val="10.0"/>
        <vertAlign val="subscript"/>
      </rPr>
      <t>i</t>
    </r>
    <r>
      <rPr>
        <rFont val="Calibri"/>
        <b/>
        <color theme="1"/>
        <sz val="10.0"/>
      </rPr>
      <t>)</t>
    </r>
  </si>
  <si>
    <t>Kesimpulan : karena 0,1872 &lt; 0.338,maka terima Ho dan simpulkan bahwa data berdistribusi normal.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</si>
</sst>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0.0000"/>
    <numFmt numFmtId="166" formatCode="0.000"/>
  </numFmts>
  <fonts count="7">
    <font>
      <sz val="10.0"/>
      <color rgb="FF000000"/>
      <name val="Arial"/>
      <scheme val="minor"/>
    </font>
    <font>
      <color theme="1"/>
      <name val="Arial"/>
      <scheme val="minor"/>
    </font>
    <font>
      <b/>
      <color theme="1"/>
      <name val="Calibri"/>
    </font>
    <font>
      <b/>
      <color rgb="FF000000"/>
      <name val="Calibri"/>
    </font>
    <font>
      <sz val="11.0"/>
      <color theme="1"/>
      <name val="Calibri"/>
    </font>
    <font>
      <color theme="1"/>
      <name val="Calibri"/>
    </font>
    <font>
      <sz val="12.0"/>
      <color rgb="FF000000"/>
      <name val="&quot;Times New Roman&quo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1" numFmtId="164" xfId="0" applyFont="1" applyNumberFormat="1"/>
    <xf borderId="1" fillId="2" fontId="2" numFmtId="0" xfId="0" applyAlignment="1" applyBorder="1" applyFill="1" applyFont="1">
      <alignment horizontal="center"/>
    </xf>
    <xf borderId="2" fillId="2" fontId="2" numFmtId="0" xfId="0" applyAlignment="1" applyBorder="1" applyFont="1">
      <alignment horizontal="center"/>
    </xf>
    <xf borderId="3" fillId="2" fontId="2" numFmtId="0" xfId="0" applyAlignment="1" applyBorder="1" applyFont="1">
      <alignment horizontal="center" vertical="bottom"/>
    </xf>
    <xf borderId="4" fillId="2" fontId="3" numFmtId="0" xfId="0" applyAlignment="1" applyBorder="1" applyFont="1">
      <alignment horizontal="center" vertical="bottom"/>
    </xf>
    <xf borderId="2" fillId="2" fontId="2" numFmtId="165" xfId="0" applyAlignment="1" applyBorder="1" applyFont="1" applyNumberFormat="1">
      <alignment horizontal="center"/>
    </xf>
    <xf borderId="2" fillId="2" fontId="2" numFmtId="165" xfId="0" applyAlignment="1" applyBorder="1" applyFont="1" applyNumberFormat="1">
      <alignment horizontal="center" vertical="bottom"/>
    </xf>
    <xf borderId="0" fillId="0" fontId="4" numFmtId="0" xfId="0" applyFont="1"/>
    <xf borderId="0" fillId="0" fontId="4" numFmtId="0" xfId="0" applyAlignment="1" applyFont="1">
      <alignment vertical="bottom"/>
    </xf>
    <xf borderId="5" fillId="0" fontId="5" numFmtId="0" xfId="0" applyAlignment="1" applyBorder="1" applyFont="1">
      <alignment horizontal="center"/>
    </xf>
    <xf borderId="4" fillId="0" fontId="5" numFmtId="0" xfId="0" applyAlignment="1" applyBorder="1" applyFont="1">
      <alignment horizontal="center"/>
    </xf>
    <xf borderId="4" fillId="0" fontId="5" numFmtId="165" xfId="0" applyAlignment="1" applyBorder="1" applyFont="1" applyNumberFormat="1">
      <alignment horizontal="center"/>
    </xf>
    <xf borderId="4" fillId="0" fontId="5" numFmtId="165" xfId="0" applyAlignment="1" applyBorder="1" applyFont="1" applyNumberFormat="1">
      <alignment horizontal="right" vertical="bottom"/>
    </xf>
    <xf borderId="0" fillId="0" fontId="4" numFmtId="0" xfId="0" applyFont="1"/>
    <xf borderId="4" fillId="0" fontId="5" numFmtId="0" xfId="0" applyAlignment="1" applyBorder="1" applyFont="1">
      <alignment horizontal="center"/>
    </xf>
    <xf borderId="0" fillId="0" fontId="4" numFmtId="0" xfId="0" applyAlignment="1" applyFont="1">
      <alignment shrinkToFit="0" vertical="bottom" wrapText="0"/>
    </xf>
    <xf borderId="4" fillId="0" fontId="2" numFmtId="165" xfId="0" applyAlignment="1" applyBorder="1" applyFont="1" applyNumberFormat="1">
      <alignment horizontal="center"/>
    </xf>
    <xf borderId="0" fillId="0" fontId="4" numFmtId="2" xfId="0" applyFont="1" applyNumberFormat="1"/>
    <xf borderId="0" fillId="0" fontId="5" numFmtId="2" xfId="0" applyAlignment="1" applyFont="1" applyNumberFormat="1">
      <alignment horizontal="center"/>
    </xf>
    <xf borderId="0" fillId="0" fontId="6" numFmtId="0" xfId="0" applyAlignment="1" applyFont="1">
      <alignment readingOrder="0"/>
    </xf>
    <xf borderId="0" fillId="3" fontId="6" numFmtId="0" xfId="0" applyAlignment="1" applyFill="1" applyFont="1">
      <alignment horizontal="left" readingOrder="0"/>
    </xf>
    <xf borderId="4" fillId="0" fontId="5" numFmtId="166" xfId="0" applyAlignment="1" applyBorder="1" applyFont="1" applyNumberFormat="1">
      <alignment horizontal="center"/>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5.63"/>
    <col customWidth="1" min="3" max="7" width="8.88"/>
  </cols>
  <sheetData>
    <row r="1">
      <c r="C1" s="1" t="s">
        <v>0</v>
      </c>
    </row>
    <row r="2">
      <c r="C2" s="2" t="s">
        <v>1</v>
      </c>
      <c r="D2" s="2" t="s">
        <v>2</v>
      </c>
      <c r="E2" s="2" t="s">
        <v>3</v>
      </c>
      <c r="F2" s="2" t="s">
        <v>4</v>
      </c>
      <c r="G2" s="2" t="s">
        <v>5</v>
      </c>
    </row>
    <row r="3">
      <c r="A3" s="2" t="s">
        <v>6</v>
      </c>
      <c r="B3" s="2" t="s">
        <v>7</v>
      </c>
      <c r="C3" s="2">
        <v>8.0</v>
      </c>
      <c r="D3" s="2">
        <v>22.0</v>
      </c>
      <c r="E3" s="2">
        <v>15.0</v>
      </c>
      <c r="F3" s="2">
        <v>5.0</v>
      </c>
      <c r="G3" s="3">
        <f t="shared" ref="G3:G5" si="1">SUM(C3:F3)</f>
        <v>50</v>
      </c>
    </row>
    <row r="4">
      <c r="A4" s="2" t="s">
        <v>8</v>
      </c>
      <c r="B4" s="2" t="s">
        <v>9</v>
      </c>
      <c r="C4" s="2">
        <v>10.0</v>
      </c>
      <c r="D4" s="2">
        <v>28.0</v>
      </c>
      <c r="E4" s="2">
        <v>20.0</v>
      </c>
      <c r="F4" s="2">
        <v>7.0</v>
      </c>
      <c r="G4" s="3">
        <f t="shared" si="1"/>
        <v>65</v>
      </c>
    </row>
    <row r="5">
      <c r="B5" s="2" t="s">
        <v>10</v>
      </c>
      <c r="C5" s="2">
        <v>12.0</v>
      </c>
      <c r="D5" s="2">
        <v>30.0</v>
      </c>
      <c r="E5" s="2">
        <v>20.0</v>
      </c>
      <c r="F5" s="2">
        <v>8.0</v>
      </c>
      <c r="G5" s="3">
        <f t="shared" si="1"/>
        <v>70</v>
      </c>
    </row>
    <row r="6">
      <c r="A6" s="2" t="s">
        <v>5</v>
      </c>
      <c r="C6" s="3">
        <f t="shared" ref="C6:G6" si="2">SUM(C3:C5)</f>
        <v>30</v>
      </c>
      <c r="D6" s="3">
        <f t="shared" si="2"/>
        <v>80</v>
      </c>
      <c r="E6" s="3">
        <f t="shared" si="2"/>
        <v>55</v>
      </c>
      <c r="F6" s="3">
        <f t="shared" si="2"/>
        <v>20</v>
      </c>
      <c r="G6" s="3">
        <f t="shared" si="2"/>
        <v>185</v>
      </c>
    </row>
    <row r="8">
      <c r="A8" s="2" t="s">
        <v>11</v>
      </c>
      <c r="C8" s="4">
        <f>(C6*G3)/G6</f>
        <v>8.108108108</v>
      </c>
      <c r="D8" s="4">
        <f>(D6*G3)/G6</f>
        <v>21.62162162</v>
      </c>
      <c r="E8" s="4">
        <f>(E6*G3)/G6</f>
        <v>14.86486486</v>
      </c>
      <c r="F8" s="4">
        <f>(F6*G3)/G6</f>
        <v>5.405405405</v>
      </c>
    </row>
    <row r="9">
      <c r="C9" s="4">
        <f>(C6*G4)/G6</f>
        <v>10.54054054</v>
      </c>
      <c r="D9" s="4">
        <f>(D6*G4)/G6</f>
        <v>28.10810811</v>
      </c>
      <c r="E9" s="4">
        <f>(E6*G4)/G6</f>
        <v>19.32432432</v>
      </c>
      <c r="F9" s="4">
        <f>(F6*G4)/G6</f>
        <v>7.027027027</v>
      </c>
    </row>
    <row r="10">
      <c r="C10" s="4">
        <f>(C6*G5)/G6</f>
        <v>11.35135135</v>
      </c>
      <c r="D10" s="4">
        <f>(D6*G5)/G6</f>
        <v>30.27027027</v>
      </c>
      <c r="E10" s="4">
        <f>(E6*G5)/G6</f>
        <v>20.81081081</v>
      </c>
      <c r="F10" s="4">
        <f>(F6*G5)/G6</f>
        <v>7.567567568</v>
      </c>
    </row>
    <row r="12">
      <c r="A12" s="2" t="s">
        <v>12</v>
      </c>
      <c r="C12" s="4">
        <f t="shared" ref="C12:D12" si="3">(C3-C8)^2/C8</f>
        <v>0.001441441441</v>
      </c>
      <c r="D12" s="4">
        <f t="shared" si="3"/>
        <v>0.006621621622</v>
      </c>
      <c r="E12" s="4">
        <f t="shared" ref="E12:F12" si="4">MY_FUNCTION2(E3,E8)</f>
        <v>0.001228501229</v>
      </c>
      <c r="F12" s="4">
        <f t="shared" si="4"/>
        <v>0.03040540541</v>
      </c>
      <c r="G12" s="4">
        <f t="shared" ref="G12:G14" si="6">SUM(C12:F12)</f>
        <v>0.0396969697</v>
      </c>
    </row>
    <row r="13">
      <c r="C13" s="4">
        <f t="shared" ref="C13:F13" si="5">MY_FUNCTION2(C4,C9)</f>
        <v>0.02772002772</v>
      </c>
      <c r="D13" s="4">
        <f t="shared" si="5"/>
        <v>0.0004158004158</v>
      </c>
      <c r="E13" s="4">
        <f t="shared" si="5"/>
        <v>0.02362502363</v>
      </c>
      <c r="F13" s="4">
        <f t="shared" si="5"/>
        <v>0.000103950104</v>
      </c>
      <c r="G13" s="4">
        <f t="shared" si="6"/>
        <v>0.05186480186</v>
      </c>
    </row>
    <row r="14">
      <c r="C14" s="4">
        <f t="shared" ref="C14:F14" si="7">MY_FUNCTION2(C5,C10)</f>
        <v>0.03706563707</v>
      </c>
      <c r="D14" s="4">
        <f t="shared" si="7"/>
        <v>0.002413127413</v>
      </c>
      <c r="E14" s="4">
        <f t="shared" si="7"/>
        <v>0.03159003159</v>
      </c>
      <c r="F14" s="4">
        <f t="shared" si="7"/>
        <v>0.02471042471</v>
      </c>
      <c r="G14" s="4">
        <f t="shared" si="6"/>
        <v>0.09577922078</v>
      </c>
    </row>
    <row r="15">
      <c r="C15" s="4"/>
      <c r="D15" s="4"/>
      <c r="E15" s="4"/>
      <c r="F15" s="4"/>
      <c r="G15" s="4">
        <f>SUM(G12:G14)</f>
        <v>0.1873409923</v>
      </c>
    </row>
    <row r="17">
      <c r="A17" s="2" t="s">
        <v>13</v>
      </c>
    </row>
    <row r="19">
      <c r="A19" s="2" t="s">
        <v>14</v>
      </c>
    </row>
    <row r="21">
      <c r="A21" s="5" t="s">
        <v>15</v>
      </c>
      <c r="B21" s="6" t="s">
        <v>16</v>
      </c>
      <c r="C21" s="7" t="s">
        <v>17</v>
      </c>
      <c r="D21" s="8" t="s">
        <v>18</v>
      </c>
      <c r="E21" s="9" t="s">
        <v>19</v>
      </c>
      <c r="F21" s="10" t="s">
        <v>20</v>
      </c>
      <c r="G21" s="11"/>
      <c r="H21" s="12"/>
      <c r="I21" s="12"/>
    </row>
    <row r="22">
      <c r="A22" s="13">
        <v>904.0</v>
      </c>
      <c r="B22" s="14">
        <v>-1.39</v>
      </c>
      <c r="C22" s="15">
        <f t="shared" ref="C22:C36" si="8">_xlfn.NORM.S.DIST(B22)</f>
        <v>0.08226443868</v>
      </c>
      <c r="D22" s="15">
        <f>1/15</f>
        <v>0.06666666667</v>
      </c>
      <c r="E22" s="15">
        <f>ABS(C22-D22)</f>
        <v>0.01559777201</v>
      </c>
      <c r="F22" s="16">
        <f>MAX(E22:E36)</f>
        <v>0.1664050694</v>
      </c>
      <c r="G22" s="11"/>
      <c r="H22" s="12"/>
      <c r="I22" s="12"/>
    </row>
    <row r="23">
      <c r="A23" s="13">
        <v>920.0</v>
      </c>
      <c r="B23" s="14">
        <v>-1.26</v>
      </c>
      <c r="C23" s="15">
        <f t="shared" si="8"/>
        <v>0.1038346811</v>
      </c>
      <c r="D23" s="15">
        <f>2/15</f>
        <v>0.1333333333</v>
      </c>
      <c r="E23" s="15">
        <f t="shared" ref="E23:E36" si="9">ABS(C23 - D23)</f>
        <v>0.02949865221</v>
      </c>
      <c r="F23" s="17"/>
      <c r="G23" s="11"/>
      <c r="H23" s="12"/>
      <c r="I23" s="12"/>
    </row>
    <row r="24">
      <c r="A24" s="13">
        <v>973.0</v>
      </c>
      <c r="B24" s="14">
        <v>-0.85</v>
      </c>
      <c r="C24" s="15">
        <f t="shared" si="8"/>
        <v>0.1976625431</v>
      </c>
      <c r="D24" s="15">
        <f>3/15</f>
        <v>0.2</v>
      </c>
      <c r="E24" s="15">
        <f t="shared" si="9"/>
        <v>0.002337456877</v>
      </c>
      <c r="F24" s="17"/>
      <c r="G24" s="11"/>
      <c r="H24" s="12"/>
      <c r="I24" s="12"/>
    </row>
    <row r="25">
      <c r="A25" s="13">
        <v>1001.0</v>
      </c>
      <c r="B25" s="18">
        <v>-0.64</v>
      </c>
      <c r="C25" s="15">
        <f t="shared" si="8"/>
        <v>0.2610862997</v>
      </c>
      <c r="D25" s="15">
        <f>4/15</f>
        <v>0.2666666667</v>
      </c>
      <c r="E25" s="15">
        <f t="shared" si="9"/>
        <v>0.005580366974</v>
      </c>
      <c r="F25" s="11"/>
      <c r="G25" s="11"/>
      <c r="H25" s="12"/>
      <c r="I25" s="12"/>
    </row>
    <row r="26">
      <c r="A26" s="13">
        <v>1002.0</v>
      </c>
      <c r="B26" s="18">
        <v>-0.63</v>
      </c>
      <c r="C26" s="15">
        <f t="shared" si="8"/>
        <v>0.2643472921</v>
      </c>
      <c r="D26" s="15">
        <f>5/15</f>
        <v>0.3333333333</v>
      </c>
      <c r="E26" s="15">
        <f t="shared" si="9"/>
        <v>0.06898604122</v>
      </c>
      <c r="F26" s="11"/>
      <c r="G26" s="11"/>
      <c r="H26" s="12"/>
      <c r="I26" s="19" t="s">
        <v>21</v>
      </c>
    </row>
    <row r="27">
      <c r="A27" s="13">
        <v>1012.0</v>
      </c>
      <c r="B27" s="18">
        <v>-0.55</v>
      </c>
      <c r="C27" s="15">
        <f t="shared" si="8"/>
        <v>0.2911596868</v>
      </c>
      <c r="D27" s="15">
        <f>6/15</f>
        <v>0.4</v>
      </c>
      <c r="E27" s="15">
        <f t="shared" si="9"/>
        <v>0.1088403132</v>
      </c>
      <c r="F27" s="11"/>
      <c r="G27" s="11"/>
      <c r="H27" s="12"/>
      <c r="I27" s="12" t="s">
        <v>22</v>
      </c>
    </row>
    <row r="28">
      <c r="A28" s="13">
        <v>1016.0</v>
      </c>
      <c r="B28" s="18">
        <v>-0.52</v>
      </c>
      <c r="C28" s="15">
        <f t="shared" si="8"/>
        <v>0.3015317875</v>
      </c>
      <c r="D28" s="15">
        <f>7/15</f>
        <v>0.4666666667</v>
      </c>
      <c r="E28" s="15">
        <f t="shared" si="9"/>
        <v>0.1651348791</v>
      </c>
      <c r="F28" s="11"/>
      <c r="G28" s="11"/>
      <c r="H28" s="12"/>
      <c r="I28" s="12"/>
    </row>
    <row r="29">
      <c r="A29" s="13">
        <v>1039.0</v>
      </c>
      <c r="B29" s="18">
        <v>-0.34</v>
      </c>
      <c r="C29" s="15">
        <f t="shared" si="8"/>
        <v>0.366928264</v>
      </c>
      <c r="D29" s="15">
        <f>8/15</f>
        <v>0.5333333333</v>
      </c>
      <c r="E29" s="20">
        <f t="shared" si="9"/>
        <v>0.1664050694</v>
      </c>
      <c r="F29" s="11"/>
      <c r="G29" s="11"/>
      <c r="H29" s="12"/>
      <c r="I29" s="12"/>
    </row>
    <row r="30">
      <c r="A30" s="13">
        <v>1086.0</v>
      </c>
      <c r="B30" s="18">
        <v>0.2</v>
      </c>
      <c r="C30" s="15">
        <f t="shared" si="8"/>
        <v>0.5792597094</v>
      </c>
      <c r="D30" s="15">
        <f>9/15</f>
        <v>0.6</v>
      </c>
      <c r="E30" s="15">
        <f t="shared" si="9"/>
        <v>0.02074029056</v>
      </c>
      <c r="F30" s="21"/>
      <c r="G30" s="11"/>
      <c r="H30" s="12"/>
      <c r="I30" s="12"/>
    </row>
    <row r="31">
      <c r="A31" s="13">
        <v>1140.0</v>
      </c>
      <c r="B31" s="18">
        <v>0.44</v>
      </c>
      <c r="C31" s="15">
        <f t="shared" si="8"/>
        <v>0.6700314463</v>
      </c>
      <c r="D31" s="15">
        <f>10/15</f>
        <v>0.6666666667</v>
      </c>
      <c r="E31" s="15">
        <f t="shared" si="9"/>
        <v>0.003364779673</v>
      </c>
      <c r="F31" s="11"/>
      <c r="G31" s="11"/>
      <c r="H31" s="12"/>
      <c r="I31" s="12"/>
    </row>
    <row r="32">
      <c r="A32" s="13">
        <v>1146.0</v>
      </c>
      <c r="B32" s="18">
        <v>0.49</v>
      </c>
      <c r="C32" s="15">
        <f t="shared" si="8"/>
        <v>0.6879330506</v>
      </c>
      <c r="D32" s="15">
        <f>11/15</f>
        <v>0.7333333333</v>
      </c>
      <c r="E32" s="15">
        <f t="shared" si="9"/>
        <v>0.04540028275</v>
      </c>
      <c r="F32" s="11"/>
      <c r="G32" s="11"/>
      <c r="H32" s="12"/>
      <c r="I32" s="12"/>
    </row>
    <row r="33">
      <c r="A33" s="13">
        <v>1168.0</v>
      </c>
      <c r="B33" s="18">
        <v>0.66</v>
      </c>
      <c r="C33" s="15">
        <f t="shared" si="8"/>
        <v>0.7453730853</v>
      </c>
      <c r="D33" s="15">
        <f>12/15</f>
        <v>0.8</v>
      </c>
      <c r="E33" s="15">
        <f t="shared" si="9"/>
        <v>0.05462691467</v>
      </c>
      <c r="F33" s="11"/>
      <c r="G33" s="11"/>
      <c r="H33" s="12"/>
      <c r="I33" s="12"/>
    </row>
    <row r="34">
      <c r="A34" s="13">
        <v>1233.0</v>
      </c>
      <c r="B34" s="18">
        <v>1.16</v>
      </c>
      <c r="C34" s="15">
        <f t="shared" si="8"/>
        <v>0.8769755969</v>
      </c>
      <c r="D34" s="15">
        <f>13/15</f>
        <v>0.8666666667</v>
      </c>
      <c r="E34" s="15">
        <f t="shared" si="9"/>
        <v>0.01030893028</v>
      </c>
      <c r="F34" s="22" t="s">
        <v>23</v>
      </c>
      <c r="G34" s="22">
        <f>AVERAGE(A22:A36)</f>
        <v>1082.866667</v>
      </c>
      <c r="H34" s="12"/>
      <c r="I34" s="12"/>
    </row>
    <row r="35">
      <c r="A35" s="13">
        <v>1255.0</v>
      </c>
      <c r="B35" s="18">
        <v>1.33</v>
      </c>
      <c r="C35" s="15">
        <f t="shared" si="8"/>
        <v>0.9082408643</v>
      </c>
      <c r="D35" s="15">
        <f>14/15</f>
        <v>0.9333333333</v>
      </c>
      <c r="E35" s="15">
        <f t="shared" si="9"/>
        <v>0.02509246898</v>
      </c>
      <c r="F35" s="22" t="s">
        <v>24</v>
      </c>
      <c r="G35" s="22">
        <f>STDEV(A22:A37)</f>
        <v>128.7915629</v>
      </c>
      <c r="H35" s="12"/>
      <c r="I35" s="12"/>
    </row>
    <row r="36">
      <c r="A36" s="13">
        <v>1348.0</v>
      </c>
      <c r="B36" s="18">
        <v>2.05</v>
      </c>
      <c r="C36" s="15">
        <f t="shared" si="8"/>
        <v>0.9798177846</v>
      </c>
      <c r="D36" s="15">
        <f>15/15</f>
        <v>1</v>
      </c>
      <c r="E36" s="15">
        <f t="shared" si="9"/>
        <v>0.02018221541</v>
      </c>
      <c r="F36" s="11"/>
      <c r="G36" s="11"/>
      <c r="H36" s="12"/>
      <c r="I36" s="12"/>
    </row>
    <row r="39">
      <c r="C39" s="1" t="s">
        <v>25</v>
      </c>
      <c r="G39" s="1"/>
    </row>
    <row r="40">
      <c r="C40" s="2" t="s">
        <v>26</v>
      </c>
      <c r="D40" s="2" t="s">
        <v>27</v>
      </c>
      <c r="E40" s="2" t="s">
        <v>28</v>
      </c>
      <c r="F40" s="2" t="s">
        <v>5</v>
      </c>
    </row>
    <row r="41">
      <c r="A41" s="2" t="s">
        <v>29</v>
      </c>
      <c r="B41" s="2" t="s">
        <v>30</v>
      </c>
      <c r="C41" s="2">
        <v>14.0</v>
      </c>
      <c r="D41" s="2">
        <v>6.0</v>
      </c>
      <c r="E41" s="2">
        <v>9.0</v>
      </c>
      <c r="F41" s="3">
        <f t="shared" ref="F41:F43" si="10">SUM(C41:E41)</f>
        <v>29</v>
      </c>
    </row>
    <row r="42">
      <c r="A42" s="2" t="s">
        <v>31</v>
      </c>
      <c r="B42" s="2" t="s">
        <v>32</v>
      </c>
      <c r="C42" s="2">
        <v>10.0</v>
      </c>
      <c r="D42" s="2">
        <v>16.0</v>
      </c>
      <c r="E42" s="2">
        <v>10.0</v>
      </c>
      <c r="F42" s="3">
        <f t="shared" si="10"/>
        <v>36</v>
      </c>
    </row>
    <row r="43">
      <c r="B43" s="2" t="s">
        <v>33</v>
      </c>
      <c r="C43" s="2">
        <v>2.0</v>
      </c>
      <c r="D43" s="2">
        <v>13.0</v>
      </c>
      <c r="E43" s="2">
        <v>20.0</v>
      </c>
      <c r="F43" s="3">
        <f t="shared" si="10"/>
        <v>35</v>
      </c>
    </row>
    <row r="44">
      <c r="A44" s="2" t="s">
        <v>5</v>
      </c>
      <c r="C44" s="3">
        <f t="shared" ref="C44:F44" si="11">SUM(C41:C43)</f>
        <v>26</v>
      </c>
      <c r="D44" s="3">
        <f t="shared" si="11"/>
        <v>35</v>
      </c>
      <c r="E44" s="3">
        <f t="shared" si="11"/>
        <v>39</v>
      </c>
      <c r="F44" s="3">
        <f t="shared" si="11"/>
        <v>100</v>
      </c>
    </row>
    <row r="46">
      <c r="A46" s="2" t="s">
        <v>11</v>
      </c>
      <c r="C46" s="4">
        <f>(C44*F41)/F44</f>
        <v>7.54</v>
      </c>
      <c r="D46" s="4">
        <f>(D44*F41)/F44</f>
        <v>10.15</v>
      </c>
      <c r="E46" s="4">
        <f>(E44*F41)/F44</f>
        <v>11.31</v>
      </c>
      <c r="F46" s="4"/>
    </row>
    <row r="47">
      <c r="C47" s="4">
        <f>(C44*F42)/F44</f>
        <v>9.36</v>
      </c>
      <c r="D47" s="4">
        <f>(D44*F42)/F44</f>
        <v>12.6</v>
      </c>
      <c r="E47" s="4">
        <f>(E44*F42)/F44</f>
        <v>14.04</v>
      </c>
      <c r="F47" s="4"/>
    </row>
    <row r="48">
      <c r="C48" s="4">
        <f>(C44*F43)/F44</f>
        <v>9.1</v>
      </c>
      <c r="D48" s="4">
        <f>(D44*F43)/F44</f>
        <v>12.25</v>
      </c>
      <c r="E48" s="4">
        <f>(E44*F43)/F44</f>
        <v>13.65</v>
      </c>
      <c r="F48" s="4"/>
    </row>
    <row r="50">
      <c r="A50" s="2" t="s">
        <v>12</v>
      </c>
      <c r="C50" s="4">
        <f t="shared" ref="C50:D50" si="12">(C41-C46)^2/C46</f>
        <v>5.53469496</v>
      </c>
      <c r="D50" s="4">
        <f t="shared" si="12"/>
        <v>1.69679803</v>
      </c>
      <c r="E50" s="4">
        <f>MY_FUNCTION2(E41,E46)</f>
        <v>0.4718037135</v>
      </c>
      <c r="F50" s="4"/>
      <c r="G50" s="4">
        <f t="shared" ref="G50:G52" si="14">SUM(C50:F50)</f>
        <v>7.703296703</v>
      </c>
    </row>
    <row r="51">
      <c r="C51" s="4">
        <f t="shared" ref="C51:E51" si="13">MY_FUNCTION2(C42,C47)</f>
        <v>0.04376068376</v>
      </c>
      <c r="D51" s="4">
        <f t="shared" si="13"/>
        <v>0.9174603175</v>
      </c>
      <c r="E51" s="4">
        <f t="shared" si="13"/>
        <v>1.162507123</v>
      </c>
      <c r="F51" s="4"/>
      <c r="G51" s="4">
        <f t="shared" si="14"/>
        <v>2.123728124</v>
      </c>
    </row>
    <row r="52">
      <c r="C52" s="4">
        <f t="shared" ref="C52:E52" si="15">MY_FUNCTION2(C43,C48)</f>
        <v>5.53956044</v>
      </c>
      <c r="D52" s="4">
        <f t="shared" si="15"/>
        <v>0.04591836735</v>
      </c>
      <c r="E52" s="4">
        <f t="shared" si="15"/>
        <v>2.954029304</v>
      </c>
      <c r="F52" s="4"/>
      <c r="G52" s="4">
        <f t="shared" si="14"/>
        <v>8.539508111</v>
      </c>
    </row>
    <row r="53">
      <c r="C53" s="4"/>
      <c r="D53" s="4"/>
      <c r="E53" s="4"/>
      <c r="F53" s="4"/>
      <c r="G53" s="4">
        <f>SUM(G50:G52)</f>
        <v>18.36653294</v>
      </c>
    </row>
    <row r="55">
      <c r="A55" s="2" t="s">
        <v>34</v>
      </c>
    </row>
    <row r="56">
      <c r="A56" s="2" t="s">
        <v>14</v>
      </c>
    </row>
    <row r="58">
      <c r="A58" s="23"/>
    </row>
    <row r="59">
      <c r="A59" s="5" t="s">
        <v>15</v>
      </c>
      <c r="B59" s="6" t="s">
        <v>16</v>
      </c>
      <c r="C59" s="7" t="s">
        <v>17</v>
      </c>
      <c r="D59" s="8" t="s">
        <v>35</v>
      </c>
      <c r="E59" s="9" t="s">
        <v>19</v>
      </c>
      <c r="F59" s="10" t="s">
        <v>20</v>
      </c>
      <c r="G59" s="11"/>
      <c r="H59" s="12"/>
      <c r="I59" s="12"/>
    </row>
    <row r="60">
      <c r="A60" s="24">
        <v>8.0</v>
      </c>
      <c r="B60" s="25">
        <f>(A60-G73)/G74</f>
        <v>-1.214175707</v>
      </c>
      <c r="C60" s="15">
        <f t="shared" ref="C60:C74" si="16">_xlfn.NORM.S.DIST(B60)</f>
        <v>0.1123403176</v>
      </c>
      <c r="D60" s="15">
        <f>1/15</f>
        <v>0.06666666667</v>
      </c>
      <c r="E60" s="15">
        <f>ABS(C60-D60)</f>
        <v>0.04567365089</v>
      </c>
      <c r="F60" s="16">
        <f>MAX(E60:E74)</f>
        <v>0.1871929131</v>
      </c>
      <c r="G60" s="11"/>
      <c r="H60" s="12"/>
      <c r="I60" s="12"/>
    </row>
    <row r="61">
      <c r="A61" s="24">
        <v>11.0</v>
      </c>
      <c r="B61" s="25">
        <f>(A61-G73)/G74</f>
        <v>-1.092487718</v>
      </c>
      <c r="C61" s="15">
        <f t="shared" si="16"/>
        <v>0.1373093929</v>
      </c>
      <c r="D61" s="15">
        <f>2/15</f>
        <v>0.1333333333</v>
      </c>
      <c r="E61" s="15">
        <f t="shared" ref="E61:E74" si="17">ABS(C61 - D61)</f>
        <v>0.003976059585</v>
      </c>
      <c r="F61" s="17"/>
      <c r="G61" s="11"/>
      <c r="H61" s="12"/>
      <c r="I61" s="12"/>
    </row>
    <row r="62">
      <c r="A62" s="24">
        <v>12.0</v>
      </c>
      <c r="B62" s="25">
        <f>(A62-G73)/G74</f>
        <v>-1.051925056</v>
      </c>
      <c r="C62" s="15">
        <f t="shared" si="16"/>
        <v>0.1464169677</v>
      </c>
      <c r="D62" s="15">
        <f>3/15</f>
        <v>0.2</v>
      </c>
      <c r="E62" s="15">
        <f t="shared" si="17"/>
        <v>0.0535830323</v>
      </c>
      <c r="F62" s="17"/>
      <c r="G62" s="11"/>
      <c r="H62" s="12"/>
      <c r="I62" s="12"/>
    </row>
    <row r="63">
      <c r="A63" s="24">
        <v>22.0</v>
      </c>
      <c r="B63" s="25">
        <f>(A63-G73)/G74</f>
        <v>-0.6462984275</v>
      </c>
      <c r="C63" s="15">
        <f t="shared" si="16"/>
        <v>0.259043053</v>
      </c>
      <c r="D63" s="15">
        <f>4/15</f>
        <v>0.2666666667</v>
      </c>
      <c r="E63" s="15">
        <f t="shared" si="17"/>
        <v>0.007623613619</v>
      </c>
      <c r="F63" s="11"/>
      <c r="G63" s="11"/>
      <c r="H63" s="12"/>
      <c r="I63" s="12"/>
    </row>
    <row r="64">
      <c r="A64" s="24">
        <v>24.0</v>
      </c>
      <c r="B64" s="25">
        <f>(A64-G73)/G74</f>
        <v>-0.5651731018</v>
      </c>
      <c r="C64" s="15">
        <f t="shared" si="16"/>
        <v>0.2859780151</v>
      </c>
      <c r="D64" s="15">
        <f>5/15</f>
        <v>0.3333333333</v>
      </c>
      <c r="E64" s="15">
        <f t="shared" si="17"/>
        <v>0.04735531821</v>
      </c>
      <c r="F64" s="11"/>
      <c r="G64" s="11"/>
      <c r="H64" s="12"/>
      <c r="I64" s="26" t="s">
        <v>36</v>
      </c>
    </row>
    <row r="65">
      <c r="A65" s="24">
        <v>25.0</v>
      </c>
      <c r="B65" s="25">
        <f>(A65-G73)/G74</f>
        <v>-0.524610439</v>
      </c>
      <c r="C65" s="15">
        <f t="shared" si="16"/>
        <v>0.2999270142</v>
      </c>
      <c r="D65" s="15">
        <f>6/15</f>
        <v>0.4</v>
      </c>
      <c r="E65" s="15">
        <f t="shared" si="17"/>
        <v>0.1000729858</v>
      </c>
      <c r="F65" s="11"/>
      <c r="G65" s="11"/>
      <c r="H65" s="12"/>
      <c r="I65" s="12" t="s">
        <v>22</v>
      </c>
    </row>
    <row r="66">
      <c r="A66" s="24">
        <v>33.0</v>
      </c>
      <c r="B66" s="25">
        <f>(A66-G73)/G74</f>
        <v>-0.2001091365</v>
      </c>
      <c r="C66" s="15">
        <f t="shared" si="16"/>
        <v>0.420697614</v>
      </c>
      <c r="D66" s="15">
        <f>7/15</f>
        <v>0.4666666667</v>
      </c>
      <c r="E66" s="15">
        <f t="shared" si="17"/>
        <v>0.04596905269</v>
      </c>
      <c r="F66" s="11"/>
      <c r="G66" s="11"/>
      <c r="H66" s="12"/>
      <c r="I66" s="12"/>
    </row>
    <row r="67">
      <c r="A67" s="24">
        <v>34.0</v>
      </c>
      <c r="B67" s="25">
        <f>(A67-G73)/G74</f>
        <v>-0.1595464737</v>
      </c>
      <c r="C67" s="15">
        <f t="shared" si="16"/>
        <v>0.4366191732</v>
      </c>
      <c r="D67" s="15">
        <f>8/15</f>
        <v>0.5333333333</v>
      </c>
      <c r="E67" s="20">
        <f t="shared" si="17"/>
        <v>0.0967141601</v>
      </c>
      <c r="F67" s="11"/>
      <c r="G67" s="11"/>
      <c r="H67" s="12"/>
      <c r="I67" s="12"/>
    </row>
    <row r="68">
      <c r="A68" s="24">
        <v>34.0</v>
      </c>
      <c r="B68" s="25">
        <f>(A68-G73)/G74</f>
        <v>-0.1595464737</v>
      </c>
      <c r="C68" s="15">
        <f t="shared" si="16"/>
        <v>0.4366191732</v>
      </c>
      <c r="D68" s="15">
        <f>9/15</f>
        <v>0.6</v>
      </c>
      <c r="E68" s="15">
        <f t="shared" si="17"/>
        <v>0.1633808268</v>
      </c>
      <c r="F68" s="21"/>
      <c r="G68" s="11"/>
      <c r="H68" s="12"/>
      <c r="I68" s="12"/>
    </row>
    <row r="69">
      <c r="A69" s="24">
        <v>43.0</v>
      </c>
      <c r="B69" s="25">
        <f>(A69-G73)/G74</f>
        <v>0.2055174916</v>
      </c>
      <c r="C69" s="15">
        <f t="shared" si="16"/>
        <v>0.5814160833</v>
      </c>
      <c r="D69" s="15">
        <f>10/15</f>
        <v>0.6666666667</v>
      </c>
      <c r="E69" s="15">
        <f t="shared" si="17"/>
        <v>0.0852505834</v>
      </c>
      <c r="F69" s="11"/>
      <c r="G69" s="11"/>
      <c r="H69" s="12"/>
      <c r="I69" s="12"/>
    </row>
    <row r="70">
      <c r="A70" s="24">
        <v>45.0</v>
      </c>
      <c r="B70" s="25">
        <f>(A70-G73)/G74</f>
        <v>0.2866428172</v>
      </c>
      <c r="C70" s="15">
        <f t="shared" si="16"/>
        <v>0.6128070869</v>
      </c>
      <c r="D70" s="15">
        <f>11/15</f>
        <v>0.7333333333</v>
      </c>
      <c r="E70" s="15">
        <f t="shared" si="17"/>
        <v>0.1205262464</v>
      </c>
      <c r="F70" s="11"/>
      <c r="G70" s="11"/>
      <c r="H70" s="12"/>
      <c r="I70" s="12"/>
    </row>
    <row r="71">
      <c r="A71" s="24">
        <v>45.0</v>
      </c>
      <c r="B71" s="25">
        <f>(A71-G73)/G74</f>
        <v>0.2866428172</v>
      </c>
      <c r="C71" s="15">
        <f t="shared" si="16"/>
        <v>0.6128070869</v>
      </c>
      <c r="D71" s="15">
        <f>12/15</f>
        <v>0.8</v>
      </c>
      <c r="E71" s="15">
        <f t="shared" si="17"/>
        <v>0.1871929131</v>
      </c>
      <c r="F71" s="11"/>
      <c r="G71" s="11"/>
      <c r="H71" s="12"/>
      <c r="I71" s="12"/>
    </row>
    <row r="72">
      <c r="A72" s="24">
        <v>67.0</v>
      </c>
      <c r="B72" s="25">
        <f>(A72-G73)/G74</f>
        <v>1.179021399</v>
      </c>
      <c r="C72" s="15">
        <f t="shared" si="16"/>
        <v>0.8808051725</v>
      </c>
      <c r="D72" s="15">
        <f>13/15</f>
        <v>0.8666666667</v>
      </c>
      <c r="E72" s="15">
        <f t="shared" si="17"/>
        <v>0.01413850587</v>
      </c>
      <c r="H72" s="12"/>
      <c r="I72" s="12"/>
    </row>
    <row r="73">
      <c r="A73" s="24">
        <v>67.0</v>
      </c>
      <c r="B73" s="25">
        <f>(A73-G73)/G74</f>
        <v>1.179021399</v>
      </c>
      <c r="C73" s="15">
        <f t="shared" si="16"/>
        <v>0.8808051725</v>
      </c>
      <c r="D73" s="15">
        <f>14/15</f>
        <v>0.9333333333</v>
      </c>
      <c r="E73" s="15">
        <f t="shared" si="17"/>
        <v>0.0525281608</v>
      </c>
      <c r="F73" s="22" t="s">
        <v>23</v>
      </c>
      <c r="G73" s="22">
        <f>AVERAGE(A60:A74)</f>
        <v>37.93333333</v>
      </c>
      <c r="H73" s="12"/>
      <c r="I73" s="12"/>
    </row>
    <row r="74">
      <c r="A74" s="24">
        <v>99.0</v>
      </c>
      <c r="B74" s="25">
        <f>(A74-G73)/G74</f>
        <v>2.477026609</v>
      </c>
      <c r="C74" s="15">
        <f t="shared" si="16"/>
        <v>0.9933758988</v>
      </c>
      <c r="D74" s="15">
        <f>15/15</f>
        <v>1</v>
      </c>
      <c r="E74" s="15">
        <f t="shared" si="17"/>
        <v>0.00662410123</v>
      </c>
      <c r="F74" s="22" t="s">
        <v>24</v>
      </c>
      <c r="G74" s="22">
        <f>STDEV(A60:A74)</f>
        <v>24.65321383</v>
      </c>
    </row>
  </sheetData>
  <mergeCells count="5">
    <mergeCell ref="C1:G1"/>
    <mergeCell ref="C39:F39"/>
    <mergeCell ref="A55:O55"/>
    <mergeCell ref="A56:D56"/>
    <mergeCell ref="I64:N64"/>
  </mergeCells>
  <drawing r:id="rId1"/>
</worksheet>
</file>