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13_ncr:1_{19D64BAA-1E15-4F4E-B878-B6BE8FF9F94C}" xr6:coauthVersionLast="40" xr6:coauthVersionMax="40" xr10:uidLastSave="{00000000-0000-0000-0000-000000000000}"/>
  <bookViews>
    <workbookView xWindow="240" yWindow="120" windowWidth="16155" windowHeight="8505" activeTab="2" xr2:uid="{00000000-000D-0000-FFFF-FFFF00000000}"/>
  </bookViews>
  <sheets>
    <sheet name="标准曲线的建立" sheetId="1" r:id="rId1"/>
    <sheet name="样品实测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4" l="1"/>
  <c r="E53" i="4" s="1"/>
  <c r="D61" i="4"/>
  <c r="E61" i="4" s="1"/>
  <c r="D60" i="4"/>
  <c r="E60" i="4" s="1"/>
  <c r="D59" i="4"/>
  <c r="E59" i="4" s="1"/>
  <c r="D58" i="4"/>
  <c r="E58" i="4" s="1"/>
  <c r="D57" i="4"/>
  <c r="E57" i="4" s="1"/>
  <c r="D51" i="4"/>
  <c r="E51" i="4" s="1"/>
  <c r="D50" i="4"/>
  <c r="E50" i="4" s="1"/>
  <c r="D49" i="4"/>
  <c r="E49" i="4" s="1"/>
  <c r="D48" i="4"/>
  <c r="E48" i="4" s="1"/>
  <c r="D47" i="4"/>
  <c r="E47" i="4" s="1"/>
  <c r="D41" i="4"/>
  <c r="E41" i="4" s="1"/>
  <c r="D40" i="4"/>
  <c r="E40" i="4" s="1"/>
  <c r="D39" i="4"/>
  <c r="E39" i="4" s="1"/>
  <c r="D38" i="4"/>
  <c r="E38" i="4" s="1"/>
  <c r="D37" i="4"/>
  <c r="E37" i="4" s="1"/>
  <c r="D56" i="4"/>
  <c r="E56" i="4" s="1"/>
  <c r="D55" i="4"/>
  <c r="E55" i="4" s="1"/>
  <c r="D54" i="4"/>
  <c r="E54" i="4" s="1"/>
  <c r="D52" i="4"/>
  <c r="E52" i="4" s="1"/>
  <c r="D46" i="4"/>
  <c r="E46" i="4" s="1"/>
  <c r="D45" i="4"/>
  <c r="E45" i="4" s="1"/>
  <c r="D44" i="4"/>
  <c r="E44" i="4" s="1"/>
  <c r="D43" i="4"/>
  <c r="E43" i="4" s="1"/>
  <c r="D42" i="4"/>
  <c r="E42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1" i="4"/>
  <c r="E21" i="4" s="1"/>
  <c r="D20" i="4"/>
  <c r="E20" i="4" s="1"/>
  <c r="D19" i="4"/>
  <c r="E19" i="4" s="1"/>
  <c r="D18" i="4"/>
  <c r="E18" i="4" s="1"/>
  <c r="D17" i="4"/>
  <c r="E17" i="4" s="1"/>
  <c r="D11" i="4"/>
  <c r="E11" i="4" s="1"/>
  <c r="D10" i="4"/>
  <c r="E10" i="4" s="1"/>
  <c r="D9" i="4"/>
  <c r="E9" i="4" s="1"/>
  <c r="D8" i="4"/>
  <c r="E8" i="4" s="1"/>
  <c r="D7" i="4"/>
  <c r="E7" i="4" s="1"/>
  <c r="D26" i="4"/>
  <c r="E26" i="4" s="1"/>
  <c r="D25" i="4"/>
  <c r="E25" i="4" s="1"/>
  <c r="D24" i="4"/>
  <c r="E24" i="4" s="1"/>
  <c r="D23" i="4"/>
  <c r="E23" i="4" s="1"/>
  <c r="D22" i="4"/>
  <c r="E22" i="4" s="1"/>
  <c r="D16" i="4"/>
  <c r="E16" i="4" s="1"/>
  <c r="D15" i="4"/>
  <c r="E15" i="4" s="1"/>
  <c r="D14" i="4"/>
  <c r="E14" i="4" s="1"/>
  <c r="D13" i="4"/>
  <c r="E13" i="4" s="1"/>
  <c r="D12" i="4"/>
  <c r="E12" i="4" s="1"/>
  <c r="D6" i="4"/>
  <c r="E6" i="4" s="1"/>
  <c r="D5" i="4"/>
  <c r="E5" i="4" s="1"/>
  <c r="D4" i="4"/>
  <c r="E4" i="4" s="1"/>
  <c r="D3" i="4"/>
  <c r="E3" i="4" s="1"/>
  <c r="D2" i="4"/>
  <c r="E2" i="4" s="1"/>
  <c r="E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I2" i="1" l="1"/>
  <c r="I20" i="1"/>
  <c r="I23" i="1" l="1"/>
  <c r="I17" i="1"/>
  <c r="I14" i="1"/>
  <c r="I11" i="1"/>
  <c r="I8" i="1"/>
  <c r="I5" i="1"/>
  <c r="F2" i="1"/>
  <c r="F23" i="1"/>
  <c r="F20" i="1"/>
  <c r="F17" i="1"/>
  <c r="F14" i="1"/>
  <c r="F11" i="1"/>
  <c r="F8" i="1"/>
  <c r="F5" i="1"/>
  <c r="M14" i="1"/>
  <c r="J5" i="1" l="1"/>
  <c r="K5" i="1" s="1"/>
  <c r="J17" i="1"/>
  <c r="K17" i="1" s="1"/>
  <c r="J2" i="1"/>
  <c r="K2" i="1" s="1"/>
  <c r="J8" i="1"/>
  <c r="K8" i="1" s="1"/>
  <c r="J20" i="1"/>
  <c r="K20" i="1" s="1"/>
  <c r="J14" i="1"/>
  <c r="K14" i="1" s="1"/>
  <c r="J11" i="1"/>
  <c r="K11" i="1" s="1"/>
  <c r="J23" i="1"/>
  <c r="K23" i="1" s="1"/>
</calcChain>
</file>

<file path=xl/sharedStrings.xml><?xml version="1.0" encoding="utf-8"?>
<sst xmlns="http://schemas.openxmlformats.org/spreadsheetml/2006/main" count="185" uniqueCount="120">
  <si>
    <t>稀释倍数</t>
    <phoneticPr fontId="1" type="noConversion"/>
  </si>
  <si>
    <t>CT值</t>
    <phoneticPr fontId="1" type="noConversion"/>
  </si>
  <si>
    <t>引物序列</t>
    <phoneticPr fontId="1" type="noConversion"/>
  </si>
  <si>
    <r>
      <t xml:space="preserve">F </t>
    </r>
    <r>
      <rPr>
        <sz val="10.5"/>
        <color theme="1"/>
        <rFont val="宋体"/>
        <family val="2"/>
        <charset val="134"/>
      </rPr>
      <t>：</t>
    </r>
    <r>
      <rPr>
        <sz val="10.5"/>
        <color theme="1"/>
        <rFont val="Calibri"/>
        <family val="2"/>
      </rPr>
      <t>CCTACGGGAGGCAGCAG</t>
    </r>
    <phoneticPr fontId="1" type="noConversion"/>
  </si>
  <si>
    <r>
      <t>R</t>
    </r>
    <r>
      <rPr>
        <sz val="10.5"/>
        <color theme="1"/>
        <rFont val="宋体"/>
        <family val="2"/>
        <charset val="134"/>
      </rPr>
      <t>：</t>
    </r>
    <r>
      <rPr>
        <sz val="10.5"/>
        <color theme="1"/>
        <rFont val="Calibri"/>
        <family val="2"/>
      </rPr>
      <t xml:space="preserve">  ATTACCGCGGCTGCTGG</t>
    </r>
    <phoneticPr fontId="1" type="noConversion"/>
  </si>
  <si>
    <t>目的片段信息</t>
    <phoneticPr fontId="1" type="noConversion"/>
  </si>
  <si>
    <t>TCCTACGGGAGGCAGCAGTGAGGAATATTGGACAATGGCCGAGAGGCTGATCCAGCCATGCCGCGTGCGG</t>
  </si>
  <si>
    <t>GAGGACGGCCCTATGGGTTGTAAACCGCTTTTGTTGGGGAGCAATAAGTCTTACGTGTAAGATGATGAGA</t>
  </si>
  <si>
    <t>GTACCCAGCGAATAAGCATCGGCTAACTCCGTGCCAGCAGCCGCGGTAA（189bp）</t>
    <phoneticPr fontId="1" type="noConversion"/>
  </si>
  <si>
    <t>载体大小（bp）</t>
    <phoneticPr fontId="1" type="noConversion"/>
  </si>
  <si>
    <t>目的片段大小（bp）</t>
    <phoneticPr fontId="1" type="noConversion"/>
  </si>
  <si>
    <t>标准质粒大小（bp）</t>
    <phoneticPr fontId="1" type="noConversion"/>
  </si>
  <si>
    <t>CT均值</t>
    <phoneticPr fontId="1" type="noConversion"/>
  </si>
  <si>
    <t>对数值</t>
    <phoneticPr fontId="1" type="noConversion"/>
  </si>
  <si>
    <t>y(CT)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</si>
  <si>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</si>
  <si>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</si>
  <si>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</si>
  <si>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</si>
  <si>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</si>
  <si>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</si>
  <si>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</si>
  <si>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</si>
  <si>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</si>
  <si>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</si>
  <si>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</si>
  <si>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</si>
  <si>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</si>
  <si>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</si>
  <si>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</si>
  <si>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</si>
  <si>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</si>
  <si>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</si>
  <si>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</si>
  <si>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</si>
  <si>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</si>
  <si>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</si>
  <si>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</si>
  <si>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</si>
  <si>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</si>
  <si>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</si>
  <si>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</si>
  <si>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</si>
  <si>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</si>
  <si>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</si>
  <si>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CT</t>
    <phoneticPr fontId="1" type="noConversion"/>
  </si>
  <si>
    <t>F-LW1</t>
    <phoneticPr fontId="1" type="noConversion"/>
  </si>
  <si>
    <t>F-LW2</t>
  </si>
  <si>
    <t>F-LW3</t>
  </si>
  <si>
    <t>F-LW4</t>
  </si>
  <si>
    <t>F-LW5</t>
  </si>
  <si>
    <t>F-MC1</t>
    <phoneticPr fontId="1" type="noConversion"/>
  </si>
  <si>
    <t>F-MC2</t>
  </si>
  <si>
    <t>F-MC3</t>
  </si>
  <si>
    <t>F-MC4</t>
  </si>
  <si>
    <t>F-MC5</t>
  </si>
  <si>
    <t>F-JC1</t>
    <phoneticPr fontId="1" type="noConversion"/>
  </si>
  <si>
    <t>F-JC2</t>
  </si>
  <si>
    <t>F-JC3</t>
  </si>
  <si>
    <t>F-JC4</t>
  </si>
  <si>
    <t>F-JC5</t>
  </si>
  <si>
    <t>S-LW1</t>
    <phoneticPr fontId="1" type="noConversion"/>
  </si>
  <si>
    <t>S-LW2</t>
  </si>
  <si>
    <t>S-LW3</t>
  </si>
  <si>
    <t>S-LW4</t>
  </si>
  <si>
    <t>S-LW5</t>
  </si>
  <si>
    <t>S-MC1</t>
    <phoneticPr fontId="1" type="noConversion"/>
  </si>
  <si>
    <t>S-MC2</t>
  </si>
  <si>
    <t>S-MC3</t>
  </si>
  <si>
    <t>S-MC4</t>
  </si>
  <si>
    <t>S-MC5</t>
  </si>
  <si>
    <t>S-JC1</t>
    <phoneticPr fontId="1" type="noConversion"/>
  </si>
  <si>
    <t>S-JC2</t>
  </si>
  <si>
    <t>S-JC3</t>
  </si>
  <si>
    <t>S-JC4</t>
  </si>
  <si>
    <t>S-JC5</t>
  </si>
  <si>
    <t>N-F-LW1</t>
    <phoneticPr fontId="1" type="noConversion"/>
  </si>
  <si>
    <t>N-F-LW2</t>
  </si>
  <si>
    <t>N-F-LW3</t>
  </si>
  <si>
    <t>N-F-LW4</t>
  </si>
  <si>
    <t>N-F-LW5</t>
  </si>
  <si>
    <t>N-F-MC-1</t>
    <phoneticPr fontId="1" type="noConversion"/>
  </si>
  <si>
    <t>N-F-MC-4</t>
  </si>
  <si>
    <t>N-F-MC-5</t>
  </si>
  <si>
    <t>N-F-MC-2</t>
  </si>
  <si>
    <t>N-F-MC-3</t>
  </si>
  <si>
    <t>N-F-JC1</t>
    <phoneticPr fontId="1" type="noConversion"/>
  </si>
  <si>
    <t>N-F-JC2</t>
  </si>
  <si>
    <t>N-F-JC3</t>
  </si>
  <si>
    <t>N-F-JC4</t>
  </si>
  <si>
    <t>N-F-JC5</t>
  </si>
  <si>
    <t>N-S-LW1</t>
    <phoneticPr fontId="1" type="noConversion"/>
  </si>
  <si>
    <t>N-S-LW2</t>
  </si>
  <si>
    <t>N-S-LW3</t>
  </si>
  <si>
    <t>N-S-LW4</t>
  </si>
  <si>
    <t>N-S-LW5</t>
  </si>
  <si>
    <t>N-S-MC1</t>
    <phoneticPr fontId="1" type="noConversion"/>
  </si>
  <si>
    <t>N-S-MC2</t>
  </si>
  <si>
    <t>N-S-MC3</t>
  </si>
  <si>
    <t>N-S-MC4</t>
  </si>
  <si>
    <t>N-S-MC5</t>
  </si>
  <si>
    <t>N-S-JC1</t>
    <phoneticPr fontId="1" type="noConversion"/>
  </si>
  <si>
    <t>N-S-JC2</t>
  </si>
  <si>
    <t>N-S-JC3</t>
  </si>
  <si>
    <t>N-S-JC4</t>
  </si>
  <si>
    <t>N-S-JC5</t>
  </si>
  <si>
    <t>F-TR1</t>
    <phoneticPr fontId="1" type="noConversion"/>
  </si>
  <si>
    <t>F-TR2</t>
  </si>
  <si>
    <t>F-TR3</t>
  </si>
  <si>
    <t>F-TR4</t>
  </si>
  <si>
    <t>F-TR5</t>
  </si>
  <si>
    <t>名称</t>
    <phoneticPr fontId="1" type="noConversion"/>
  </si>
  <si>
    <t>选择单克隆编号</t>
    <phoneticPr fontId="1" type="noConversion"/>
  </si>
  <si>
    <t>2-6</t>
    <phoneticPr fontId="1" type="noConversion"/>
  </si>
  <si>
    <r>
      <t>x(copies/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charset val="134"/>
        <scheme val="minor"/>
      </rPr>
      <t>L)</t>
    </r>
    <phoneticPr fontId="1" type="noConversion"/>
  </si>
  <si>
    <r>
      <t>拷贝数(</t>
    </r>
    <r>
      <rPr>
        <sz val="11"/>
        <color theme="1"/>
        <rFont val="Times New Roman"/>
        <family val="1"/>
      </rPr>
      <t>copies/μL)</t>
    </r>
    <phoneticPr fontId="5" type="noConversion"/>
  </si>
  <si>
    <r>
      <t>拷贝数/(copies/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charset val="134"/>
        <scheme val="minor"/>
      </rPr>
      <t>L)的对数值</t>
    </r>
    <phoneticPr fontId="1" type="noConversion"/>
  </si>
  <si>
    <r>
      <t>起始质粒浓度（ng/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charset val="134"/>
        <scheme val="minor"/>
      </rPr>
      <t>L）</t>
    </r>
    <phoneticPr fontId="1" type="noConversion"/>
  </si>
  <si>
    <t>异常值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</si>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</sst>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2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Calibri"/>
      <family val="2"/>
      <charset val="161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textRotation="255"/>
    </xf>
    <xf numFmtId="0" fontId="8" fillId="0" borderId="0" xfId="0" applyFont="1" applyAlignment="1">
      <alignment horizontal="center" vertical="center" textRotation="255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63801399825022"/>
                  <c:y val="6.9527194517351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9.1000648884215192</c:v>
                </c:pt>
                <c:pt idx="1">
                  <c:v>8.1000648884215227</c:v>
                </c:pt>
                <c:pt idx="2">
                  <c:v>7.1000648884215236</c:v>
                </c:pt>
                <c:pt idx="3">
                  <c:v>5.1000648884215236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10.406666666666666</c:v>
                </c:pt>
                <c:pt idx="1">
                  <c:v>14.303333333333333</c:v>
                </c:pt>
                <c:pt idx="2">
                  <c:v>17.14</c:v>
                </c:pt>
                <c:pt idx="3">
                  <c:v>22.314999999999998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C-470A-8286-45F43B55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14480"/>
        <c:axId val="751821696"/>
      </c:scatterChart>
      <c:valAx>
        <c:axId val="7518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21696"/>
        <c:crosses val="autoZero"/>
        <c:crossBetween val="midCat"/>
      </c:valAx>
      <c:valAx>
        <c:axId val="751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63801399825022"/>
                  <c:y val="6.9527194517351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9.1000648884215192</c:v>
                </c:pt>
                <c:pt idx="1">
                  <c:v>8.1000648884215227</c:v>
                </c:pt>
                <c:pt idx="2">
                  <c:v>7.1000648884215236</c:v>
                </c:pt>
                <c:pt idx="3">
                  <c:v>5.1000648884215236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10.406666666666666</c:v>
                </c:pt>
                <c:pt idx="1">
                  <c:v>14.303333333333333</c:v>
                </c:pt>
                <c:pt idx="2">
                  <c:v>17.14</c:v>
                </c:pt>
                <c:pt idx="3">
                  <c:v>22.314999999999998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FAD-9FB4-4F6C74BE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14480"/>
        <c:axId val="751821696"/>
      </c:scatterChart>
      <c:valAx>
        <c:axId val="7518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21696"/>
        <c:crosses val="autoZero"/>
        <c:crossBetween val="midCat"/>
      </c:valAx>
      <c:valAx>
        <c:axId val="751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标准曲线的建立!$O$2</c:f>
              <c:strCache>
                <c:ptCount val="1"/>
                <c:pt idx="0">
                  <c:v>y(CT)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63801399825022"/>
                  <c:y val="6.9527194517351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标准曲线的建立!$P$1:$S$1</c:f>
              <c:numCache>
                <c:formatCode>General</c:formatCode>
                <c:ptCount val="4"/>
                <c:pt idx="0">
                  <c:v>9.1000648884215192</c:v>
                </c:pt>
                <c:pt idx="1">
                  <c:v>8.1000648884215227</c:v>
                </c:pt>
                <c:pt idx="2">
                  <c:v>7.1000648884215236</c:v>
                </c:pt>
                <c:pt idx="3">
                  <c:v>5.1000648884215236</c:v>
                </c:pt>
              </c:numCache>
            </c:numRef>
          </c:xVal>
          <c:yVal>
            <c:numRef>
              <c:f>标准曲线的建立!$P$2:$S$2</c:f>
              <c:numCache>
                <c:formatCode>General</c:formatCode>
                <c:ptCount val="4"/>
                <c:pt idx="0">
                  <c:v>10.406666666666666</c:v>
                </c:pt>
                <c:pt idx="1">
                  <c:v>14.303333333333333</c:v>
                </c:pt>
                <c:pt idx="2">
                  <c:v>17.14</c:v>
                </c:pt>
                <c:pt idx="3">
                  <c:v>22.314999999999998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433-BAEC-47A18F66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14480"/>
        <c:axId val="751821696"/>
      </c:scatterChart>
      <c:valAx>
        <c:axId val="7518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21696"/>
        <c:crosses val="autoZero"/>
        <c:crossBetween val="midCat"/>
      </c:valAx>
      <c:valAx>
        <c:axId val="751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267077</xdr:colOff>
      <xdr:row>3</xdr:row>
      <xdr:rowOff>133820</xdr:rowOff>
    </xdr:from>
    <xdr:to>
      <xdr:col>18</xdr:col>
      <xdr:colOff>731897</xdr:colOff>
      <xdr:row>18</xdr:row>
      <xdr:rowOff>133820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977355-CC2A-4AC0-9203-57FCADD34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1</xdr:row>
      <xdr:rowOff>112395</xdr:rowOff>
    </xdr:from>
    <xdr:to>
      <xdr:col>17</xdr:col>
      <xdr:colOff>392430</xdr:colOff>
      <xdr:row>16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323EDB-099B-42E0-A66A-B71C6C7DF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1</xdr:row>
      <xdr:rowOff>112395</xdr:rowOff>
    </xdr:from>
    <xdr:to>
      <xdr:col>17</xdr:col>
      <xdr:colOff>392430</xdr:colOff>
      <xdr:row>26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CF6A32-1A32-4695-B901-195AB95A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33"/>
  <sheetViews>
    <sheetView zoomScale="81" zoomScaleNormal="81" workbookViewId="0">
      <selection activeCell="O2" sqref="O2"/>
    </sheetView>
  </sheetViews>
  <sheetFormatPr defaultRowHeight="13.5" x14ac:dyDescent="0.15"/>
  <cols>
    <col min="2" max="2" width="16.125" bestFit="1" customWidth="1"/>
    <col min="3" max="3" width="77.5" bestFit="1" customWidth="1"/>
    <col min="4" max="4" width="15.375" customWidth="1"/>
    <col min="5" max="5" width="21.625" customWidth="1"/>
    <col min="6" max="6" width="9.5" bestFit="1" customWidth="1"/>
    <col min="7" max="7" width="2.5" bestFit="1" customWidth="1"/>
    <col min="8" max="8" width="6.5" bestFit="1" customWidth="1"/>
    <col min="9" max="9" width="12.75" bestFit="1" customWidth="1"/>
    <col min="10" max="10" width="18.875" bestFit="1" customWidth="1"/>
    <col min="11" max="11" width="12.75" bestFit="1" customWidth="1"/>
    <col min="12" max="12" width="20.5" bestFit="1" customWidth="1"/>
    <col min="13" max="13" width="5.5" bestFit="1" customWidth="1"/>
    <col min="14" max="14" width="8.625" customWidth="1"/>
    <col min="15" max="15" width="14" bestFit="1" customWidth="1"/>
    <col min="16" max="19" width="12.75" bestFit="1" customWidth="1"/>
    <col min="20" max="20" width="11.25" customWidth="1"/>
    <col min="21" max="21" width="19.375" bestFit="1" customWidth="1"/>
    <col min="22" max="22" width="13.875" bestFit="1" customWidth="1"/>
    <col min="23" max="23" width="12.75" bestFit="1" customWidth="1"/>
    <col min="24" max="24" width="13.875" bestFit="1" customWidth="1"/>
    <col min="25" max="25" width="12.75" bestFit="1" customWidth="1"/>
    <col min="26" max="26" width="16.125" bestFit="1" customWidth="1"/>
    <col min="27" max="29" width="13.875" bestFit="1" customWidth="1"/>
  </cols>
  <sheetData>
    <row r="1" spans="2:29" ht="15" x14ac:dyDescent="0.25">
      <c r="B1" t="s">
        <v>2</v>
      </c>
      <c r="C1" s="1" t="s">
        <v>3</v>
      </c>
      <c r="D1" s="1"/>
      <c r="E1" t="s">
        <v>117</v>
      </c>
      <c r="F1" t="s">
        <v>0</v>
      </c>
      <c r="H1" t="s">
        <v>1</v>
      </c>
      <c r="I1" t="s">
        <v>12</v>
      </c>
      <c r="J1" s="4" t="s">
        <v>115</v>
      </c>
      <c r="K1" t="s">
        <v>13</v>
      </c>
      <c r="L1" t="s">
        <v>9</v>
      </c>
      <c r="M1" s="3">
        <v>2692</v>
      </c>
      <c r="N1" s="3"/>
      <c r="O1" t="s">
        <v>114</v>
      </c>
      <c r="P1">
        <v>9.1000648884215192</v>
      </c>
      <c r="Q1">
        <v>8.1000648884215227</v>
      </c>
      <c r="R1">
        <v>7.1000648884215236</v>
      </c>
      <c r="S1">
        <v>5.1000648884215236</v>
      </c>
      <c r="U1" t="s">
        <v>15</v>
      </c>
    </row>
    <row r="2" spans="2:29" ht="15" thickBot="1" x14ac:dyDescent="0.2">
      <c r="C2" s="2" t="s">
        <v>4</v>
      </c>
      <c r="D2" s="2"/>
      <c r="E2" s="4">
        <v>397.7</v>
      </c>
      <c r="F2" s="17">
        <f>E2*0.01</f>
        <v>3.9769999999999999</v>
      </c>
      <c r="G2">
        <v>1</v>
      </c>
      <c r="H2">
        <v>10.41</v>
      </c>
      <c r="I2" s="16">
        <f>AVERAGE(H2,H3,H4)</f>
        <v>10.406666666666666</v>
      </c>
      <c r="J2" s="17">
        <f>6.02*(1E+23)*F2*(0.000000001)/(M14*660)</f>
        <v>1259113523.2926278</v>
      </c>
      <c r="K2" s="16">
        <f>LOG10(J2)</f>
        <v>9.1000648884215227</v>
      </c>
      <c r="O2" t="s">
        <v>14</v>
      </c>
      <c r="P2">
        <v>10.406666666666666</v>
      </c>
      <c r="Q2">
        <v>14.303333333333333</v>
      </c>
      <c r="R2">
        <v>17.14</v>
      </c>
      <c r="S2">
        <v>22.314999999999998</v>
      </c>
    </row>
    <row r="3" spans="2:29" x14ac:dyDescent="0.15">
      <c r="F3" s="16"/>
      <c r="G3">
        <v>2</v>
      </c>
      <c r="H3">
        <v>10.27</v>
      </c>
      <c r="I3" s="16"/>
      <c r="J3" s="16"/>
      <c r="K3" s="16"/>
      <c r="U3" s="9" t="s">
        <v>16</v>
      </c>
      <c r="V3" s="9"/>
    </row>
    <row r="4" spans="2:29" x14ac:dyDescent="0.15">
      <c r="F4" s="16"/>
      <c r="G4">
        <v>3</v>
      </c>
      <c r="H4">
        <v>10.54</v>
      </c>
      <c r="I4" s="16"/>
      <c r="J4" s="16"/>
      <c r="K4" s="16"/>
      <c r="U4" s="6" t="s">
        <v>17</v>
      </c>
      <c r="V4" s="6">
        <v>0.97963041726167488</v>
      </c>
    </row>
    <row r="5" spans="2:29" x14ac:dyDescent="0.15">
      <c r="F5" s="17">
        <f>E2*0.001</f>
        <v>0.3977</v>
      </c>
      <c r="G5">
        <v>1</v>
      </c>
      <c r="H5">
        <v>14.23</v>
      </c>
      <c r="I5" s="16">
        <f>AVERAGE(H5,H6,H7)</f>
        <v>14.303333333333333</v>
      </c>
      <c r="J5" s="17">
        <f>6.02*(1E+23)*F5*(0.000000001)/(M14*660)</f>
        <v>125911352.32926276</v>
      </c>
      <c r="K5" s="16">
        <f>LOG10(J5)</f>
        <v>8.1000648884215227</v>
      </c>
      <c r="U5" s="6" t="s">
        <v>18</v>
      </c>
      <c r="V5" s="6">
        <v>0.95967575442428321</v>
      </c>
    </row>
    <row r="6" spans="2:29" x14ac:dyDescent="0.15">
      <c r="D6" s="12"/>
      <c r="F6" s="16"/>
      <c r="G6">
        <v>2</v>
      </c>
      <c r="H6">
        <v>14.41</v>
      </c>
      <c r="I6" s="16"/>
      <c r="J6" s="16"/>
      <c r="K6" s="16"/>
      <c r="U6" s="6" t="s">
        <v>19</v>
      </c>
      <c r="V6" s="6">
        <v>-1.5</v>
      </c>
    </row>
    <row r="7" spans="2:29" x14ac:dyDescent="0.15">
      <c r="C7" s="12"/>
      <c r="D7" s="12"/>
      <c r="F7" s="16"/>
      <c r="G7">
        <v>3</v>
      </c>
      <c r="H7">
        <v>14.27</v>
      </c>
      <c r="I7" s="16"/>
      <c r="J7" s="16"/>
      <c r="K7" s="16"/>
      <c r="L7" t="s">
        <v>10</v>
      </c>
      <c r="M7" s="3">
        <v>189</v>
      </c>
      <c r="N7" s="3"/>
      <c r="U7" s="6" t="s">
        <v>20</v>
      </c>
      <c r="V7" s="6">
        <v>1.111702243546743</v>
      </c>
    </row>
    <row r="8" spans="2:29" ht="14.25" thickBot="1" x14ac:dyDescent="0.2">
      <c r="C8" s="12"/>
      <c r="D8" s="12"/>
      <c r="F8" s="17">
        <f>E2*0.0001</f>
        <v>3.977E-2</v>
      </c>
      <c r="G8">
        <v>1</v>
      </c>
      <c r="H8">
        <v>17.22</v>
      </c>
      <c r="I8" s="16">
        <f>AVERAGE(H8,H9,H10)</f>
        <v>17.14</v>
      </c>
      <c r="J8" s="17">
        <f>6.02*(1E+23)*F8*(0.000000001)/(M14*660)</f>
        <v>12591135.232926277</v>
      </c>
      <c r="K8" s="16">
        <f>LOG10(J8)</f>
        <v>7.1000648884215236</v>
      </c>
      <c r="U8" s="7" t="s">
        <v>21</v>
      </c>
      <c r="V8" s="7">
        <v>1</v>
      </c>
    </row>
    <row r="9" spans="2:29" x14ac:dyDescent="0.15">
      <c r="C9" s="12"/>
      <c r="D9" s="12"/>
      <c r="F9" s="16"/>
      <c r="G9">
        <v>2</v>
      </c>
      <c r="H9">
        <v>17.079999999999998</v>
      </c>
      <c r="I9" s="16"/>
      <c r="J9" s="16"/>
      <c r="K9" s="16"/>
    </row>
    <row r="10" spans="2:29" ht="14.25" thickBot="1" x14ac:dyDescent="0.2">
      <c r="C10" s="12"/>
      <c r="D10" s="12"/>
      <c r="F10" s="16"/>
      <c r="G10">
        <v>3</v>
      </c>
      <c r="H10">
        <v>17.12</v>
      </c>
      <c r="I10" s="16"/>
      <c r="J10" s="16"/>
      <c r="K10" s="16"/>
      <c r="U10" t="s">
        <v>22</v>
      </c>
    </row>
    <row r="11" spans="2:29" x14ac:dyDescent="0.15">
      <c r="B11" t="s">
        <v>5</v>
      </c>
      <c r="C11" t="s">
        <v>6</v>
      </c>
      <c r="D11" s="12"/>
      <c r="F11" s="17">
        <f>E2*0.00001</f>
        <v>3.9770000000000005E-3</v>
      </c>
      <c r="G11">
        <v>1</v>
      </c>
      <c r="H11">
        <v>20.55</v>
      </c>
      <c r="I11" s="16">
        <f>AVERAGE(H11,H12,H13)</f>
        <v>20.463333333333335</v>
      </c>
      <c r="J11" s="17">
        <f>6.02*(1E+23)*F11*(0.000000001)/(M14*660)</f>
        <v>1259113.5232926279</v>
      </c>
      <c r="K11" s="16">
        <f>LOG10(J11)</f>
        <v>6.1000648884215236</v>
      </c>
      <c r="U11" s="8"/>
      <c r="V11" s="8" t="s">
        <v>27</v>
      </c>
      <c r="W11" s="8" t="s">
        <v>28</v>
      </c>
      <c r="X11" s="8" t="s">
        <v>29</v>
      </c>
      <c r="Y11" s="8" t="s">
        <v>30</v>
      </c>
      <c r="Z11" s="8" t="s">
        <v>31</v>
      </c>
    </row>
    <row r="12" spans="2:29" x14ac:dyDescent="0.15">
      <c r="C12" t="s">
        <v>7</v>
      </c>
      <c r="D12" s="12"/>
      <c r="F12" s="16"/>
      <c r="G12">
        <v>2</v>
      </c>
      <c r="H12">
        <v>20.49</v>
      </c>
      <c r="I12" s="16"/>
      <c r="J12" s="16"/>
      <c r="K12" s="16"/>
      <c r="U12" s="6" t="s">
        <v>23</v>
      </c>
      <c r="V12" s="6">
        <v>6</v>
      </c>
      <c r="W12" s="6">
        <v>117.65089285714245</v>
      </c>
      <c r="X12" s="6">
        <v>19.608482142857074</v>
      </c>
      <c r="Y12" s="6">
        <v>95.195904173562496</v>
      </c>
      <c r="Z12" s="6" t="e">
        <v>#NUM!</v>
      </c>
    </row>
    <row r="13" spans="2:29" x14ac:dyDescent="0.15">
      <c r="C13" t="s">
        <v>8</v>
      </c>
      <c r="F13" s="16"/>
      <c r="G13">
        <v>3</v>
      </c>
      <c r="H13">
        <v>20.350000000000001</v>
      </c>
      <c r="I13" s="16"/>
      <c r="J13" s="16"/>
      <c r="K13" s="16"/>
      <c r="U13" s="6" t="s">
        <v>24</v>
      </c>
      <c r="V13" s="6">
        <v>4</v>
      </c>
      <c r="W13" s="6">
        <v>4.9435275132274477</v>
      </c>
      <c r="X13" s="6">
        <v>1.2358818783068619</v>
      </c>
      <c r="Y13" s="6"/>
      <c r="Z13" s="6"/>
    </row>
    <row r="14" spans="2:29" ht="14.25" thickBot="1" x14ac:dyDescent="0.2">
      <c r="F14" s="17">
        <f>E2*0.000001</f>
        <v>3.9769999999999996E-4</v>
      </c>
      <c r="G14">
        <v>1</v>
      </c>
      <c r="H14">
        <v>22.23</v>
      </c>
      <c r="I14" s="16">
        <f>AVERAGE(H14,H15,H16)</f>
        <v>22.314999999999998</v>
      </c>
      <c r="J14" s="17">
        <f>6.02*1E+23*F14*0.000000001/(M14*660)</f>
        <v>125911.35232926275</v>
      </c>
      <c r="K14" s="16">
        <f>LOG10(J14)</f>
        <v>5.1000648884215236</v>
      </c>
      <c r="L14" t="s">
        <v>11</v>
      </c>
      <c r="M14" s="3">
        <f>M1+M7</f>
        <v>2881</v>
      </c>
      <c r="N14" s="3"/>
      <c r="U14" s="7" t="s">
        <v>25</v>
      </c>
      <c r="V14" s="7">
        <v>10</v>
      </c>
      <c r="W14" s="7">
        <v>122.5944203703699</v>
      </c>
      <c r="X14" s="7"/>
      <c r="Y14" s="7"/>
      <c r="Z14" s="7"/>
    </row>
    <row r="15" spans="2:29" ht="14.25" thickBot="1" x14ac:dyDescent="0.2">
      <c r="D15" s="10"/>
      <c r="F15" s="16"/>
      <c r="G15">
        <v>2</v>
      </c>
      <c r="H15">
        <v>22.4</v>
      </c>
      <c r="I15" s="16"/>
      <c r="J15" s="16"/>
      <c r="K15" s="16"/>
    </row>
    <row r="16" spans="2:29" x14ac:dyDescent="0.15">
      <c r="D16" s="11"/>
      <c r="F16" s="16"/>
      <c r="G16">
        <v>3</v>
      </c>
      <c r="H16" s="18" t="s">
        <v>118</v>
      </c>
      <c r="I16" s="16"/>
      <c r="J16" s="16"/>
      <c r="K16" s="16"/>
      <c r="U16" s="8"/>
      <c r="V16" s="8" t="s">
        <v>32</v>
      </c>
      <c r="W16" s="8" t="s">
        <v>20</v>
      </c>
      <c r="X16" s="8" t="s">
        <v>33</v>
      </c>
      <c r="Y16" s="8" t="s">
        <v>34</v>
      </c>
      <c r="Z16" s="8" t="s">
        <v>35</v>
      </c>
      <c r="AA16" s="8" t="s">
        <v>36</v>
      </c>
      <c r="AB16" s="8" t="s">
        <v>37</v>
      </c>
      <c r="AC16" s="8" t="s">
        <v>38</v>
      </c>
    </row>
    <row r="17" spans="2:29" x14ac:dyDescent="0.15">
      <c r="D17" s="11"/>
      <c r="F17" s="17">
        <f>E2*0.0000001</f>
        <v>3.977E-5</v>
      </c>
      <c r="G17">
        <v>1</v>
      </c>
      <c r="H17" s="19"/>
      <c r="I17" s="16" t="e">
        <f>AVERAGE(H17,H18,H19)</f>
        <v>#DIV/0!</v>
      </c>
      <c r="J17" s="17">
        <f>6.02*1E+23*F17*0.000000001/(M14*660)</f>
        <v>12591.135232926275</v>
      </c>
      <c r="K17" s="16">
        <f>LOG10(J17)</f>
        <v>4.1000648884215236</v>
      </c>
      <c r="U17" s="6" t="s">
        <v>26</v>
      </c>
      <c r="V17" s="6"/>
      <c r="W17" s="6"/>
      <c r="X17" s="6"/>
      <c r="Y17" s="6"/>
      <c r="Z17" s="6"/>
      <c r="AA17" s="6"/>
      <c r="AB17" s="6">
        <v>3.9057898739979412E-108</v>
      </c>
      <c r="AC17" s="6">
        <v>3.9057898739979412E-108</v>
      </c>
    </row>
    <row r="18" spans="2:29" x14ac:dyDescent="0.15">
      <c r="F18" s="16"/>
      <c r="G18">
        <v>2</v>
      </c>
      <c r="H18" s="19"/>
      <c r="I18" s="16"/>
      <c r="J18" s="16"/>
      <c r="K18" s="16"/>
      <c r="U18" s="6" t="s">
        <v>39</v>
      </c>
      <c r="V18" s="6"/>
      <c r="W18" s="6"/>
      <c r="X18" s="6"/>
      <c r="Y18" s="6"/>
      <c r="Z18" s="6"/>
      <c r="AA18" s="6"/>
      <c r="AB18" s="6">
        <v>3.9057898739979412E-108</v>
      </c>
      <c r="AC18" s="6">
        <v>3.9057898739979412E-108</v>
      </c>
    </row>
    <row r="19" spans="2:29" x14ac:dyDescent="0.15">
      <c r="F19" s="16"/>
      <c r="G19">
        <v>3</v>
      </c>
      <c r="H19" s="19"/>
      <c r="I19" s="16"/>
      <c r="J19" s="16"/>
      <c r="K19" s="16"/>
      <c r="U19" s="6" t="s">
        <v>40</v>
      </c>
      <c r="V19" s="6"/>
      <c r="W19" s="6"/>
      <c r="X19" s="6"/>
      <c r="Y19" s="6"/>
      <c r="Z19" s="6"/>
      <c r="AA19" s="6"/>
      <c r="AB19" s="6">
        <v>-1.084421117759269E-107</v>
      </c>
      <c r="AC19" s="6">
        <v>1.084421117759269E-107</v>
      </c>
    </row>
    <row r="20" spans="2:29" x14ac:dyDescent="0.15">
      <c r="F20" s="17">
        <f>E2*0.00000001</f>
        <v>3.9770000000000002E-6</v>
      </c>
      <c r="G20">
        <v>1</v>
      </c>
      <c r="H20" s="19"/>
      <c r="I20" s="16" t="e">
        <f>AVERAGE(H20,H21,H22)</f>
        <v>#DIV/0!</v>
      </c>
      <c r="J20" s="17">
        <f>6.02*1E+23*F20*0.000000001/(M14*660)</f>
        <v>1259.1135232926279</v>
      </c>
      <c r="K20" s="16">
        <f>LOG10(J20)</f>
        <v>3.1000648884215232</v>
      </c>
      <c r="U20" s="6" t="s">
        <v>41</v>
      </c>
      <c r="V20" s="6"/>
      <c r="W20" s="6"/>
      <c r="X20" s="6"/>
      <c r="Y20" s="6"/>
      <c r="Z20" s="6"/>
      <c r="AA20" s="6"/>
      <c r="AB20" s="6">
        <v>-1.084421117759269E-107</v>
      </c>
      <c r="AC20" s="6">
        <v>1.084421117759269E-107</v>
      </c>
    </row>
    <row r="21" spans="2:29" x14ac:dyDescent="0.15">
      <c r="F21" s="16"/>
      <c r="G21">
        <v>2</v>
      </c>
      <c r="H21" s="19"/>
      <c r="I21" s="16"/>
      <c r="J21" s="16"/>
      <c r="K21" s="16"/>
      <c r="U21" s="6" t="s">
        <v>42</v>
      </c>
      <c r="V21" s="6"/>
      <c r="W21" s="6"/>
      <c r="X21" s="6"/>
      <c r="Y21" s="6"/>
      <c r="Z21" s="6"/>
      <c r="AA21" s="6"/>
      <c r="AB21" s="6">
        <v>7.8163564521396079E-270</v>
      </c>
      <c r="AC21" s="6">
        <v>-1.6613465095776865E-269</v>
      </c>
    </row>
    <row r="22" spans="2:29" x14ac:dyDescent="0.15">
      <c r="F22" s="16"/>
      <c r="G22">
        <v>3</v>
      </c>
      <c r="H22" s="19"/>
      <c r="I22" s="16"/>
      <c r="J22" s="16"/>
      <c r="K22" s="16"/>
      <c r="U22" s="6" t="s">
        <v>43</v>
      </c>
      <c r="V22" s="6">
        <v>35.065247611486583</v>
      </c>
      <c r="W22" s="6">
        <v>1.8117194464146251</v>
      </c>
      <c r="X22" s="6">
        <v>19.354678607043912</v>
      </c>
      <c r="Y22" s="6">
        <v>4.2006616734874701E-5</v>
      </c>
      <c r="Z22" s="6">
        <v>30.035108022497042</v>
      </c>
      <c r="AA22" s="6">
        <v>40.095387200476125</v>
      </c>
      <c r="AB22" s="6">
        <v>30.035108022497042</v>
      </c>
      <c r="AC22" s="6">
        <v>40.095387200476125</v>
      </c>
    </row>
    <row r="23" spans="2:29" ht="14.25" thickBot="1" x14ac:dyDescent="0.2">
      <c r="F23" s="17">
        <f>E2*0.000000001</f>
        <v>3.9770000000000002E-7</v>
      </c>
      <c r="G23">
        <v>1</v>
      </c>
      <c r="H23" s="19"/>
      <c r="I23" s="16" t="e">
        <f>AVERAGE(H23,H24,H25)</f>
        <v>#DIV/0!</v>
      </c>
      <c r="J23" s="17">
        <f>6.02*1E+23*F23*0.000000001/(M14*660)</f>
        <v>125.9113523292628</v>
      </c>
      <c r="K23" s="16">
        <f>LOG10(J23)</f>
        <v>2.1000648884215232</v>
      </c>
      <c r="U23" s="7" t="s">
        <v>44</v>
      </c>
      <c r="V23" s="7">
        <v>-2.5928571428571394</v>
      </c>
      <c r="W23" s="7">
        <v>0.26574766530965988</v>
      </c>
      <c r="X23" s="7">
        <v>-9.7568388412211942</v>
      </c>
      <c r="Y23" s="7">
        <v>6.1815397877428729E-4</v>
      </c>
      <c r="Z23" s="7">
        <v>-3.3306909474238862</v>
      </c>
      <c r="AA23" s="7">
        <v>-1.8550233382903927</v>
      </c>
      <c r="AB23" s="7">
        <v>-3.3306909474238862</v>
      </c>
      <c r="AC23" s="7">
        <v>-1.8550233382903927</v>
      </c>
    </row>
    <row r="24" spans="2:29" x14ac:dyDescent="0.15">
      <c r="B24" t="s">
        <v>112</v>
      </c>
      <c r="C24" s="12" t="s">
        <v>113</v>
      </c>
      <c r="F24" s="16"/>
      <c r="G24">
        <v>2</v>
      </c>
      <c r="H24" s="19"/>
      <c r="I24" s="16"/>
      <c r="J24" s="16"/>
      <c r="K24" s="16"/>
    </row>
    <row r="25" spans="2:29" x14ac:dyDescent="0.15">
      <c r="F25" s="16"/>
      <c r="G25">
        <v>3</v>
      </c>
      <c r="H25" s="19"/>
      <c r="I25" s="16"/>
      <c r="J25" s="16"/>
      <c r="K25" s="16"/>
    </row>
    <row r="28" spans="2:29" x14ac:dyDescent="0.15">
      <c r="C28" s="13"/>
      <c r="D28" s="13"/>
      <c r="E28" s="13"/>
    </row>
    <row r="29" spans="2:29" x14ac:dyDescent="0.15">
      <c r="C29" s="6"/>
      <c r="D29" s="6"/>
      <c r="E29" s="6"/>
    </row>
    <row r="30" spans="2:29" x14ac:dyDescent="0.15">
      <c r="C30" s="6"/>
      <c r="D30" s="6"/>
      <c r="E30" s="6"/>
    </row>
    <row r="31" spans="2:29" x14ac:dyDescent="0.15">
      <c r="C31" s="6"/>
      <c r="D31" s="6"/>
      <c r="E31" s="6"/>
    </row>
    <row r="32" spans="2:29" x14ac:dyDescent="0.15">
      <c r="C32" s="6"/>
      <c r="D32" s="6"/>
      <c r="E32" s="6"/>
    </row>
    <row r="33" spans="3:5" x14ac:dyDescent="0.15">
      <c r="C33" s="6"/>
      <c r="D33" s="6"/>
      <c r="E33" s="6"/>
    </row>
  </sheetData>
  <mergeCells count="33">
    <mergeCell ref="F2:F4"/>
    <mergeCell ref="F5:F7"/>
    <mergeCell ref="F8:F10"/>
    <mergeCell ref="F11:F13"/>
    <mergeCell ref="F14:F16"/>
    <mergeCell ref="I2:I4"/>
    <mergeCell ref="I5:I7"/>
    <mergeCell ref="I8:I10"/>
    <mergeCell ref="I11:I13"/>
    <mergeCell ref="I14:I16"/>
    <mergeCell ref="J2:J4"/>
    <mergeCell ref="K2:K4"/>
    <mergeCell ref="J5:J7"/>
    <mergeCell ref="J8:J10"/>
    <mergeCell ref="J11:J13"/>
    <mergeCell ref="K5:K7"/>
    <mergeCell ref="K8:K10"/>
    <mergeCell ref="K11:K13"/>
    <mergeCell ref="K20:K22"/>
    <mergeCell ref="J14:J16"/>
    <mergeCell ref="F20:F22"/>
    <mergeCell ref="F23:F25"/>
    <mergeCell ref="I17:I19"/>
    <mergeCell ref="I20:I22"/>
    <mergeCell ref="I23:I25"/>
    <mergeCell ref="F17:F19"/>
    <mergeCell ref="K14:K16"/>
    <mergeCell ref="K17:K19"/>
    <mergeCell ref="K23:K25"/>
    <mergeCell ref="J17:J19"/>
    <mergeCell ref="J20:J22"/>
    <mergeCell ref="J23:J25"/>
    <mergeCell ref="H16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sqref="A1:XFD1048576"/>
    </sheetView>
  </sheetViews>
  <sheetFormatPr defaultRowHeight="13.5" x14ac:dyDescent="0.15"/>
  <cols>
    <col min="1" max="1" width="5.5" style="3" bestFit="1" customWidth="1"/>
    <col min="2" max="2" width="9.5" style="3" bestFit="1" customWidth="1"/>
    <col min="3" max="3" width="12.75" bestFit="1" customWidth="1"/>
    <col min="4" max="4" width="29.375" style="5" bestFit="1" customWidth="1"/>
    <col min="5" max="5" width="11.625" bestFit="1" customWidth="1"/>
  </cols>
  <sheetData>
    <row r="1" spans="1:5" ht="15" x14ac:dyDescent="0.15">
      <c r="A1" s="3" t="s">
        <v>119</v>
      </c>
      <c r="B1" s="3" t="s">
        <v>111</v>
      </c>
      <c r="C1" t="s">
        <v>45</v>
      </c>
      <c r="D1" s="5" t="s">
        <v>116</v>
      </c>
    </row>
    <row r="2" spans="1:5" x14ac:dyDescent="0.15">
      <c r="A2" s="3">
        <v>1</v>
      </c>
      <c r="B2" s="3" t="s">
        <v>46</v>
      </c>
      <c r="C2">
        <v>17.1049992979951</v>
      </c>
      <c r="D2" s="5">
        <f t="shared" ref="D2:D65" si="0">(C2-37.424)/ -2.9069</f>
        <v>6.989920775398156</v>
      </c>
      <c r="E2" s="15">
        <f>10^D2</f>
        <v>9770589.682453841</v>
      </c>
    </row>
    <row r="3" spans="1:5" x14ac:dyDescent="0.15">
      <c r="A3" s="3">
        <v>2</v>
      </c>
      <c r="B3" s="3" t="s">
        <v>47</v>
      </c>
      <c r="C3">
        <v>17.348994664856999</v>
      </c>
      <c r="D3" s="5">
        <f t="shared" si="0"/>
        <v>6.9059841532708388</v>
      </c>
      <c r="E3" s="15">
        <f t="shared" ref="E3:E66" si="1">10^D3</f>
        <v>8053490.5473039094</v>
      </c>
    </row>
    <row r="4" spans="1:5" x14ac:dyDescent="0.15">
      <c r="A4" s="3">
        <v>3</v>
      </c>
      <c r="B4" s="3" t="s">
        <v>48</v>
      </c>
      <c r="C4">
        <v>17.387134238631699</v>
      </c>
      <c r="D4" s="5">
        <f t="shared" si="0"/>
        <v>6.8928637935148442</v>
      </c>
      <c r="E4" s="15">
        <f t="shared" si="1"/>
        <v>7813827.0342462333</v>
      </c>
    </row>
    <row r="5" spans="1:5" x14ac:dyDescent="0.15">
      <c r="A5" s="3">
        <v>4</v>
      </c>
      <c r="B5" s="3" t="s">
        <v>49</v>
      </c>
      <c r="C5">
        <v>16.7514017495315</v>
      </c>
      <c r="D5" s="5">
        <f t="shared" si="0"/>
        <v>7.1115615433859096</v>
      </c>
      <c r="E5" s="15">
        <f t="shared" si="1"/>
        <v>12928899.01809641</v>
      </c>
    </row>
    <row r="6" spans="1:5" x14ac:dyDescent="0.15">
      <c r="A6" s="3">
        <v>5</v>
      </c>
      <c r="B6" s="3" t="s">
        <v>50</v>
      </c>
      <c r="C6">
        <v>17.1068794554064</v>
      </c>
      <c r="D6" s="5">
        <f t="shared" si="0"/>
        <v>6.9892739841733809</v>
      </c>
      <c r="E6" s="15">
        <f t="shared" si="1"/>
        <v>9756049.2532003932</v>
      </c>
    </row>
    <row r="7" spans="1:5" x14ac:dyDescent="0.15">
      <c r="A7" s="3">
        <v>6</v>
      </c>
      <c r="B7" s="3" t="s">
        <v>51</v>
      </c>
      <c r="C7">
        <v>16.609709275739501</v>
      </c>
      <c r="D7" s="5">
        <f t="shared" si="0"/>
        <v>7.1603050411986997</v>
      </c>
      <c r="E7" s="15">
        <f t="shared" si="1"/>
        <v>14464553.801582495</v>
      </c>
    </row>
    <row r="8" spans="1:5" x14ac:dyDescent="0.15">
      <c r="A8" s="3">
        <v>7</v>
      </c>
      <c r="B8" s="3" t="s">
        <v>52</v>
      </c>
      <c r="C8">
        <v>16.390451247142799</v>
      </c>
      <c r="D8" s="5">
        <f t="shared" si="0"/>
        <v>7.2357317943022466</v>
      </c>
      <c r="E8" s="15">
        <f t="shared" si="1"/>
        <v>17208055.350201078</v>
      </c>
    </row>
    <row r="9" spans="1:5" x14ac:dyDescent="0.15">
      <c r="A9" s="3">
        <v>8</v>
      </c>
      <c r="B9" s="3" t="s">
        <v>53</v>
      </c>
      <c r="C9">
        <v>17.031034658446298</v>
      </c>
      <c r="D9" s="5">
        <f t="shared" si="0"/>
        <v>7.0153652831379487</v>
      </c>
      <c r="E9" s="15">
        <f t="shared" si="1"/>
        <v>10360131.863600707</v>
      </c>
    </row>
    <row r="10" spans="1:5" x14ac:dyDescent="0.15">
      <c r="A10" s="3">
        <v>9</v>
      </c>
      <c r="B10" s="3" t="s">
        <v>54</v>
      </c>
      <c r="C10">
        <v>16.613621598917401</v>
      </c>
      <c r="D10" s="5">
        <f t="shared" si="0"/>
        <v>7.1589591664944097</v>
      </c>
      <c r="E10" s="15">
        <f t="shared" si="1"/>
        <v>14419797.664334815</v>
      </c>
    </row>
    <row r="11" spans="1:5" x14ac:dyDescent="0.15">
      <c r="A11" s="3">
        <v>10</v>
      </c>
      <c r="B11" s="3" t="s">
        <v>55</v>
      </c>
      <c r="C11">
        <v>16.6058472267116</v>
      </c>
      <c r="D11" s="5">
        <f t="shared" si="0"/>
        <v>7.1616336211388081</v>
      </c>
      <c r="E11" s="15">
        <f t="shared" si="1"/>
        <v>14508871.059399959</v>
      </c>
    </row>
    <row r="12" spans="1:5" x14ac:dyDescent="0.15">
      <c r="A12" s="3">
        <v>11</v>
      </c>
      <c r="B12" s="3" t="s">
        <v>56</v>
      </c>
      <c r="C12">
        <v>16.5492042025794</v>
      </c>
      <c r="D12" s="5">
        <f t="shared" si="0"/>
        <v>7.1811193358631531</v>
      </c>
      <c r="E12" s="15">
        <f t="shared" si="1"/>
        <v>15174672.81322724</v>
      </c>
    </row>
    <row r="13" spans="1:5" x14ac:dyDescent="0.15">
      <c r="A13" s="3">
        <v>12</v>
      </c>
      <c r="B13" s="3" t="s">
        <v>57</v>
      </c>
      <c r="C13">
        <v>17.6606863463435</v>
      </c>
      <c r="D13" s="5">
        <f t="shared" si="0"/>
        <v>6.7987593841055771</v>
      </c>
      <c r="E13" s="15">
        <f t="shared" si="1"/>
        <v>6291575.0874918401</v>
      </c>
    </row>
    <row r="14" spans="1:5" x14ac:dyDescent="0.15">
      <c r="A14" s="3">
        <v>13</v>
      </c>
      <c r="B14" s="3" t="s">
        <v>58</v>
      </c>
      <c r="C14">
        <v>17.083157869885301</v>
      </c>
      <c r="D14" s="5">
        <f t="shared" si="0"/>
        <v>6.9974344250282776</v>
      </c>
      <c r="E14" s="15">
        <f t="shared" si="1"/>
        <v>9941099.6001652107</v>
      </c>
    </row>
    <row r="15" spans="1:5" x14ac:dyDescent="0.15">
      <c r="A15" s="3">
        <v>14</v>
      </c>
      <c r="B15" s="3" t="s">
        <v>59</v>
      </c>
      <c r="C15">
        <v>16.4292259723392</v>
      </c>
      <c r="D15" s="5">
        <f t="shared" si="0"/>
        <v>7.222392936688844</v>
      </c>
      <c r="E15" s="15">
        <f t="shared" si="1"/>
        <v>16687563.706997136</v>
      </c>
    </row>
    <row r="16" spans="1:5" x14ac:dyDescent="0.15">
      <c r="A16" s="3">
        <v>15</v>
      </c>
      <c r="B16" s="3" t="s">
        <v>60</v>
      </c>
      <c r="C16">
        <v>17.025177255968298</v>
      </c>
      <c r="D16" s="5">
        <f t="shared" si="0"/>
        <v>7.0173802827863714</v>
      </c>
      <c r="E16" s="15">
        <f t="shared" si="1"/>
        <v>10408311.535250621</v>
      </c>
    </row>
    <row r="17" spans="1:5" x14ac:dyDescent="0.15">
      <c r="A17" s="3">
        <v>16</v>
      </c>
      <c r="B17" s="3" t="s">
        <v>61</v>
      </c>
      <c r="C17">
        <v>19.221739824778201</v>
      </c>
      <c r="D17" s="5">
        <f t="shared" si="0"/>
        <v>6.2617428102864912</v>
      </c>
      <c r="E17" s="15">
        <f t="shared" si="1"/>
        <v>1827017.9334964701</v>
      </c>
    </row>
    <row r="18" spans="1:5" x14ac:dyDescent="0.15">
      <c r="A18" s="3">
        <v>17</v>
      </c>
      <c r="B18" s="3" t="s">
        <v>62</v>
      </c>
      <c r="C18">
        <v>18.184209901339901</v>
      </c>
      <c r="D18" s="5">
        <f t="shared" si="0"/>
        <v>6.6186625266297776</v>
      </c>
      <c r="E18" s="15">
        <f t="shared" si="1"/>
        <v>4155875.4805198065</v>
      </c>
    </row>
    <row r="19" spans="1:5" x14ac:dyDescent="0.15">
      <c r="A19" s="3">
        <v>18</v>
      </c>
      <c r="B19" s="3" t="s">
        <v>63</v>
      </c>
      <c r="C19">
        <v>18.0928172249643</v>
      </c>
      <c r="D19" s="5">
        <f t="shared" si="0"/>
        <v>6.650102437316626</v>
      </c>
      <c r="E19" s="15">
        <f t="shared" si="1"/>
        <v>4467889.6412151922</v>
      </c>
    </row>
    <row r="20" spans="1:5" x14ac:dyDescent="0.15">
      <c r="A20" s="3">
        <v>19</v>
      </c>
      <c r="B20" s="3" t="s">
        <v>64</v>
      </c>
      <c r="C20">
        <v>17.993582598616801</v>
      </c>
      <c r="D20" s="5">
        <f t="shared" si="0"/>
        <v>6.6842400500131411</v>
      </c>
      <c r="E20" s="15">
        <f t="shared" si="1"/>
        <v>4833258.7963262266</v>
      </c>
    </row>
    <row r="21" spans="1:5" x14ac:dyDescent="0.15">
      <c r="A21" s="3">
        <v>20</v>
      </c>
      <c r="B21" s="3" t="s">
        <v>65</v>
      </c>
      <c r="C21">
        <v>17.377935759380399</v>
      </c>
      <c r="D21" s="5">
        <f t="shared" si="0"/>
        <v>6.8960281539164061</v>
      </c>
      <c r="E21" s="15">
        <f t="shared" si="1"/>
        <v>7870968.1299965344</v>
      </c>
    </row>
    <row r="22" spans="1:5" x14ac:dyDescent="0.15">
      <c r="A22" s="3">
        <v>21</v>
      </c>
      <c r="B22" s="3" t="s">
        <v>66</v>
      </c>
      <c r="C22">
        <v>15.591860656650001</v>
      </c>
      <c r="D22" s="5">
        <f t="shared" si="0"/>
        <v>7.5104542101035472</v>
      </c>
      <c r="E22" s="15">
        <f t="shared" si="1"/>
        <v>32393226.679264754</v>
      </c>
    </row>
    <row r="23" spans="1:5" x14ac:dyDescent="0.15">
      <c r="A23" s="3">
        <v>22</v>
      </c>
      <c r="B23" s="3" t="s">
        <v>67</v>
      </c>
      <c r="C23">
        <v>16.460561522124699</v>
      </c>
      <c r="D23" s="5">
        <f t="shared" si="0"/>
        <v>7.2116132229781904</v>
      </c>
      <c r="E23" s="15">
        <f t="shared" si="1"/>
        <v>16278456.487086007</v>
      </c>
    </row>
    <row r="24" spans="1:5" x14ac:dyDescent="0.15">
      <c r="A24" s="3">
        <v>23</v>
      </c>
      <c r="B24" s="3" t="s">
        <v>68</v>
      </c>
      <c r="C24">
        <v>16.125522601214598</v>
      </c>
      <c r="D24" s="5">
        <f t="shared" si="0"/>
        <v>7.3268696545410581</v>
      </c>
      <c r="E24" s="15">
        <f t="shared" si="1"/>
        <v>21226073.050524838</v>
      </c>
    </row>
    <row r="25" spans="1:5" x14ac:dyDescent="0.15">
      <c r="A25" s="3">
        <v>24</v>
      </c>
      <c r="B25" s="3" t="s">
        <v>69</v>
      </c>
      <c r="C25">
        <v>16.484155212178401</v>
      </c>
      <c r="D25" s="5">
        <f t="shared" si="0"/>
        <v>7.2034967793256044</v>
      </c>
      <c r="E25" s="15">
        <f t="shared" si="1"/>
        <v>15977056.80626134</v>
      </c>
    </row>
    <row r="26" spans="1:5" x14ac:dyDescent="0.15">
      <c r="A26" s="3">
        <v>25</v>
      </c>
      <c r="B26" s="3" t="s">
        <v>70</v>
      </c>
      <c r="C26">
        <v>15.974263364789801</v>
      </c>
      <c r="D26" s="5">
        <f t="shared" si="0"/>
        <v>7.3789042055833365</v>
      </c>
      <c r="E26" s="15">
        <f t="shared" si="1"/>
        <v>23927879.094881341</v>
      </c>
    </row>
    <row r="27" spans="1:5" x14ac:dyDescent="0.15">
      <c r="A27" s="3">
        <v>26</v>
      </c>
      <c r="B27" s="3" t="s">
        <v>71</v>
      </c>
      <c r="C27">
        <v>17.097293639802299</v>
      </c>
      <c r="D27" s="5">
        <f t="shared" si="0"/>
        <v>6.9925715917980327</v>
      </c>
      <c r="E27" s="15">
        <f t="shared" si="1"/>
        <v>9830409.1020936314</v>
      </c>
    </row>
    <row r="28" spans="1:5" x14ac:dyDescent="0.15">
      <c r="A28" s="3">
        <v>27</v>
      </c>
      <c r="B28" s="3" t="s">
        <v>72</v>
      </c>
      <c r="C28">
        <v>17.009741335331601</v>
      </c>
      <c r="D28" s="5">
        <f t="shared" si="0"/>
        <v>7.0226903796719533</v>
      </c>
      <c r="E28" s="15">
        <f t="shared" si="1"/>
        <v>10536354.632346481</v>
      </c>
    </row>
    <row r="29" spans="1:5" x14ac:dyDescent="0.15">
      <c r="A29" s="3">
        <v>28</v>
      </c>
      <c r="B29" s="3" t="s">
        <v>73</v>
      </c>
      <c r="C29">
        <v>16.2819034326387</v>
      </c>
      <c r="D29" s="5">
        <f t="shared" si="0"/>
        <v>7.2730732283055151</v>
      </c>
      <c r="E29" s="15">
        <f t="shared" si="1"/>
        <v>18753106.858054571</v>
      </c>
    </row>
    <row r="30" spans="1:5" x14ac:dyDescent="0.15">
      <c r="A30" s="3">
        <v>29</v>
      </c>
      <c r="B30" s="3" t="s">
        <v>74</v>
      </c>
      <c r="C30">
        <v>16.23424194475</v>
      </c>
      <c r="D30" s="5">
        <f t="shared" si="0"/>
        <v>7.2894692129932235</v>
      </c>
      <c r="E30" s="15">
        <f t="shared" si="1"/>
        <v>19474629.899762757</v>
      </c>
    </row>
    <row r="31" spans="1:5" x14ac:dyDescent="0.15">
      <c r="A31" s="3">
        <v>30</v>
      </c>
      <c r="B31" s="3" t="s">
        <v>75</v>
      </c>
      <c r="C31">
        <v>16.033767476054901</v>
      </c>
      <c r="D31" s="5">
        <f t="shared" si="0"/>
        <v>7.3584342509013378</v>
      </c>
      <c r="E31" s="15">
        <f t="shared" si="1"/>
        <v>22826233.255670078</v>
      </c>
    </row>
    <row r="32" spans="1:5" x14ac:dyDescent="0.15">
      <c r="A32" s="3">
        <v>31</v>
      </c>
      <c r="B32" s="3" t="s">
        <v>76</v>
      </c>
      <c r="C32">
        <v>17.983429729285799</v>
      </c>
      <c r="D32" s="5">
        <f t="shared" si="0"/>
        <v>6.6877327292697384</v>
      </c>
      <c r="E32" s="15">
        <f t="shared" si="1"/>
        <v>4872285.5074338093</v>
      </c>
    </row>
    <row r="33" spans="1:5" x14ac:dyDescent="0.15">
      <c r="A33" s="3">
        <v>32</v>
      </c>
      <c r="B33" s="3" t="s">
        <v>77</v>
      </c>
      <c r="C33">
        <v>19.012612313965999</v>
      </c>
      <c r="D33" s="5">
        <f t="shared" si="0"/>
        <v>6.3336845732684308</v>
      </c>
      <c r="E33" s="15">
        <f t="shared" si="1"/>
        <v>2156177.8150738617</v>
      </c>
    </row>
    <row r="34" spans="1:5" x14ac:dyDescent="0.15">
      <c r="A34" s="3">
        <v>33</v>
      </c>
      <c r="B34" s="3" t="s">
        <v>78</v>
      </c>
      <c r="C34">
        <v>18.694656499828799</v>
      </c>
      <c r="D34" s="5">
        <f t="shared" si="0"/>
        <v>6.4430642609553823</v>
      </c>
      <c r="E34" s="15">
        <f t="shared" si="1"/>
        <v>2773730.4929772331</v>
      </c>
    </row>
    <row r="35" spans="1:5" x14ac:dyDescent="0.15">
      <c r="A35" s="3">
        <v>34</v>
      </c>
      <c r="B35" s="3" t="s">
        <v>79</v>
      </c>
      <c r="C35">
        <v>20.223396043836502</v>
      </c>
      <c r="D35" s="5">
        <f t="shared" si="0"/>
        <v>5.9171639740491582</v>
      </c>
      <c r="E35" s="15">
        <f t="shared" si="1"/>
        <v>826349.89082101407</v>
      </c>
    </row>
    <row r="36" spans="1:5" x14ac:dyDescent="0.15">
      <c r="A36" s="3">
        <v>35</v>
      </c>
      <c r="B36" s="3" t="s">
        <v>80</v>
      </c>
      <c r="C36">
        <v>19.711815077238199</v>
      </c>
      <c r="D36" s="5">
        <f t="shared" si="0"/>
        <v>6.0931524726553379</v>
      </c>
      <c r="E36" s="15">
        <f t="shared" si="1"/>
        <v>1239231.5811556671</v>
      </c>
    </row>
    <row r="37" spans="1:5" x14ac:dyDescent="0.15">
      <c r="A37" s="3">
        <v>36</v>
      </c>
      <c r="B37" s="3" t="s">
        <v>81</v>
      </c>
      <c r="C37">
        <v>21.614244382789199</v>
      </c>
      <c r="D37" s="5">
        <f t="shared" si="0"/>
        <v>5.438699513987685</v>
      </c>
      <c r="E37" s="15">
        <f t="shared" si="1"/>
        <v>274599.35575235874</v>
      </c>
    </row>
    <row r="38" spans="1:5" x14ac:dyDescent="0.15">
      <c r="A38" s="3">
        <v>37</v>
      </c>
      <c r="B38" s="3" t="s">
        <v>84</v>
      </c>
      <c r="C38">
        <v>21.806144193623599</v>
      </c>
      <c r="D38" s="5">
        <f t="shared" si="0"/>
        <v>5.3726842362573191</v>
      </c>
      <c r="E38" s="15">
        <f t="shared" si="1"/>
        <v>235876.26172218402</v>
      </c>
    </row>
    <row r="39" spans="1:5" x14ac:dyDescent="0.15">
      <c r="A39" s="3">
        <v>38</v>
      </c>
      <c r="B39" s="3" t="s">
        <v>85</v>
      </c>
      <c r="C39">
        <v>22.202616977588299</v>
      </c>
      <c r="D39" s="5">
        <f t="shared" si="0"/>
        <v>5.2362939978711687</v>
      </c>
      <c r="E39" s="15">
        <f t="shared" si="1"/>
        <v>172303.45973539801</v>
      </c>
    </row>
    <row r="40" spans="1:5" x14ac:dyDescent="0.15">
      <c r="A40" s="3">
        <v>39</v>
      </c>
      <c r="B40" s="3" t="s">
        <v>82</v>
      </c>
      <c r="C40">
        <v>24.171551397543301</v>
      </c>
      <c r="D40" s="5">
        <f t="shared" si="0"/>
        <v>4.558962675859747</v>
      </c>
      <c r="E40" s="15">
        <f t="shared" si="1"/>
        <v>36221.186786341525</v>
      </c>
    </row>
    <row r="41" spans="1:5" x14ac:dyDescent="0.15">
      <c r="A41" s="3">
        <v>40</v>
      </c>
      <c r="B41" s="3" t="s">
        <v>83</v>
      </c>
      <c r="C41">
        <v>21.2379864983068</v>
      </c>
      <c r="D41" s="5">
        <f t="shared" si="0"/>
        <v>5.5681356433634459</v>
      </c>
      <c r="E41" s="15">
        <f t="shared" si="1"/>
        <v>369943.70639894315</v>
      </c>
    </row>
    <row r="42" spans="1:5" x14ac:dyDescent="0.15">
      <c r="A42" s="3">
        <v>41</v>
      </c>
      <c r="B42" s="3" t="s">
        <v>86</v>
      </c>
      <c r="C42">
        <v>22.075533523617899</v>
      </c>
      <c r="D42" s="5">
        <f t="shared" si="0"/>
        <v>5.2800118601885515</v>
      </c>
      <c r="E42" s="15">
        <f t="shared" si="1"/>
        <v>190551.27550784266</v>
      </c>
    </row>
    <row r="43" spans="1:5" x14ac:dyDescent="0.15">
      <c r="A43" s="3">
        <v>42</v>
      </c>
      <c r="B43" s="3" t="s">
        <v>87</v>
      </c>
      <c r="C43">
        <v>23.007655271882602</v>
      </c>
      <c r="D43" s="5">
        <f t="shared" si="0"/>
        <v>4.959353513405139</v>
      </c>
      <c r="E43" s="15">
        <f t="shared" si="1"/>
        <v>91065.423874109474</v>
      </c>
    </row>
    <row r="44" spans="1:5" x14ac:dyDescent="0.15">
      <c r="A44" s="3">
        <v>43</v>
      </c>
      <c r="B44" s="3" t="s">
        <v>88</v>
      </c>
      <c r="C44">
        <v>21.7068005545955</v>
      </c>
      <c r="D44" s="5">
        <f t="shared" si="0"/>
        <v>5.4068593503059965</v>
      </c>
      <c r="E44" s="15">
        <f t="shared" si="1"/>
        <v>255187.47240609943</v>
      </c>
    </row>
    <row r="45" spans="1:5" x14ac:dyDescent="0.15">
      <c r="A45" s="3">
        <v>44</v>
      </c>
      <c r="B45" s="3" t="s">
        <v>89</v>
      </c>
      <c r="C45">
        <v>22.519250602439801</v>
      </c>
      <c r="D45" s="5">
        <f t="shared" si="0"/>
        <v>5.1273691553064085</v>
      </c>
      <c r="E45" s="15">
        <f t="shared" si="1"/>
        <v>134081.59121324072</v>
      </c>
    </row>
    <row r="46" spans="1:5" x14ac:dyDescent="0.15">
      <c r="A46" s="3">
        <v>45</v>
      </c>
      <c r="B46" s="3" t="s">
        <v>90</v>
      </c>
      <c r="C46">
        <v>22.2506165250518</v>
      </c>
      <c r="D46" s="5">
        <f t="shared" si="0"/>
        <v>5.2197817176195258</v>
      </c>
      <c r="E46" s="15">
        <f t="shared" si="1"/>
        <v>165875.298581749</v>
      </c>
    </row>
    <row r="47" spans="1:5" x14ac:dyDescent="0.15">
      <c r="A47" s="3">
        <v>46</v>
      </c>
      <c r="B47" s="3" t="s">
        <v>91</v>
      </c>
      <c r="C47">
        <v>19.432542642346299</v>
      </c>
      <c r="D47" s="5">
        <f t="shared" si="0"/>
        <v>6.189224726565655</v>
      </c>
      <c r="E47" s="15">
        <f t="shared" si="1"/>
        <v>1546054.2415123298</v>
      </c>
    </row>
    <row r="48" spans="1:5" x14ac:dyDescent="0.15">
      <c r="A48" s="3">
        <v>47</v>
      </c>
      <c r="B48" s="3" t="s">
        <v>92</v>
      </c>
      <c r="C48">
        <v>19.561871371711199</v>
      </c>
      <c r="D48" s="5">
        <f t="shared" si="0"/>
        <v>6.1447344691213326</v>
      </c>
      <c r="E48" s="15">
        <f t="shared" si="1"/>
        <v>1395514.8719882625</v>
      </c>
    </row>
    <row r="49" spans="1:5" x14ac:dyDescent="0.15">
      <c r="A49" s="3">
        <v>48</v>
      </c>
      <c r="B49" s="3" t="s">
        <v>93</v>
      </c>
      <c r="C49">
        <v>19.461758368340501</v>
      </c>
      <c r="D49" s="5">
        <f t="shared" si="0"/>
        <v>6.1791742514911077</v>
      </c>
      <c r="E49" s="15">
        <f t="shared" si="1"/>
        <v>1510686.1635080578</v>
      </c>
    </row>
    <row r="50" spans="1:5" x14ac:dyDescent="0.15">
      <c r="A50" s="3">
        <v>49</v>
      </c>
      <c r="B50" s="3" t="s">
        <v>94</v>
      </c>
      <c r="C50">
        <v>19.398433165842398</v>
      </c>
      <c r="D50" s="5">
        <f t="shared" si="0"/>
        <v>6.2009586962597965</v>
      </c>
      <c r="E50" s="15">
        <f t="shared" si="1"/>
        <v>1588395.6764452055</v>
      </c>
    </row>
    <row r="51" spans="1:5" x14ac:dyDescent="0.15">
      <c r="A51" s="3">
        <v>50</v>
      </c>
      <c r="B51" s="3" t="s">
        <v>95</v>
      </c>
      <c r="C51">
        <v>19.530944083728599</v>
      </c>
      <c r="D51" s="5">
        <f t="shared" si="0"/>
        <v>6.1553737370640205</v>
      </c>
      <c r="E51" s="15">
        <f t="shared" si="1"/>
        <v>1430124.1387323926</v>
      </c>
    </row>
    <row r="52" spans="1:5" x14ac:dyDescent="0.15">
      <c r="A52" s="3">
        <v>51</v>
      </c>
      <c r="B52" s="3" t="s">
        <v>96</v>
      </c>
      <c r="C52">
        <v>21.003231476758099</v>
      </c>
      <c r="D52" s="5">
        <f t="shared" si="0"/>
        <v>5.6488935027836877</v>
      </c>
      <c r="E52" s="15">
        <f t="shared" si="1"/>
        <v>445546.97845935368</v>
      </c>
    </row>
    <row r="53" spans="1:5" x14ac:dyDescent="0.15">
      <c r="A53" s="3">
        <v>52</v>
      </c>
      <c r="B53" s="3" t="s">
        <v>97</v>
      </c>
      <c r="C53">
        <v>21.247199825133201</v>
      </c>
      <c r="D53" s="5">
        <f t="shared" si="0"/>
        <v>5.5649661752612056</v>
      </c>
      <c r="E53" s="15">
        <f t="shared" si="1"/>
        <v>367253.69607269898</v>
      </c>
    </row>
    <row r="54" spans="1:5" x14ac:dyDescent="0.15">
      <c r="A54" s="3">
        <v>53</v>
      </c>
      <c r="B54" s="3" t="s">
        <v>98</v>
      </c>
      <c r="C54">
        <v>21.778180186099501</v>
      </c>
      <c r="D54" s="5">
        <f t="shared" si="0"/>
        <v>5.3823041088102448</v>
      </c>
      <c r="E54" s="15">
        <f t="shared" si="1"/>
        <v>241159.35231835733</v>
      </c>
    </row>
    <row r="55" spans="1:5" x14ac:dyDescent="0.15">
      <c r="A55" s="3">
        <v>54</v>
      </c>
      <c r="B55" s="3" t="s">
        <v>99</v>
      </c>
      <c r="C55">
        <v>21.304415182236401</v>
      </c>
      <c r="D55" s="5">
        <f t="shared" si="0"/>
        <v>5.5452835727970005</v>
      </c>
      <c r="E55" s="15">
        <f t="shared" si="1"/>
        <v>350980.97234915762</v>
      </c>
    </row>
    <row r="56" spans="1:5" x14ac:dyDescent="0.15">
      <c r="A56" s="3">
        <v>55</v>
      </c>
      <c r="B56" s="3" t="s">
        <v>100</v>
      </c>
      <c r="C56">
        <v>21.348686896638998</v>
      </c>
      <c r="D56" s="5">
        <f t="shared" si="0"/>
        <v>5.5300537009738902</v>
      </c>
      <c r="E56" s="15">
        <f t="shared" si="1"/>
        <v>338886.05716944841</v>
      </c>
    </row>
    <row r="57" spans="1:5" x14ac:dyDescent="0.15">
      <c r="A57" s="3">
        <v>56</v>
      </c>
      <c r="B57" s="3" t="s">
        <v>101</v>
      </c>
      <c r="C57">
        <v>21.849231704001099</v>
      </c>
      <c r="D57" s="5">
        <f t="shared" si="0"/>
        <v>5.3578617413735943</v>
      </c>
      <c r="E57" s="15">
        <f t="shared" si="1"/>
        <v>227961.62355081231</v>
      </c>
    </row>
    <row r="58" spans="1:5" x14ac:dyDescent="0.15">
      <c r="A58" s="3">
        <v>57</v>
      </c>
      <c r="B58" s="3" t="s">
        <v>102</v>
      </c>
      <c r="C58">
        <v>21.058165419410301</v>
      </c>
      <c r="D58" s="5">
        <f t="shared" si="0"/>
        <v>5.6299957276100656</v>
      </c>
      <c r="E58" s="15">
        <f t="shared" si="1"/>
        <v>426575.32232856867</v>
      </c>
    </row>
    <row r="59" spans="1:5" x14ac:dyDescent="0.15">
      <c r="A59" s="3">
        <v>58</v>
      </c>
      <c r="B59" s="3" t="s">
        <v>103</v>
      </c>
      <c r="C59">
        <v>22.024571341788999</v>
      </c>
      <c r="D59" s="5">
        <f t="shared" si="0"/>
        <v>5.2975433135680632</v>
      </c>
      <c r="E59" s="15">
        <f t="shared" si="1"/>
        <v>198400.75183409674</v>
      </c>
    </row>
    <row r="60" spans="1:5" x14ac:dyDescent="0.15">
      <c r="A60" s="3">
        <v>59</v>
      </c>
      <c r="B60" s="3" t="s">
        <v>104</v>
      </c>
      <c r="C60">
        <v>21.532562051326401</v>
      </c>
      <c r="D60" s="5">
        <f t="shared" si="0"/>
        <v>5.4667989778367332</v>
      </c>
      <c r="E60" s="15">
        <f t="shared" si="1"/>
        <v>292953.69347507524</v>
      </c>
    </row>
    <row r="61" spans="1:5" x14ac:dyDescent="0.15">
      <c r="A61" s="3">
        <v>60</v>
      </c>
      <c r="B61" s="3" t="s">
        <v>105</v>
      </c>
      <c r="C61">
        <v>21.940389777357002</v>
      </c>
      <c r="D61" s="5">
        <f t="shared" si="0"/>
        <v>5.3265025362561484</v>
      </c>
      <c r="E61" s="15">
        <f t="shared" si="1"/>
        <v>212081.37784910237</v>
      </c>
    </row>
    <row r="62" spans="1:5" x14ac:dyDescent="0.15">
      <c r="A62" s="3">
        <v>61</v>
      </c>
      <c r="B62" s="3" t="s">
        <v>106</v>
      </c>
      <c r="C62">
        <v>17.744319114562099</v>
      </c>
      <c r="D62" s="5">
        <f t="shared" si="0"/>
        <v>6.7699889522989789</v>
      </c>
      <c r="E62" s="15">
        <f t="shared" si="1"/>
        <v>5888286.7638122635</v>
      </c>
    </row>
    <row r="63" spans="1:5" x14ac:dyDescent="0.15">
      <c r="A63" s="3">
        <v>62</v>
      </c>
      <c r="B63" s="3" t="s">
        <v>107</v>
      </c>
      <c r="C63">
        <v>18.783995407862299</v>
      </c>
      <c r="D63" s="5">
        <f t="shared" si="0"/>
        <v>6.4123308652302109</v>
      </c>
      <c r="E63" s="15">
        <f t="shared" si="1"/>
        <v>2584228.2231182572</v>
      </c>
    </row>
    <row r="64" spans="1:5" x14ac:dyDescent="0.15">
      <c r="A64" s="3">
        <v>63</v>
      </c>
      <c r="B64" s="3" t="s">
        <v>108</v>
      </c>
      <c r="C64">
        <v>18.399615388329401</v>
      </c>
      <c r="D64" s="5">
        <f t="shared" si="0"/>
        <v>6.5445610828272729</v>
      </c>
      <c r="E64" s="15">
        <f t="shared" si="1"/>
        <v>3503975.6769584995</v>
      </c>
    </row>
    <row r="65" spans="1:5" x14ac:dyDescent="0.15">
      <c r="A65" s="3">
        <v>64</v>
      </c>
      <c r="B65" s="3" t="s">
        <v>109</v>
      </c>
      <c r="C65">
        <v>19.1677369949664</v>
      </c>
      <c r="D65" s="5">
        <f t="shared" si="0"/>
        <v>6.2803202741867974</v>
      </c>
      <c r="E65" s="15">
        <f t="shared" si="1"/>
        <v>1906866.4345612309</v>
      </c>
    </row>
    <row r="66" spans="1:5" x14ac:dyDescent="0.15">
      <c r="A66" s="3">
        <v>65</v>
      </c>
      <c r="B66" s="3" t="s">
        <v>110</v>
      </c>
      <c r="C66">
        <v>17.7239937075611</v>
      </c>
      <c r="D66" s="5">
        <f t="shared" ref="D66" si="2">(C66-37.424)/ -2.9069</f>
        <v>6.7769810768994123</v>
      </c>
      <c r="E66" s="15">
        <f t="shared" si="1"/>
        <v>5983855.2160882438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5636-F9A8-46F4-8421-D55E817D4B59}">
  <dimension ref="A1:E61"/>
  <sheetViews>
    <sheetView tabSelected="1" workbookViewId="0">
      <selection activeCell="E1" sqref="E1:E1048576"/>
    </sheetView>
  </sheetViews>
  <sheetFormatPr defaultRowHeight="13.5" x14ac:dyDescent="0.15"/>
  <cols>
    <col min="1" max="1" width="5.5" style="3" bestFit="1" customWidth="1"/>
    <col min="2" max="2" width="9.5" style="3" bestFit="1" customWidth="1"/>
    <col min="3" max="3" width="12.75" bestFit="1" customWidth="1"/>
    <col min="4" max="4" width="29.375" style="14" bestFit="1" customWidth="1"/>
    <col min="5" max="5" width="11.625" style="20" bestFit="1" customWidth="1"/>
  </cols>
  <sheetData>
    <row r="1" spans="1:5" ht="15" x14ac:dyDescent="0.15">
      <c r="A1" s="3" t="s">
        <v>119</v>
      </c>
      <c r="B1" s="3" t="s">
        <v>111</v>
      </c>
      <c r="C1" t="s">
        <v>45</v>
      </c>
      <c r="D1" s="14" t="s">
        <v>116</v>
      </c>
    </row>
    <row r="2" spans="1:5" x14ac:dyDescent="0.15">
      <c r="A2" s="3">
        <v>1</v>
      </c>
      <c r="B2" s="3" t="s">
        <v>46</v>
      </c>
      <c r="C2">
        <v>17.1049992979951</v>
      </c>
      <c r="D2" s="14">
        <f t="shared" ref="D2:D61" si="0">(C2-37.424)/ -2.9069</f>
        <v>6.989920775398156</v>
      </c>
      <c r="E2" s="21">
        <f>10^D2</f>
        <v>9770589.682453841</v>
      </c>
    </row>
    <row r="3" spans="1:5" x14ac:dyDescent="0.15">
      <c r="A3" s="3">
        <v>2</v>
      </c>
      <c r="B3" s="3" t="s">
        <v>47</v>
      </c>
      <c r="C3">
        <v>17.348994664856999</v>
      </c>
      <c r="D3" s="14">
        <f t="shared" si="0"/>
        <v>6.9059841532708388</v>
      </c>
      <c r="E3" s="21">
        <f t="shared" ref="E3:E61" si="1">10^D3</f>
        <v>8053490.5473039094</v>
      </c>
    </row>
    <row r="4" spans="1:5" x14ac:dyDescent="0.15">
      <c r="A4" s="3">
        <v>3</v>
      </c>
      <c r="B4" s="3" t="s">
        <v>48</v>
      </c>
      <c r="C4">
        <v>17.387134238631699</v>
      </c>
      <c r="D4" s="14">
        <f t="shared" si="0"/>
        <v>6.8928637935148442</v>
      </c>
      <c r="E4" s="21">
        <f t="shared" si="1"/>
        <v>7813827.0342462333</v>
      </c>
    </row>
    <row r="5" spans="1:5" x14ac:dyDescent="0.15">
      <c r="A5" s="3">
        <v>4</v>
      </c>
      <c r="B5" s="3" t="s">
        <v>49</v>
      </c>
      <c r="C5">
        <v>17.7514017495315</v>
      </c>
      <c r="D5" s="14">
        <f t="shared" si="0"/>
        <v>6.7675524615461491</v>
      </c>
      <c r="E5" s="21">
        <f t="shared" si="1"/>
        <v>5855344.6295717768</v>
      </c>
    </row>
    <row r="6" spans="1:5" x14ac:dyDescent="0.15">
      <c r="A6" s="3">
        <v>5</v>
      </c>
      <c r="B6" s="3" t="s">
        <v>50</v>
      </c>
      <c r="C6">
        <v>17.1068794554064</v>
      </c>
      <c r="D6" s="14">
        <f t="shared" si="0"/>
        <v>6.9892739841733809</v>
      </c>
      <c r="E6" s="21">
        <f t="shared" si="1"/>
        <v>9756049.2532003932</v>
      </c>
    </row>
    <row r="7" spans="1:5" x14ac:dyDescent="0.15">
      <c r="A7" s="3">
        <v>16</v>
      </c>
      <c r="B7" s="3" t="s">
        <v>61</v>
      </c>
      <c r="C7">
        <v>19.221739824778201</v>
      </c>
      <c r="D7" s="14">
        <f>(C7-37.424)/ -2.9069</f>
        <v>6.2617428102864912</v>
      </c>
      <c r="E7" s="21">
        <f>10^D7</f>
        <v>1827017.9334964701</v>
      </c>
    </row>
    <row r="8" spans="1:5" x14ac:dyDescent="0.15">
      <c r="A8" s="3">
        <v>17</v>
      </c>
      <c r="B8" s="3" t="s">
        <v>62</v>
      </c>
      <c r="C8">
        <v>18.184209901339901</v>
      </c>
      <c r="D8" s="14">
        <f>(C8-37.424)/ -2.9069</f>
        <v>6.6186625266297776</v>
      </c>
      <c r="E8" s="21">
        <f>10^D8</f>
        <v>4155875.4805198065</v>
      </c>
    </row>
    <row r="9" spans="1:5" x14ac:dyDescent="0.15">
      <c r="A9" s="3">
        <v>18</v>
      </c>
      <c r="B9" s="3" t="s">
        <v>63</v>
      </c>
      <c r="C9">
        <v>18.0928172249643</v>
      </c>
      <c r="D9" s="14">
        <f>(C9-37.424)/ -2.9069</f>
        <v>6.650102437316626</v>
      </c>
      <c r="E9" s="21">
        <f>10^D9</f>
        <v>4467889.6412151922</v>
      </c>
    </row>
    <row r="10" spans="1:5" x14ac:dyDescent="0.15">
      <c r="A10" s="3">
        <v>19</v>
      </c>
      <c r="B10" s="3" t="s">
        <v>64</v>
      </c>
      <c r="C10">
        <v>17.993582598616801</v>
      </c>
      <c r="D10" s="14">
        <f>(C10-37.424)/ -2.9069</f>
        <v>6.6842400500131411</v>
      </c>
      <c r="E10" s="21">
        <f>10^D10</f>
        <v>4833258.7963262266</v>
      </c>
    </row>
    <row r="11" spans="1:5" x14ac:dyDescent="0.15">
      <c r="A11" s="3">
        <v>20</v>
      </c>
      <c r="B11" s="3" t="s">
        <v>65</v>
      </c>
      <c r="C11">
        <v>17.377935759380399</v>
      </c>
      <c r="D11" s="14">
        <f>(C11-37.424)/ -2.9069</f>
        <v>6.8960281539164061</v>
      </c>
      <c r="E11" s="21">
        <f>10^D11</f>
        <v>7870968.1299965344</v>
      </c>
    </row>
    <row r="12" spans="1:5" x14ac:dyDescent="0.15">
      <c r="A12" s="3">
        <v>6</v>
      </c>
      <c r="B12" s="3" t="s">
        <v>51</v>
      </c>
      <c r="C12">
        <v>16.609709275739501</v>
      </c>
      <c r="D12" s="14">
        <f t="shared" si="0"/>
        <v>7.1603050411986997</v>
      </c>
      <c r="E12" s="21">
        <f t="shared" si="1"/>
        <v>14464553.801582495</v>
      </c>
    </row>
    <row r="13" spans="1:5" x14ac:dyDescent="0.15">
      <c r="A13" s="3">
        <v>7</v>
      </c>
      <c r="B13" s="3" t="s">
        <v>52</v>
      </c>
      <c r="C13">
        <v>16.390451247142799</v>
      </c>
      <c r="D13" s="14">
        <f t="shared" si="0"/>
        <v>7.2357317943022466</v>
      </c>
      <c r="E13" s="21">
        <f t="shared" si="1"/>
        <v>17208055.350201078</v>
      </c>
    </row>
    <row r="14" spans="1:5" x14ac:dyDescent="0.15">
      <c r="A14" s="3">
        <v>8</v>
      </c>
      <c r="B14" s="3" t="s">
        <v>53</v>
      </c>
      <c r="C14">
        <v>17.031034658446298</v>
      </c>
      <c r="D14" s="14">
        <f t="shared" si="0"/>
        <v>7.0153652831379487</v>
      </c>
      <c r="E14" s="21">
        <f t="shared" si="1"/>
        <v>10360131.863600707</v>
      </c>
    </row>
    <row r="15" spans="1:5" x14ac:dyDescent="0.15">
      <c r="A15" s="3">
        <v>9</v>
      </c>
      <c r="B15" s="3" t="s">
        <v>54</v>
      </c>
      <c r="C15">
        <v>16.613621598917401</v>
      </c>
      <c r="D15" s="14">
        <f t="shared" si="0"/>
        <v>7.1589591664944097</v>
      </c>
      <c r="E15" s="21">
        <f t="shared" si="1"/>
        <v>14419797.664334815</v>
      </c>
    </row>
    <row r="16" spans="1:5" x14ac:dyDescent="0.15">
      <c r="A16" s="3">
        <v>10</v>
      </c>
      <c r="B16" s="3" t="s">
        <v>55</v>
      </c>
      <c r="C16">
        <v>16.6058472267116</v>
      </c>
      <c r="D16" s="14">
        <f t="shared" si="0"/>
        <v>7.1616336211388081</v>
      </c>
      <c r="E16" s="21">
        <f t="shared" si="1"/>
        <v>14508871.059399959</v>
      </c>
    </row>
    <row r="17" spans="1:5" x14ac:dyDescent="0.15">
      <c r="A17" s="3">
        <v>21</v>
      </c>
      <c r="B17" s="3" t="s">
        <v>66</v>
      </c>
      <c r="C17">
        <v>15.591860656650001</v>
      </c>
      <c r="D17" s="14">
        <f>(C17-37.424)/ -2.9069</f>
        <v>7.5104542101035472</v>
      </c>
      <c r="E17" s="21">
        <f>10^D17</f>
        <v>32393226.679264754</v>
      </c>
    </row>
    <row r="18" spans="1:5" x14ac:dyDescent="0.15">
      <c r="A18" s="3">
        <v>22</v>
      </c>
      <c r="B18" s="3" t="s">
        <v>67</v>
      </c>
      <c r="C18">
        <v>16.460561522124699</v>
      </c>
      <c r="D18" s="14">
        <f>(C18-37.424)/ -2.9069</f>
        <v>7.2116132229781904</v>
      </c>
      <c r="E18" s="21">
        <f>10^D18</f>
        <v>16278456.487086007</v>
      </c>
    </row>
    <row r="19" spans="1:5" x14ac:dyDescent="0.15">
      <c r="A19" s="3">
        <v>23</v>
      </c>
      <c r="B19" s="3" t="s">
        <v>68</v>
      </c>
      <c r="C19">
        <v>16.125522601214598</v>
      </c>
      <c r="D19" s="14">
        <f>(C19-37.424)/ -2.9069</f>
        <v>7.3268696545410581</v>
      </c>
      <c r="E19" s="21">
        <f>10^D19</f>
        <v>21226073.050524838</v>
      </c>
    </row>
    <row r="20" spans="1:5" x14ac:dyDescent="0.15">
      <c r="A20" s="3">
        <v>24</v>
      </c>
      <c r="B20" s="3" t="s">
        <v>69</v>
      </c>
      <c r="C20">
        <v>16.484155212178401</v>
      </c>
      <c r="D20" s="14">
        <f>(C20-37.424)/ -2.9069</f>
        <v>7.2034967793256044</v>
      </c>
      <c r="E20" s="21">
        <f>10^D20</f>
        <v>15977056.80626134</v>
      </c>
    </row>
    <row r="21" spans="1:5" x14ac:dyDescent="0.15">
      <c r="A21" s="3">
        <v>25</v>
      </c>
      <c r="B21" s="3" t="s">
        <v>70</v>
      </c>
      <c r="C21">
        <v>15.974263364789801</v>
      </c>
      <c r="D21" s="14">
        <f>(C21-37.424)/ -2.9069</f>
        <v>7.3789042055833365</v>
      </c>
      <c r="E21" s="21">
        <f>10^D21</f>
        <v>23927879.094881341</v>
      </c>
    </row>
    <row r="22" spans="1:5" x14ac:dyDescent="0.15">
      <c r="A22" s="3">
        <v>11</v>
      </c>
      <c r="B22" s="3" t="s">
        <v>56</v>
      </c>
      <c r="C22">
        <v>16.5492042025794</v>
      </c>
      <c r="D22" s="14">
        <f t="shared" si="0"/>
        <v>7.1811193358631531</v>
      </c>
      <c r="E22" s="21">
        <f t="shared" si="1"/>
        <v>15174672.81322724</v>
      </c>
    </row>
    <row r="23" spans="1:5" x14ac:dyDescent="0.15">
      <c r="A23" s="3">
        <v>12</v>
      </c>
      <c r="B23" s="3" t="s">
        <v>57</v>
      </c>
      <c r="C23">
        <v>17.6606863463435</v>
      </c>
      <c r="D23" s="14">
        <f t="shared" si="0"/>
        <v>6.7987593841055771</v>
      </c>
      <c r="E23" s="21">
        <f t="shared" si="1"/>
        <v>6291575.0874918401</v>
      </c>
    </row>
    <row r="24" spans="1:5" x14ac:dyDescent="0.15">
      <c r="A24" s="3">
        <v>13</v>
      </c>
      <c r="B24" s="3" t="s">
        <v>58</v>
      </c>
      <c r="C24">
        <v>17.083157869885301</v>
      </c>
      <c r="D24" s="14">
        <f t="shared" si="0"/>
        <v>6.9974344250282776</v>
      </c>
      <c r="E24" s="21">
        <f t="shared" si="1"/>
        <v>9941099.6001652107</v>
      </c>
    </row>
    <row r="25" spans="1:5" x14ac:dyDescent="0.15">
      <c r="A25" s="3">
        <v>14</v>
      </c>
      <c r="B25" s="3" t="s">
        <v>59</v>
      </c>
      <c r="C25">
        <v>16.4292259723392</v>
      </c>
      <c r="D25" s="14">
        <f t="shared" si="0"/>
        <v>7.222392936688844</v>
      </c>
      <c r="E25" s="21">
        <f t="shared" si="1"/>
        <v>16687563.706997136</v>
      </c>
    </row>
    <row r="26" spans="1:5" x14ac:dyDescent="0.15">
      <c r="A26" s="3">
        <v>15</v>
      </c>
      <c r="B26" s="3" t="s">
        <v>60</v>
      </c>
      <c r="C26">
        <v>17.025177255968298</v>
      </c>
      <c r="D26" s="14">
        <f t="shared" si="0"/>
        <v>7.0173802827863714</v>
      </c>
      <c r="E26" s="21">
        <f t="shared" si="1"/>
        <v>10408311.535250621</v>
      </c>
    </row>
    <row r="27" spans="1:5" x14ac:dyDescent="0.15">
      <c r="A27" s="3">
        <v>26</v>
      </c>
      <c r="B27" s="3" t="s">
        <v>71</v>
      </c>
      <c r="C27">
        <v>17.097293639802299</v>
      </c>
      <c r="D27" s="14">
        <f t="shared" si="0"/>
        <v>6.9925715917980327</v>
      </c>
      <c r="E27" s="21">
        <f t="shared" si="1"/>
        <v>9830409.1020936314</v>
      </c>
    </row>
    <row r="28" spans="1:5" x14ac:dyDescent="0.15">
      <c r="A28" s="3">
        <v>27</v>
      </c>
      <c r="B28" s="3" t="s">
        <v>72</v>
      </c>
      <c r="C28">
        <v>17.009741335331601</v>
      </c>
      <c r="D28" s="14">
        <f t="shared" si="0"/>
        <v>7.0226903796719533</v>
      </c>
      <c r="E28" s="21">
        <f t="shared" si="1"/>
        <v>10536354.632346481</v>
      </c>
    </row>
    <row r="29" spans="1:5" x14ac:dyDescent="0.15">
      <c r="A29" s="3">
        <v>28</v>
      </c>
      <c r="B29" s="3" t="s">
        <v>73</v>
      </c>
      <c r="C29">
        <v>16.2819034326387</v>
      </c>
      <c r="D29" s="14">
        <f t="shared" si="0"/>
        <v>7.2730732283055151</v>
      </c>
      <c r="E29" s="21">
        <f t="shared" si="1"/>
        <v>18753106.858054571</v>
      </c>
    </row>
    <row r="30" spans="1:5" x14ac:dyDescent="0.15">
      <c r="A30" s="3">
        <v>29</v>
      </c>
      <c r="B30" s="3" t="s">
        <v>74</v>
      </c>
      <c r="C30">
        <v>16.23424194475</v>
      </c>
      <c r="D30" s="14">
        <f t="shared" si="0"/>
        <v>7.2894692129932235</v>
      </c>
      <c r="E30" s="21">
        <f t="shared" si="1"/>
        <v>19474629.899762757</v>
      </c>
    </row>
    <row r="31" spans="1:5" x14ac:dyDescent="0.15">
      <c r="A31" s="3">
        <v>30</v>
      </c>
      <c r="B31" s="3" t="s">
        <v>75</v>
      </c>
      <c r="C31">
        <v>16.033767476054901</v>
      </c>
      <c r="D31" s="14">
        <f t="shared" si="0"/>
        <v>7.3584342509013378</v>
      </c>
      <c r="E31" s="21">
        <f t="shared" si="1"/>
        <v>22826233.255670078</v>
      </c>
    </row>
    <row r="32" spans="1:5" x14ac:dyDescent="0.15">
      <c r="A32" s="3">
        <v>31</v>
      </c>
      <c r="B32" s="3" t="s">
        <v>76</v>
      </c>
      <c r="C32">
        <v>17.983429729285799</v>
      </c>
      <c r="D32" s="14">
        <f t="shared" si="0"/>
        <v>6.6877327292697384</v>
      </c>
      <c r="E32" s="21">
        <f t="shared" si="1"/>
        <v>4872285.5074338093</v>
      </c>
    </row>
    <row r="33" spans="1:5" x14ac:dyDescent="0.15">
      <c r="A33" s="3">
        <v>32</v>
      </c>
      <c r="B33" s="3" t="s">
        <v>77</v>
      </c>
      <c r="C33">
        <v>19.012612313965999</v>
      </c>
      <c r="D33" s="14">
        <f t="shared" si="0"/>
        <v>6.3336845732684308</v>
      </c>
      <c r="E33" s="21">
        <f t="shared" si="1"/>
        <v>2156177.8150738617</v>
      </c>
    </row>
    <row r="34" spans="1:5" x14ac:dyDescent="0.15">
      <c r="A34" s="3">
        <v>33</v>
      </c>
      <c r="B34" s="3" t="s">
        <v>78</v>
      </c>
      <c r="C34">
        <v>18.694656499828799</v>
      </c>
      <c r="D34" s="14">
        <f t="shared" si="0"/>
        <v>6.4430642609553823</v>
      </c>
      <c r="E34" s="21">
        <f t="shared" si="1"/>
        <v>2773730.4929772331</v>
      </c>
    </row>
    <row r="35" spans="1:5" x14ac:dyDescent="0.15">
      <c r="A35" s="3">
        <v>34</v>
      </c>
      <c r="B35" s="3" t="s">
        <v>79</v>
      </c>
      <c r="C35">
        <v>20.223396043836502</v>
      </c>
      <c r="D35" s="14">
        <f t="shared" si="0"/>
        <v>5.9171639740491582</v>
      </c>
      <c r="E35" s="21">
        <f t="shared" si="1"/>
        <v>826349.89082101407</v>
      </c>
    </row>
    <row r="36" spans="1:5" x14ac:dyDescent="0.15">
      <c r="A36" s="3">
        <v>35</v>
      </c>
      <c r="B36" s="3" t="s">
        <v>80</v>
      </c>
      <c r="C36">
        <v>19.711815077238199</v>
      </c>
      <c r="D36" s="14">
        <f t="shared" si="0"/>
        <v>6.0931524726553379</v>
      </c>
      <c r="E36" s="21">
        <f t="shared" si="1"/>
        <v>1239231.5811556671</v>
      </c>
    </row>
    <row r="37" spans="1:5" x14ac:dyDescent="0.15">
      <c r="A37" s="3">
        <v>46</v>
      </c>
      <c r="B37" s="3" t="s">
        <v>91</v>
      </c>
      <c r="C37">
        <v>19.432542642346299</v>
      </c>
      <c r="D37" s="14">
        <f>(C37-37.424)/ -2.9069</f>
        <v>6.189224726565655</v>
      </c>
      <c r="E37" s="21">
        <f>10^D37</f>
        <v>1546054.2415123298</v>
      </c>
    </row>
    <row r="38" spans="1:5" x14ac:dyDescent="0.15">
      <c r="A38" s="3">
        <v>47</v>
      </c>
      <c r="B38" s="3" t="s">
        <v>92</v>
      </c>
      <c r="C38">
        <v>19.561871371711199</v>
      </c>
      <c r="D38" s="14">
        <f>(C38-37.424)/ -2.9069</f>
        <v>6.1447344691213326</v>
      </c>
      <c r="E38" s="21">
        <f>10^D38</f>
        <v>1395514.8719882625</v>
      </c>
    </row>
    <row r="39" spans="1:5" x14ac:dyDescent="0.15">
      <c r="A39" s="3">
        <v>48</v>
      </c>
      <c r="B39" s="3" t="s">
        <v>93</v>
      </c>
      <c r="C39">
        <v>19.461758368340501</v>
      </c>
      <c r="D39" s="14">
        <f>(C39-37.424)/ -2.9069</f>
        <v>6.1791742514911077</v>
      </c>
      <c r="E39" s="21">
        <f>10^D39</f>
        <v>1510686.1635080578</v>
      </c>
    </row>
    <row r="40" spans="1:5" x14ac:dyDescent="0.15">
      <c r="A40" s="3">
        <v>49</v>
      </c>
      <c r="B40" s="3" t="s">
        <v>94</v>
      </c>
      <c r="C40">
        <v>19.398433165842398</v>
      </c>
      <c r="D40" s="14">
        <f>(C40-37.424)/ -2.9069</f>
        <v>6.2009586962597965</v>
      </c>
      <c r="E40" s="21">
        <f>10^D40</f>
        <v>1588395.6764452055</v>
      </c>
    </row>
    <row r="41" spans="1:5" x14ac:dyDescent="0.15">
      <c r="A41" s="3">
        <v>50</v>
      </c>
      <c r="B41" s="3" t="s">
        <v>95</v>
      </c>
      <c r="C41">
        <v>19.530944083728599</v>
      </c>
      <c r="D41" s="14">
        <f>(C41-37.424)/ -2.9069</f>
        <v>6.1553737370640205</v>
      </c>
      <c r="E41" s="21">
        <f>10^D41</f>
        <v>1430124.1387323926</v>
      </c>
    </row>
    <row r="42" spans="1:5" x14ac:dyDescent="0.15">
      <c r="A42" s="3">
        <v>36</v>
      </c>
      <c r="B42" s="3" t="s">
        <v>81</v>
      </c>
      <c r="C42">
        <v>21.614244382789199</v>
      </c>
      <c r="D42" s="14">
        <f t="shared" si="0"/>
        <v>5.438699513987685</v>
      </c>
      <c r="E42" s="21">
        <f t="shared" si="1"/>
        <v>274599.35575235874</v>
      </c>
    </row>
    <row r="43" spans="1:5" x14ac:dyDescent="0.15">
      <c r="A43" s="3">
        <v>37</v>
      </c>
      <c r="B43" s="3" t="s">
        <v>84</v>
      </c>
      <c r="C43">
        <v>21.806144193623599</v>
      </c>
      <c r="D43" s="14">
        <f t="shared" si="0"/>
        <v>5.3726842362573191</v>
      </c>
      <c r="E43" s="21">
        <f t="shared" si="1"/>
        <v>235876.26172218402</v>
      </c>
    </row>
    <row r="44" spans="1:5" x14ac:dyDescent="0.15">
      <c r="A44" s="3">
        <v>38</v>
      </c>
      <c r="B44" s="3" t="s">
        <v>85</v>
      </c>
      <c r="C44">
        <v>22.202616977588299</v>
      </c>
      <c r="D44" s="14">
        <f t="shared" si="0"/>
        <v>5.2362939978711687</v>
      </c>
      <c r="E44" s="21">
        <f t="shared" si="1"/>
        <v>172303.45973539801</v>
      </c>
    </row>
    <row r="45" spans="1:5" x14ac:dyDescent="0.15">
      <c r="A45" s="3">
        <v>39</v>
      </c>
      <c r="B45" s="3" t="s">
        <v>82</v>
      </c>
      <c r="C45">
        <v>22.171551397543301</v>
      </c>
      <c r="D45" s="14">
        <f t="shared" si="0"/>
        <v>5.246980839539269</v>
      </c>
      <c r="E45" s="21">
        <f t="shared" si="1"/>
        <v>176595.99073041446</v>
      </c>
    </row>
    <row r="46" spans="1:5" x14ac:dyDescent="0.15">
      <c r="A46" s="3">
        <v>40</v>
      </c>
      <c r="B46" s="3" t="s">
        <v>83</v>
      </c>
      <c r="C46">
        <v>21.2379864983068</v>
      </c>
      <c r="D46" s="14">
        <f t="shared" si="0"/>
        <v>5.5681356433634459</v>
      </c>
      <c r="E46" s="21">
        <f t="shared" si="1"/>
        <v>369943.70639894315</v>
      </c>
    </row>
    <row r="47" spans="1:5" x14ac:dyDescent="0.15">
      <c r="A47" s="3">
        <v>51</v>
      </c>
      <c r="B47" s="3" t="s">
        <v>96</v>
      </c>
      <c r="C47">
        <v>21.003231476758099</v>
      </c>
      <c r="D47" s="14">
        <f>(C47-37.424)/ -2.9069</f>
        <v>5.6488935027836877</v>
      </c>
      <c r="E47" s="21">
        <f>10^D47</f>
        <v>445546.97845935368</v>
      </c>
    </row>
    <row r="48" spans="1:5" x14ac:dyDescent="0.15">
      <c r="A48" s="3">
        <v>52</v>
      </c>
      <c r="B48" s="3" t="s">
        <v>97</v>
      </c>
      <c r="C48">
        <v>21.247199825133201</v>
      </c>
      <c r="D48" s="14">
        <f>(C48-37.424)/ -2.9069</f>
        <v>5.5649661752612056</v>
      </c>
      <c r="E48" s="21">
        <f>10^D48</f>
        <v>367253.69607269898</v>
      </c>
    </row>
    <row r="49" spans="1:5" x14ac:dyDescent="0.15">
      <c r="A49" s="3">
        <v>53</v>
      </c>
      <c r="B49" s="3" t="s">
        <v>98</v>
      </c>
      <c r="C49">
        <v>21.778180186099501</v>
      </c>
      <c r="D49" s="14">
        <f>(C49-37.424)/ -2.9069</f>
        <v>5.3823041088102448</v>
      </c>
      <c r="E49" s="21">
        <f>10^D49</f>
        <v>241159.35231835733</v>
      </c>
    </row>
    <row r="50" spans="1:5" x14ac:dyDescent="0.15">
      <c r="A50" s="3">
        <v>54</v>
      </c>
      <c r="B50" s="3" t="s">
        <v>99</v>
      </c>
      <c r="C50">
        <v>21.304415182236401</v>
      </c>
      <c r="D50" s="14">
        <f>(C50-37.424)/ -2.9069</f>
        <v>5.5452835727970005</v>
      </c>
      <c r="E50" s="21">
        <f>10^D50</f>
        <v>350980.97234915762</v>
      </c>
    </row>
    <row r="51" spans="1:5" x14ac:dyDescent="0.15">
      <c r="A51" s="3">
        <v>55</v>
      </c>
      <c r="B51" s="3" t="s">
        <v>100</v>
      </c>
      <c r="C51">
        <v>21.348686896638998</v>
      </c>
      <c r="D51" s="14">
        <f>(C51-37.424)/ -2.9069</f>
        <v>5.5300537009738902</v>
      </c>
      <c r="E51" s="21">
        <f>10^D51</f>
        <v>338886.05716944841</v>
      </c>
    </row>
    <row r="52" spans="1:5" x14ac:dyDescent="0.15">
      <c r="A52" s="3">
        <v>41</v>
      </c>
      <c r="B52" s="3" t="s">
        <v>86</v>
      </c>
      <c r="C52">
        <v>22.075533523617899</v>
      </c>
      <c r="D52" s="14">
        <f t="shared" si="0"/>
        <v>5.2800118601885515</v>
      </c>
      <c r="E52" s="21">
        <f t="shared" si="1"/>
        <v>190551.27550784266</v>
      </c>
    </row>
    <row r="53" spans="1:5" x14ac:dyDescent="0.15">
      <c r="A53" s="3">
        <v>42</v>
      </c>
      <c r="B53" s="3" t="s">
        <v>87</v>
      </c>
      <c r="C53">
        <v>22.007655271882602</v>
      </c>
      <c r="D53" s="14">
        <f>(C53-37.424)/ -2.9069</f>
        <v>5.3033625952448995</v>
      </c>
      <c r="E53" s="21">
        <f t="shared" si="1"/>
        <v>201077.09175003986</v>
      </c>
    </row>
    <row r="54" spans="1:5" x14ac:dyDescent="0.15">
      <c r="A54" s="3">
        <v>43</v>
      </c>
      <c r="B54" s="3" t="s">
        <v>88</v>
      </c>
      <c r="C54">
        <v>21.7068005545955</v>
      </c>
      <c r="D54" s="14">
        <f t="shared" si="0"/>
        <v>5.4068593503059965</v>
      </c>
      <c r="E54" s="21">
        <f t="shared" si="1"/>
        <v>255187.47240609943</v>
      </c>
    </row>
    <row r="55" spans="1:5" x14ac:dyDescent="0.15">
      <c r="A55" s="3">
        <v>44</v>
      </c>
      <c r="B55" s="3" t="s">
        <v>89</v>
      </c>
      <c r="C55">
        <v>22.519250602439801</v>
      </c>
      <c r="D55" s="14">
        <f t="shared" si="0"/>
        <v>5.1273691553064085</v>
      </c>
      <c r="E55" s="21">
        <f t="shared" si="1"/>
        <v>134081.59121324072</v>
      </c>
    </row>
    <row r="56" spans="1:5" x14ac:dyDescent="0.15">
      <c r="A56" s="3">
        <v>45</v>
      </c>
      <c r="B56" s="3" t="s">
        <v>90</v>
      </c>
      <c r="C56">
        <v>22.2506165250518</v>
      </c>
      <c r="D56" s="14">
        <f t="shared" si="0"/>
        <v>5.2197817176195258</v>
      </c>
      <c r="E56" s="21">
        <f t="shared" si="1"/>
        <v>165875.298581749</v>
      </c>
    </row>
    <row r="57" spans="1:5" x14ac:dyDescent="0.15">
      <c r="A57" s="3">
        <v>56</v>
      </c>
      <c r="B57" s="3" t="s">
        <v>101</v>
      </c>
      <c r="C57">
        <v>21.849231704001099</v>
      </c>
      <c r="D57" s="14">
        <f t="shared" si="0"/>
        <v>5.3578617413735943</v>
      </c>
      <c r="E57" s="21">
        <f t="shared" si="1"/>
        <v>227961.62355081231</v>
      </c>
    </row>
    <row r="58" spans="1:5" x14ac:dyDescent="0.15">
      <c r="A58" s="3">
        <v>57</v>
      </c>
      <c r="B58" s="3" t="s">
        <v>102</v>
      </c>
      <c r="C58">
        <v>21.058165419410301</v>
      </c>
      <c r="D58" s="14">
        <f t="shared" si="0"/>
        <v>5.6299957276100656</v>
      </c>
      <c r="E58" s="21">
        <f t="shared" si="1"/>
        <v>426575.32232856867</v>
      </c>
    </row>
    <row r="59" spans="1:5" x14ac:dyDescent="0.15">
      <c r="A59" s="3">
        <v>58</v>
      </c>
      <c r="B59" s="3" t="s">
        <v>103</v>
      </c>
      <c r="C59">
        <v>22.024571341788999</v>
      </c>
      <c r="D59" s="14">
        <f t="shared" si="0"/>
        <v>5.2975433135680632</v>
      </c>
      <c r="E59" s="21">
        <f t="shared" si="1"/>
        <v>198400.75183409674</v>
      </c>
    </row>
    <row r="60" spans="1:5" x14ac:dyDescent="0.15">
      <c r="A60" s="3">
        <v>59</v>
      </c>
      <c r="B60" s="3" t="s">
        <v>104</v>
      </c>
      <c r="C60">
        <v>21.532562051326401</v>
      </c>
      <c r="D60" s="14">
        <f t="shared" si="0"/>
        <v>5.4667989778367332</v>
      </c>
      <c r="E60" s="21">
        <f t="shared" si="1"/>
        <v>292953.69347507524</v>
      </c>
    </row>
    <row r="61" spans="1:5" x14ac:dyDescent="0.15">
      <c r="A61" s="3">
        <v>60</v>
      </c>
      <c r="B61" s="3" t="s">
        <v>105</v>
      </c>
      <c r="C61">
        <v>21.940389777357002</v>
      </c>
      <c r="D61" s="14">
        <f t="shared" si="0"/>
        <v>5.3265025362561484</v>
      </c>
      <c r="E61" s="21">
        <f t="shared" si="1"/>
        <v>212081.37784910237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标准曲线的建立</vt:lpstr>
      <vt:lpstr>样品实测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2019-01-04T07:22:14Z</dcterms:created>
  <dcterms:modified xsi:type="dcterms:W3CDTF">2019-01-13T12:47:30Z</dcterms:modified>
</cp:coreProperties>
</file>