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ir\Desktop\"/>
    </mc:Choice>
  </mc:AlternateContent>
  <xr:revisionPtr revIDLastSave="0" documentId="8_{088CC02C-136B-4DC3-BC1D-EA018616CB08}" xr6:coauthVersionLast="45" xr6:coauthVersionMax="45" xr10:uidLastSave="{00000000-0000-0000-0000-000000000000}"/>
  <bookViews>
    <workbookView xWindow="-120" yWindow="-120" windowWidth="20640" windowHeight="9930" activeTab="6" xr2:uid="{2F4CD590-E820-4EAC-9D13-538C163D6779}"/>
  </bookViews>
  <sheets>
    <sheet name="q2" sheetId="1" r:id="rId1"/>
    <sheet name="q2_step2" sheetId="2" r:id="rId2"/>
    <sheet name="q3 - mcc" sheetId="3" r:id="rId3"/>
    <sheet name="q4" sheetId="4" r:id="rId4"/>
    <sheet name="q6" sheetId="5" r:id="rId5"/>
    <sheet name="q6_regression" sheetId="6" r:id="rId6"/>
    <sheet name="q7_results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5" l="1"/>
  <c r="H5" i="5"/>
  <c r="I5" i="5"/>
  <c r="J5" i="5"/>
  <c r="H8" i="5"/>
  <c r="I8" i="5"/>
  <c r="J8" i="5"/>
  <c r="H7" i="5"/>
  <c r="I7" i="5"/>
  <c r="J7" i="5"/>
  <c r="H6" i="5"/>
  <c r="I6" i="5"/>
  <c r="J6" i="5"/>
  <c r="K66" i="3"/>
  <c r="K65" i="3"/>
  <c r="K64" i="3"/>
  <c r="K63" i="3"/>
  <c r="K62" i="3"/>
  <c r="K61" i="3"/>
  <c r="K54" i="3"/>
  <c r="K53" i="3"/>
  <c r="K52" i="3"/>
  <c r="K51" i="3"/>
  <c r="K50" i="3"/>
  <c r="K49" i="3"/>
  <c r="K43" i="3"/>
  <c r="K42" i="3"/>
  <c r="K41" i="3"/>
  <c r="K40" i="3"/>
  <c r="K39" i="3"/>
  <c r="K38" i="3"/>
  <c r="K32" i="3"/>
  <c r="K31" i="3"/>
  <c r="K30" i="3"/>
  <c r="K29" i="3"/>
  <c r="K28" i="3"/>
  <c r="K27" i="3"/>
  <c r="K21" i="3"/>
  <c r="K20" i="3"/>
  <c r="K19" i="3"/>
  <c r="K18" i="3"/>
  <c r="K17" i="3"/>
  <c r="K9" i="3"/>
  <c r="K10" i="3"/>
  <c r="K8" i="4"/>
  <c r="K7" i="4"/>
  <c r="K6" i="4"/>
  <c r="K8" i="3"/>
  <c r="K7" i="3"/>
  <c r="K6" i="3"/>
  <c r="Q35" i="2"/>
  <c r="R35" i="2"/>
  <c r="S35" i="2"/>
  <c r="T35" i="2"/>
  <c r="G5" i="2"/>
  <c r="H5" i="2"/>
  <c r="I5" i="2"/>
  <c r="P27" i="2"/>
  <c r="Q27" i="2"/>
  <c r="R27" i="2"/>
  <c r="S27" i="2"/>
  <c r="T27" i="2"/>
  <c r="V27" i="2"/>
  <c r="Q22" i="2"/>
  <c r="R22" i="2"/>
  <c r="S22" i="2"/>
  <c r="T22" i="2"/>
  <c r="P16" i="2"/>
  <c r="Q16" i="2"/>
  <c r="R16" i="2"/>
  <c r="S16" i="2"/>
  <c r="T16" i="2"/>
  <c r="V16" i="2"/>
  <c r="P5" i="2"/>
  <c r="Q5" i="2"/>
  <c r="P10" i="2"/>
  <c r="Q10" i="2"/>
  <c r="R10" i="2"/>
  <c r="T10" i="2"/>
  <c r="R5" i="2"/>
  <c r="T5" i="2"/>
  <c r="V5" i="2"/>
  <c r="S35" i="1"/>
  <c r="S27" i="1"/>
  <c r="S22" i="1"/>
  <c r="S16" i="1"/>
  <c r="T27" i="1"/>
  <c r="T35" i="1"/>
  <c r="V27" i="1"/>
  <c r="T16" i="1"/>
  <c r="T22" i="1"/>
  <c r="V16" i="1"/>
  <c r="V5" i="1"/>
  <c r="T10" i="1"/>
  <c r="T5" i="1"/>
  <c r="G5" i="1"/>
  <c r="H5" i="1"/>
  <c r="I5" i="1"/>
  <c r="P5" i="1"/>
  <c r="P27" i="1"/>
  <c r="Q35" i="1"/>
  <c r="R35" i="1"/>
  <c r="Q27" i="1"/>
  <c r="R27" i="1"/>
  <c r="Q22" i="1"/>
  <c r="R22" i="1"/>
  <c r="P16" i="1"/>
  <c r="Q5" i="1"/>
  <c r="P10" i="1"/>
  <c r="Q16" i="1"/>
  <c r="R16" i="1"/>
  <c r="Q10" i="1"/>
  <c r="R10" i="1"/>
  <c r="R5" i="1"/>
</calcChain>
</file>

<file path=xl/sharedStrings.xml><?xml version="1.0" encoding="utf-8"?>
<sst xmlns="http://schemas.openxmlformats.org/spreadsheetml/2006/main" count="449" uniqueCount="104">
  <si>
    <t>First Split (Root Node)</t>
  </si>
  <si>
    <t>F</t>
  </si>
  <si>
    <t>T</t>
  </si>
  <si>
    <t>Behavior</t>
  </si>
  <si>
    <t>Young</t>
  </si>
  <si>
    <t>Drugs</t>
  </si>
  <si>
    <t>Recidivist</t>
  </si>
  <si>
    <t>We want to predict for:</t>
  </si>
  <si>
    <t>?????</t>
  </si>
  <si>
    <t>InfoGain</t>
  </si>
  <si>
    <t>Rec=T</t>
  </si>
  <si>
    <t>Entropy</t>
  </si>
  <si>
    <t>Pr:0</t>
  </si>
  <si>
    <t>Ac:0</t>
  </si>
  <si>
    <t>Ac:1</t>
  </si>
  <si>
    <t>Pr:1</t>
  </si>
  <si>
    <t>TP</t>
  </si>
  <si>
    <t>TN</t>
  </si>
  <si>
    <t>FP</t>
  </si>
  <si>
    <t>FN</t>
  </si>
  <si>
    <t>MCC:</t>
  </si>
  <si>
    <t>Accuracy:</t>
  </si>
  <si>
    <t>F1 Score:</t>
  </si>
  <si>
    <t>a) FRAUD</t>
  </si>
  <si>
    <t>Precision:</t>
  </si>
  <si>
    <t>Recall:</t>
  </si>
  <si>
    <t>b) CANCER SCAN.</t>
  </si>
  <si>
    <t>&lt;-- Want 98%+</t>
  </si>
  <si>
    <t>&lt;-- tone deaf.</t>
  </si>
  <si>
    <t>c) JUNK MAIL FILTER</t>
  </si>
  <si>
    <t>Recall (aka TPR, Sensitivity):</t>
  </si>
  <si>
    <t>Specificity (aka TNR):</t>
  </si>
  <si>
    <t>d) SPORTS PREDICTION</t>
  </si>
  <si>
    <t>Recall (aka TPR):</t>
  </si>
  <si>
    <t>&lt;-- hoo boy.</t>
  </si>
  <si>
    <t>e) LOCATING TRUE 911 EMERGENCIES ON TWITTER</t>
  </si>
  <si>
    <t>f) Checking for my grade on MMAI863 online.</t>
  </si>
  <si>
    <t>&lt;-- ouch.</t>
  </si>
  <si>
    <t>Steve</t>
  </si>
  <si>
    <t>Chard</t>
  </si>
  <si>
    <t>Merlot</t>
  </si>
  <si>
    <t>Cab</t>
  </si>
  <si>
    <t>Yuri</t>
  </si>
  <si>
    <t>Gary</t>
  </si>
  <si>
    <t>Qurat</t>
  </si>
  <si>
    <t>Brigid</t>
  </si>
  <si>
    <t>Zin</t>
  </si>
  <si>
    <t>????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</si>
  <si>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</si>
  <si>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</si>
  <si>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</si>
  <si>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</si>
  <si>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</si>
  <si>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</si>
  <si>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</si>
  <si>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</si>
  <si>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</si>
  <si>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</si>
  <si>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</si>
  <si>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</si>
  <si>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</si>
  <si>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</si>
  <si>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</si>
  <si>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</si>
  <si>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</si>
  <si>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</si>
  <si>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</si>
  <si>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</si>
  <si>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</si>
  <si>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</si>
  <si>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</si>
  <si>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($D$3*$D5 + $E$3*$E5 + $F$3*$F5 + $G$3*$G5 + $H$3*$H5)/($I$3*$I5)</t>
  </si>
  <si>
    <t>1-J5</t>
  </si>
  <si>
    <t>P.Noir</t>
  </si>
  <si>
    <t>P.Gris</t>
  </si>
  <si>
    <t>L2 Metric</t>
  </si>
  <si>
    <t>Cosine Similarity (CS) to Steve*</t>
  </si>
  <si>
    <t>*Cosine Similarity Calculation (for Yuri-Steve):</t>
  </si>
  <si>
    <t>**Cosine Distance Formula (for Yuri)</t>
  </si>
  <si>
    <t>"0.00"</t>
  </si>
  <si>
    <t>CosineDistance** to Steve = 1 - CS</t>
  </si>
  <si>
    <t>Name</t>
  </si>
  <si>
    <t>Zin Prediction</t>
  </si>
  <si>
    <t>F1 Score = 0.82</t>
  </si>
  <si>
    <t>Decision Tree</t>
  </si>
  <si>
    <t>Classifier</t>
  </si>
  <si>
    <t>SVM</t>
  </si>
  <si>
    <t>Logistical Regression</t>
  </si>
  <si>
    <t>XGBoost</t>
  </si>
  <si>
    <t>Random Forest</t>
  </si>
  <si>
    <t>K Nearest Neigbors</t>
  </si>
  <si>
    <t>F1 Score = 0.72</t>
  </si>
  <si>
    <t>F1 Score = 0.77</t>
  </si>
  <si>
    <t>F1 Score = 0.83</t>
  </si>
  <si>
    <t>F1 Score = 0.84</t>
  </si>
  <si>
    <t>Kappa = 0.67</t>
  </si>
  <si>
    <t>Kappa = 0.68</t>
  </si>
  <si>
    <t>Accuracy = 0.84</t>
  </si>
  <si>
    <t>Tiebreaker1</t>
  </si>
  <si>
    <t>Tiebreaker2</t>
  </si>
  <si>
    <t>F1 Score</t>
  </si>
  <si>
    <t>Best --&gt;</t>
  </si>
  <si>
    <t>A Close Second --&gt;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</si>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</sst>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0" fillId="0" borderId="1" xfId="0" applyBorder="1"/>
    <xf numFmtId="0" fontId="3" fillId="2" borderId="1" xfId="0" applyFont="1" applyFill="1" applyBorder="1"/>
    <xf numFmtId="0" fontId="0" fillId="3" borderId="1" xfId="0" applyFill="1" applyBorder="1"/>
    <xf numFmtId="0" fontId="3" fillId="4" borderId="1" xfId="0" applyFont="1" applyFill="1" applyBorder="1"/>
    <xf numFmtId="0" fontId="0" fillId="5" borderId="1" xfId="0" applyFill="1" applyBorder="1"/>
    <xf numFmtId="0" fontId="4" fillId="0" borderId="0" xfId="0" applyFont="1"/>
    <xf numFmtId="0" fontId="5" fillId="0" borderId="0" xfId="0" applyFont="1"/>
    <xf numFmtId="0" fontId="3" fillId="3" borderId="1" xfId="0" applyFont="1" applyFill="1" applyBorder="1"/>
    <xf numFmtId="0" fontId="3" fillId="4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2" fillId="5" borderId="1" xfId="0" applyNumberFormat="1" applyFont="1" applyFill="1" applyBorder="1"/>
    <xf numFmtId="0" fontId="6" fillId="5" borderId="1" xfId="0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right"/>
    </xf>
    <xf numFmtId="10" fontId="2" fillId="5" borderId="1" xfId="1" applyNumberFormat="1" applyFont="1" applyFill="1" applyBorder="1"/>
    <xf numFmtId="10" fontId="2" fillId="0" borderId="0" xfId="1" applyNumberFormat="1" applyFont="1"/>
    <xf numFmtId="10" fontId="0" fillId="0" borderId="0" xfId="1" applyNumberFormat="1" applyFont="1"/>
    <xf numFmtId="0" fontId="2" fillId="0" borderId="0" xfId="0" applyFont="1" applyAlignment="1">
      <alignment horizontal="right"/>
    </xf>
    <xf numFmtId="10" fontId="6" fillId="5" borderId="1" xfId="1" applyNumberFormat="1" applyFont="1" applyFill="1" applyBorder="1"/>
    <xf numFmtId="10" fontId="6" fillId="0" borderId="0" xfId="1" applyNumberFormat="1" applyFont="1"/>
    <xf numFmtId="0" fontId="6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10" fontId="6" fillId="0" borderId="0" xfId="1" applyNumberFormat="1" applyFont="1" applyFill="1" applyBorder="1"/>
    <xf numFmtId="1" fontId="0" fillId="3" borderId="1" xfId="0" applyNumberFormat="1" applyFill="1" applyBorder="1" applyAlignment="1">
      <alignment horizontal="center"/>
    </xf>
    <xf numFmtId="43" fontId="0" fillId="0" borderId="0" xfId="2" applyNumberFormat="1" applyFont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2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3" fontId="0" fillId="0" borderId="0" xfId="2" applyNumberFormat="1" applyFon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/>
    </xf>
    <xf numFmtId="0" fontId="7" fillId="0" borderId="0" xfId="0" applyFont="1"/>
    <xf numFmtId="0" fontId="8" fillId="0" borderId="0" xfId="0" applyFont="1"/>
    <xf numFmtId="165" fontId="8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3" borderId="3" xfId="0" applyFill="1" applyBorder="1" applyAlignment="1">
      <alignment wrapText="1"/>
    </xf>
    <xf numFmtId="0" fontId="0" fillId="3" borderId="1" xfId="0" applyFill="1" applyBorder="1" applyAlignment="1">
      <alignment wrapText="1"/>
    </xf>
    <xf numFmtId="165" fontId="0" fillId="0" borderId="3" xfId="0" applyNumberFormat="1" applyBorder="1" applyAlignment="1">
      <alignment wrapText="1"/>
    </xf>
    <xf numFmtId="165" fontId="0" fillId="0" borderId="1" xfId="0" applyNumberFormat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3" fillId="0" borderId="1" xfId="0" applyFont="1" applyBorder="1"/>
    <xf numFmtId="0" fontId="3" fillId="6" borderId="1" xfId="0" applyFont="1" applyFill="1" applyBorder="1" applyAlignment="1">
      <alignment horizontal="center"/>
    </xf>
    <xf numFmtId="43" fontId="3" fillId="6" borderId="1" xfId="2" applyNumberFormat="1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3" fillId="7" borderId="1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Steve's</a:t>
            </a:r>
            <a:r>
              <a:rPr lang="en-US" baseline="0"/>
              <a:t> Zin Prediction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'q6'!$K$4</c:f>
              <c:strCache>
                <c:ptCount val="1"/>
                <c:pt idx="0">
                  <c:v>Zin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.0000000000000004E-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'q6'!$J$5:$J$8</c:f>
              <c:numCache>
                <c:formatCode>0.00000</c:formatCode>
                <c:ptCount val="4"/>
                <c:pt idx="0">
                  <c:v>2.0641152897839743E-2</c:v>
                </c:pt>
                <c:pt idx="1">
                  <c:v>0.12349901982144473</c:v>
                </c:pt>
                <c:pt idx="2">
                  <c:v>0.3084075037770968</c:v>
                </c:pt>
                <c:pt idx="3">
                  <c:v>2.6801833430756705E-2</c:v>
                </c:pt>
              </c:numCache>
            </c:numRef>
          </c:xVal>
          <c:yVal>
            <c:numRef>
              <c:f>'q6'!$K$5:$K$8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4-4409-BC06-609FEB2B0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36368"/>
        <c:axId val="2047831280"/>
      </c:scatterChart>
      <c:valAx>
        <c:axId val="54753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Cosine</a:t>
                </a:r>
                <a:r>
                  <a:rPr lang="en-CA" baseline="0"/>
                  <a:t> Distance (using all non-Zin wines)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31280"/>
        <c:crosses val="autoZero"/>
        <c:crossBetween val="midCat"/>
      </c:valAx>
      <c:valAx>
        <c:axId val="20478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Zin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3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15</xdr:row>
      <xdr:rowOff>14286</xdr:rowOff>
    </xdr:from>
    <xdr:to>
      <xdr:col>13</xdr:col>
      <xdr:colOff>371475</xdr:colOff>
      <xdr:row>30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19948-1D87-4D88-8E11-3F1038F0F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8557-08F9-45AE-A234-8F95F5115F31}">
  <dimension ref="B2:V35"/>
  <sheetViews>
    <sheetView zoomScale="90" zoomScaleNormal="90" workbookViewId="0">
      <selection activeCell="S5" sqref="S5"/>
    </sheetView>
  </sheetViews>
  <sheetFormatPr defaultRowHeight="15" x14ac:dyDescent="0.25"/>
  <cols>
    <col min="1" max="1" width="3.7109375" customWidth="1"/>
    <col min="6" max="6" width="3.7109375" customWidth="1"/>
    <col min="7" max="9" width="11.140625" customWidth="1"/>
    <col min="10" max="10" width="3.7109375" customWidth="1"/>
    <col min="15" max="15" width="4.28515625" customWidth="1"/>
  </cols>
  <sheetData>
    <row r="2" spans="2:22" x14ac:dyDescent="0.25">
      <c r="B2" t="s">
        <v>0</v>
      </c>
    </row>
    <row r="4" spans="2:22" x14ac:dyDescent="0.25">
      <c r="B4" s="3" t="s">
        <v>3</v>
      </c>
      <c r="C4" s="3" t="s">
        <v>4</v>
      </c>
      <c r="D4" s="3" t="s">
        <v>5</v>
      </c>
      <c r="E4" s="5" t="s">
        <v>6</v>
      </c>
      <c r="G4" s="10" t="s">
        <v>10</v>
      </c>
      <c r="I4" s="8" t="s">
        <v>11</v>
      </c>
      <c r="K4" s="3" t="s">
        <v>3</v>
      </c>
      <c r="L4" s="3" t="s">
        <v>4</v>
      </c>
      <c r="M4" s="3" t="s">
        <v>5</v>
      </c>
      <c r="N4" s="5" t="s">
        <v>6</v>
      </c>
      <c r="P4" s="10" t="s">
        <v>10</v>
      </c>
      <c r="R4" s="8" t="s">
        <v>11</v>
      </c>
      <c r="V4" s="8" t="s">
        <v>9</v>
      </c>
    </row>
    <row r="5" spans="2:22" x14ac:dyDescent="0.25">
      <c r="B5" s="2" t="s">
        <v>1</v>
      </c>
      <c r="C5" s="2" t="s">
        <v>2</v>
      </c>
      <c r="D5" s="2" t="s">
        <v>1</v>
      </c>
      <c r="E5" s="4" t="s">
        <v>2</v>
      </c>
      <c r="G5" s="1">
        <f>3/6</f>
        <v>0.5</v>
      </c>
      <c r="H5">
        <f>1-G5</f>
        <v>0.5</v>
      </c>
      <c r="I5">
        <f>IF(G5*H5=0,0,-G5*LOG(G5,2)-H5*LOG(H5,2))</f>
        <v>1</v>
      </c>
      <c r="K5" s="6" t="s">
        <v>1</v>
      </c>
      <c r="L5" s="2" t="s">
        <v>2</v>
      </c>
      <c r="M5" s="2" t="s">
        <v>1</v>
      </c>
      <c r="N5" s="9" t="s">
        <v>2</v>
      </c>
      <c r="P5" s="1">
        <f>4/6</f>
        <v>0.66666666666666663</v>
      </c>
      <c r="Q5">
        <f>1-P5</f>
        <v>0.33333333333333337</v>
      </c>
      <c r="R5">
        <f>IF(P5*Q5=0,0,-P5*LOG(P5,2)-Q5*LOG(Q5,2))</f>
        <v>0.91829583405448956</v>
      </c>
      <c r="S5">
        <v>0.5</v>
      </c>
      <c r="T5">
        <f>R5*S5</f>
        <v>0.45914791702724478</v>
      </c>
      <c r="V5">
        <f>$I$5-SUM(T5:T10)</f>
        <v>8.1704165945510443E-2</v>
      </c>
    </row>
    <row r="6" spans="2:22" x14ac:dyDescent="0.25">
      <c r="B6" s="2" t="s">
        <v>1</v>
      </c>
      <c r="C6" s="2" t="s">
        <v>1</v>
      </c>
      <c r="D6" s="2" t="s">
        <v>1</v>
      </c>
      <c r="E6" s="4" t="s">
        <v>1</v>
      </c>
      <c r="K6" s="6" t="s">
        <v>1</v>
      </c>
      <c r="L6" s="2" t="s">
        <v>1</v>
      </c>
      <c r="M6" s="2" t="s">
        <v>1</v>
      </c>
      <c r="N6" s="4" t="s">
        <v>1</v>
      </c>
    </row>
    <row r="7" spans="2:22" x14ac:dyDescent="0.25">
      <c r="B7" s="2" t="s">
        <v>1</v>
      </c>
      <c r="C7" s="2" t="s">
        <v>2</v>
      </c>
      <c r="D7" s="2" t="s">
        <v>1</v>
      </c>
      <c r="E7" s="4" t="s">
        <v>2</v>
      </c>
      <c r="K7" s="6" t="s">
        <v>1</v>
      </c>
      <c r="L7" s="2" t="s">
        <v>2</v>
      </c>
      <c r="M7" s="2" t="s">
        <v>1</v>
      </c>
      <c r="N7" s="9" t="s">
        <v>2</v>
      </c>
    </row>
    <row r="8" spans="2:22" x14ac:dyDescent="0.25">
      <c r="B8" s="2" t="s">
        <v>2</v>
      </c>
      <c r="C8" s="2" t="s">
        <v>1</v>
      </c>
      <c r="D8" s="2" t="s">
        <v>1</v>
      </c>
      <c r="E8" s="4" t="s">
        <v>1</v>
      </c>
    </row>
    <row r="9" spans="2:22" x14ac:dyDescent="0.25">
      <c r="B9" s="2" t="s">
        <v>2</v>
      </c>
      <c r="C9" s="2" t="s">
        <v>1</v>
      </c>
      <c r="D9" s="2" t="s">
        <v>2</v>
      </c>
      <c r="E9" s="4" t="s">
        <v>2</v>
      </c>
      <c r="K9" s="3" t="s">
        <v>3</v>
      </c>
      <c r="L9" s="3" t="s">
        <v>4</v>
      </c>
      <c r="M9" s="3" t="s">
        <v>5</v>
      </c>
      <c r="N9" s="5" t="s">
        <v>6</v>
      </c>
      <c r="P9" s="10" t="s">
        <v>10</v>
      </c>
    </row>
    <row r="10" spans="2:22" x14ac:dyDescent="0.25">
      <c r="B10" s="2" t="s">
        <v>2</v>
      </c>
      <c r="C10" s="2" t="s">
        <v>1</v>
      </c>
      <c r="D10" s="2" t="s">
        <v>1</v>
      </c>
      <c r="E10" s="4" t="s">
        <v>1</v>
      </c>
      <c r="K10" s="6" t="s">
        <v>2</v>
      </c>
      <c r="L10" s="2" t="s">
        <v>1</v>
      </c>
      <c r="M10" s="2" t="s">
        <v>1</v>
      </c>
      <c r="N10" s="4" t="s">
        <v>1</v>
      </c>
      <c r="P10" s="1">
        <f>Q5</f>
        <v>0.33333333333333337</v>
      </c>
      <c r="Q10">
        <f>1-P10</f>
        <v>0.66666666666666663</v>
      </c>
      <c r="R10">
        <f>IF(P10*Q10=0,0,-P10*LOG(P10,2)-Q10*LOG(Q10,2))</f>
        <v>0.91829583405448956</v>
      </c>
      <c r="S10">
        <v>0.5</v>
      </c>
      <c r="T10">
        <f>R10*S10</f>
        <v>0.45914791702724478</v>
      </c>
    </row>
    <row r="11" spans="2:22" x14ac:dyDescent="0.25">
      <c r="K11" s="6" t="s">
        <v>2</v>
      </c>
      <c r="L11" s="2" t="s">
        <v>1</v>
      </c>
      <c r="M11" s="2" t="s">
        <v>2</v>
      </c>
      <c r="N11" s="4" t="s">
        <v>2</v>
      </c>
    </row>
    <row r="12" spans="2:22" x14ac:dyDescent="0.25">
      <c r="B12" s="7" t="s">
        <v>7</v>
      </c>
      <c r="K12" s="6" t="s">
        <v>2</v>
      </c>
      <c r="L12" s="2" t="s">
        <v>1</v>
      </c>
      <c r="M12" s="2" t="s">
        <v>1</v>
      </c>
      <c r="N12" s="4" t="s">
        <v>1</v>
      </c>
    </row>
    <row r="13" spans="2:22" x14ac:dyDescent="0.25">
      <c r="B13" s="2" t="s">
        <v>1</v>
      </c>
      <c r="C13" s="2" t="s">
        <v>1</v>
      </c>
      <c r="D13" s="2" t="s">
        <v>2</v>
      </c>
      <c r="E13" s="4" t="s">
        <v>8</v>
      </c>
    </row>
    <row r="15" spans="2:22" x14ac:dyDescent="0.25">
      <c r="K15" s="3" t="s">
        <v>3</v>
      </c>
      <c r="L15" s="3" t="s">
        <v>4</v>
      </c>
      <c r="M15" s="3" t="s">
        <v>5</v>
      </c>
      <c r="N15" s="5" t="s">
        <v>6</v>
      </c>
      <c r="P15" s="10" t="s">
        <v>10</v>
      </c>
      <c r="R15" s="8" t="s">
        <v>11</v>
      </c>
    </row>
    <row r="16" spans="2:22" x14ac:dyDescent="0.25">
      <c r="K16" s="2" t="s">
        <v>1</v>
      </c>
      <c r="L16" s="6" t="s">
        <v>1</v>
      </c>
      <c r="M16" s="2" t="s">
        <v>1</v>
      </c>
      <c r="N16" s="4" t="s">
        <v>1</v>
      </c>
      <c r="P16" s="1">
        <f>1/4</f>
        <v>0.25</v>
      </c>
      <c r="Q16">
        <f>1-P16</f>
        <v>0.75</v>
      </c>
      <c r="R16">
        <f>IF(P16*Q16=0,0,-P16*LOG(P16,2)-Q16*LOG(Q16,2))</f>
        <v>0.81127812445913283</v>
      </c>
      <c r="S16">
        <f>4/6</f>
        <v>0.66666666666666663</v>
      </c>
      <c r="T16">
        <f>R16*S16</f>
        <v>0.54085208297275522</v>
      </c>
      <c r="V16">
        <f>$I$5-SUM(T16:T23)</f>
        <v>0.45914791702724478</v>
      </c>
    </row>
    <row r="17" spans="11:22" x14ac:dyDescent="0.25">
      <c r="K17" s="2" t="s">
        <v>2</v>
      </c>
      <c r="L17" s="6" t="s">
        <v>1</v>
      </c>
      <c r="M17" s="2" t="s">
        <v>1</v>
      </c>
      <c r="N17" s="4" t="s">
        <v>1</v>
      </c>
    </row>
    <row r="18" spans="11:22" x14ac:dyDescent="0.25">
      <c r="K18" s="2" t="s">
        <v>2</v>
      </c>
      <c r="L18" s="6" t="s">
        <v>1</v>
      </c>
      <c r="M18" s="2" t="s">
        <v>2</v>
      </c>
      <c r="N18" s="9" t="s">
        <v>2</v>
      </c>
    </row>
    <row r="19" spans="11:22" x14ac:dyDescent="0.25">
      <c r="K19" s="2" t="s">
        <v>2</v>
      </c>
      <c r="L19" s="6" t="s">
        <v>1</v>
      </c>
      <c r="M19" s="2" t="s">
        <v>1</v>
      </c>
      <c r="N19" s="4" t="s">
        <v>1</v>
      </c>
    </row>
    <row r="21" spans="11:22" x14ac:dyDescent="0.25">
      <c r="K21" s="3" t="s">
        <v>3</v>
      </c>
      <c r="L21" s="3" t="s">
        <v>4</v>
      </c>
      <c r="M21" s="3" t="s">
        <v>5</v>
      </c>
      <c r="N21" s="5" t="s">
        <v>6</v>
      </c>
      <c r="P21" s="10" t="s">
        <v>10</v>
      </c>
      <c r="R21" s="8" t="s">
        <v>11</v>
      </c>
    </row>
    <row r="22" spans="11:22" x14ac:dyDescent="0.25">
      <c r="K22" s="2" t="s">
        <v>1</v>
      </c>
      <c r="L22" s="6" t="s">
        <v>2</v>
      </c>
      <c r="M22" s="2" t="s">
        <v>1</v>
      </c>
      <c r="N22" s="9" t="s">
        <v>2</v>
      </c>
      <c r="P22" s="1">
        <v>1</v>
      </c>
      <c r="Q22">
        <f>1-P22</f>
        <v>0</v>
      </c>
      <c r="R22">
        <f>IF(P22*Q22=0,0,-P22*LOG(P22,2)-Q22*LOG(Q22,2))</f>
        <v>0</v>
      </c>
      <c r="S22">
        <f>2/6</f>
        <v>0.33333333333333331</v>
      </c>
      <c r="T22">
        <f>R22*S22</f>
        <v>0</v>
      </c>
    </row>
    <row r="23" spans="11:22" x14ac:dyDescent="0.25">
      <c r="K23" s="2" t="s">
        <v>1</v>
      </c>
      <c r="L23" s="6" t="s">
        <v>2</v>
      </c>
      <c r="M23" s="2" t="s">
        <v>1</v>
      </c>
      <c r="N23" s="9" t="s">
        <v>2</v>
      </c>
    </row>
    <row r="26" spans="11:22" x14ac:dyDescent="0.25">
      <c r="K26" s="3" t="s">
        <v>3</v>
      </c>
      <c r="L26" s="3" t="s">
        <v>4</v>
      </c>
      <c r="M26" s="3" t="s">
        <v>5</v>
      </c>
      <c r="N26" s="5" t="s">
        <v>6</v>
      </c>
      <c r="P26" s="10" t="s">
        <v>10</v>
      </c>
      <c r="R26" s="8" t="s">
        <v>9</v>
      </c>
    </row>
    <row r="27" spans="11:22" x14ac:dyDescent="0.25">
      <c r="K27" s="2" t="s">
        <v>1</v>
      </c>
      <c r="L27" s="2" t="s">
        <v>2</v>
      </c>
      <c r="M27" s="6" t="s">
        <v>1</v>
      </c>
      <c r="N27" s="4" t="s">
        <v>2</v>
      </c>
      <c r="P27" s="1">
        <f>2/5</f>
        <v>0.4</v>
      </c>
      <c r="Q27">
        <f>1-P27</f>
        <v>0.6</v>
      </c>
      <c r="R27">
        <f>IF(P27*Q27=0,0,-P27*LOG(P27,2)-Q27*LOG(Q27,2))</f>
        <v>0.97095059445466858</v>
      </c>
      <c r="S27">
        <f>5/6</f>
        <v>0.83333333333333337</v>
      </c>
      <c r="T27">
        <f>R27*S27</f>
        <v>0.80912549537889056</v>
      </c>
      <c r="V27">
        <f>$I$5-SUM(T27:T35)</f>
        <v>0.19087450462110944</v>
      </c>
    </row>
    <row r="28" spans="11:22" x14ac:dyDescent="0.25">
      <c r="K28" s="2" t="s">
        <v>1</v>
      </c>
      <c r="L28" s="2" t="s">
        <v>1</v>
      </c>
      <c r="M28" s="6" t="s">
        <v>1</v>
      </c>
      <c r="N28" s="4" t="s">
        <v>1</v>
      </c>
    </row>
    <row r="29" spans="11:22" x14ac:dyDescent="0.25">
      <c r="K29" s="2" t="s">
        <v>1</v>
      </c>
      <c r="L29" s="2" t="s">
        <v>2</v>
      </c>
      <c r="M29" s="6" t="s">
        <v>1</v>
      </c>
      <c r="N29" s="4" t="s">
        <v>2</v>
      </c>
    </row>
    <row r="30" spans="11:22" x14ac:dyDescent="0.25">
      <c r="K30" s="2" t="s">
        <v>2</v>
      </c>
      <c r="L30" s="2" t="s">
        <v>1</v>
      </c>
      <c r="M30" s="6" t="s">
        <v>1</v>
      </c>
      <c r="N30" s="4" t="s">
        <v>1</v>
      </c>
    </row>
    <row r="31" spans="11:22" x14ac:dyDescent="0.25">
      <c r="K31" s="2" t="s">
        <v>2</v>
      </c>
      <c r="L31" s="2" t="s">
        <v>1</v>
      </c>
      <c r="M31" s="6" t="s">
        <v>1</v>
      </c>
      <c r="N31" s="4" t="s">
        <v>1</v>
      </c>
    </row>
    <row r="34" spans="11:20" x14ac:dyDescent="0.25">
      <c r="K34" s="3" t="s">
        <v>3</v>
      </c>
      <c r="L34" s="3" t="s">
        <v>4</v>
      </c>
      <c r="M34" s="3" t="s">
        <v>5</v>
      </c>
      <c r="N34" s="5" t="s">
        <v>6</v>
      </c>
      <c r="P34" s="10" t="s">
        <v>10</v>
      </c>
      <c r="R34" s="8" t="s">
        <v>9</v>
      </c>
    </row>
    <row r="35" spans="11:20" x14ac:dyDescent="0.25">
      <c r="K35" s="2" t="s">
        <v>2</v>
      </c>
      <c r="L35" s="2" t="s">
        <v>1</v>
      </c>
      <c r="M35" s="6" t="s">
        <v>2</v>
      </c>
      <c r="N35" s="4" t="s">
        <v>2</v>
      </c>
      <c r="P35" s="1">
        <v>1</v>
      </c>
      <c r="Q35">
        <f>1-P35</f>
        <v>0</v>
      </c>
      <c r="R35">
        <f>IF(P35*Q35=0,0,-P35*LOG(P35,2)-Q35*LOG(Q35,2))</f>
        <v>0</v>
      </c>
      <c r="S35">
        <f>1/6</f>
        <v>0.16666666666666666</v>
      </c>
      <c r="T35">
        <f>R35*S35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F7D4-B271-4FFF-9772-E76E3F37CFB8}">
  <dimension ref="B2:V35"/>
  <sheetViews>
    <sheetView zoomScale="90" zoomScaleNormal="90" workbookViewId="0">
      <selection activeCell="C4" sqref="C4:E8"/>
    </sheetView>
  </sheetViews>
  <sheetFormatPr defaultRowHeight="15" x14ac:dyDescent="0.25"/>
  <cols>
    <col min="1" max="1" width="3.7109375" customWidth="1"/>
    <col min="6" max="6" width="3.7109375" customWidth="1"/>
    <col min="7" max="9" width="11.140625" customWidth="1"/>
    <col min="10" max="10" width="3.7109375" customWidth="1"/>
    <col min="15" max="15" width="4.28515625" customWidth="1"/>
  </cols>
  <sheetData>
    <row r="2" spans="2:22" x14ac:dyDescent="0.25">
      <c r="B2" t="s">
        <v>0</v>
      </c>
    </row>
    <row r="4" spans="2:22" x14ac:dyDescent="0.25">
      <c r="C4" s="3" t="s">
        <v>3</v>
      </c>
      <c r="D4" s="3" t="s">
        <v>5</v>
      </c>
      <c r="E4" s="5" t="s">
        <v>6</v>
      </c>
      <c r="G4" s="10" t="s">
        <v>10</v>
      </c>
      <c r="I4" s="8" t="s">
        <v>11</v>
      </c>
      <c r="K4" s="3" t="s">
        <v>3</v>
      </c>
      <c r="L4" s="3" t="s">
        <v>4</v>
      </c>
      <c r="M4" s="3" t="s">
        <v>5</v>
      </c>
      <c r="N4" s="5" t="s">
        <v>6</v>
      </c>
      <c r="P4" s="10" t="s">
        <v>10</v>
      </c>
      <c r="R4" s="8" t="s">
        <v>11</v>
      </c>
      <c r="V4" s="8" t="s">
        <v>9</v>
      </c>
    </row>
    <row r="5" spans="2:22" x14ac:dyDescent="0.25">
      <c r="C5" s="2" t="s">
        <v>1</v>
      </c>
      <c r="D5" s="2" t="s">
        <v>1</v>
      </c>
      <c r="E5" s="4" t="s">
        <v>1</v>
      </c>
      <c r="G5" s="1">
        <f>3/6</f>
        <v>0.5</v>
      </c>
      <c r="H5">
        <f>1-G5</f>
        <v>0.5</v>
      </c>
      <c r="I5">
        <f>IF(G5*H5=0,0,-G5*LOG(G5,2)-H5*LOG(H5,2))</f>
        <v>1</v>
      </c>
      <c r="K5" s="6" t="s">
        <v>1</v>
      </c>
      <c r="L5" s="2" t="s">
        <v>2</v>
      </c>
      <c r="M5" s="2" t="s">
        <v>1</v>
      </c>
      <c r="N5" s="9" t="s">
        <v>2</v>
      </c>
      <c r="P5" s="1">
        <f>4/6</f>
        <v>0.66666666666666663</v>
      </c>
      <c r="Q5">
        <f>1-P5</f>
        <v>0.33333333333333337</v>
      </c>
      <c r="R5">
        <f>IF(P5*Q5=0,0,-P5*LOG(P5,2)-Q5*LOG(Q5,2))</f>
        <v>0.91829583405448956</v>
      </c>
      <c r="S5">
        <v>0.5</v>
      </c>
      <c r="T5">
        <f>R5*S5</f>
        <v>0.45914791702724478</v>
      </c>
      <c r="V5">
        <f>$I$5-SUM(T5:T10)</f>
        <v>8.1704165945510443E-2</v>
      </c>
    </row>
    <row r="6" spans="2:22" x14ac:dyDescent="0.25">
      <c r="C6" s="2" t="s">
        <v>2</v>
      </c>
      <c r="D6" s="2" t="s">
        <v>1</v>
      </c>
      <c r="E6" s="4" t="s">
        <v>1</v>
      </c>
      <c r="K6" s="6" t="s">
        <v>1</v>
      </c>
      <c r="L6" s="2" t="s">
        <v>1</v>
      </c>
      <c r="M6" s="2" t="s">
        <v>1</v>
      </c>
      <c r="N6" s="4" t="s">
        <v>1</v>
      </c>
    </row>
    <row r="7" spans="2:22" x14ac:dyDescent="0.25">
      <c r="C7" s="2" t="s">
        <v>2</v>
      </c>
      <c r="D7" s="2" t="s">
        <v>2</v>
      </c>
      <c r="E7" s="4" t="s">
        <v>2</v>
      </c>
      <c r="K7" s="6" t="s">
        <v>1</v>
      </c>
      <c r="L7" s="2" t="s">
        <v>2</v>
      </c>
      <c r="M7" s="2" t="s">
        <v>1</v>
      </c>
      <c r="N7" s="9" t="s">
        <v>2</v>
      </c>
    </row>
    <row r="8" spans="2:22" x14ac:dyDescent="0.25">
      <c r="C8" s="2" t="s">
        <v>2</v>
      </c>
      <c r="D8" s="2" t="s">
        <v>1</v>
      </c>
      <c r="E8" s="4" t="s">
        <v>1</v>
      </c>
    </row>
    <row r="9" spans="2:22" x14ac:dyDescent="0.25">
      <c r="K9" s="3" t="s">
        <v>3</v>
      </c>
      <c r="L9" s="3" t="s">
        <v>4</v>
      </c>
      <c r="M9" s="3" t="s">
        <v>5</v>
      </c>
      <c r="N9" s="5" t="s">
        <v>6</v>
      </c>
      <c r="P9" s="10" t="s">
        <v>10</v>
      </c>
    </row>
    <row r="10" spans="2:22" x14ac:dyDescent="0.25">
      <c r="K10" s="6" t="s">
        <v>2</v>
      </c>
      <c r="L10" s="2" t="s">
        <v>1</v>
      </c>
      <c r="M10" s="2" t="s">
        <v>1</v>
      </c>
      <c r="N10" s="4" t="s">
        <v>1</v>
      </c>
      <c r="P10" s="1">
        <f>Q5</f>
        <v>0.33333333333333337</v>
      </c>
      <c r="Q10">
        <f>1-P10</f>
        <v>0.66666666666666663</v>
      </c>
      <c r="R10">
        <f>IF(P10*Q10=0,0,-P10*LOG(P10,2)-Q10*LOG(Q10,2))</f>
        <v>0.91829583405448956</v>
      </c>
      <c r="S10">
        <v>0.5</v>
      </c>
      <c r="T10">
        <f>R10*S10</f>
        <v>0.45914791702724478</v>
      </c>
    </row>
    <row r="11" spans="2:22" x14ac:dyDescent="0.25">
      <c r="K11" s="6" t="s">
        <v>2</v>
      </c>
      <c r="L11" s="2" t="s">
        <v>1</v>
      </c>
      <c r="M11" s="2" t="s">
        <v>2</v>
      </c>
      <c r="N11" s="4" t="s">
        <v>2</v>
      </c>
    </row>
    <row r="12" spans="2:22" x14ac:dyDescent="0.25">
      <c r="B12" s="7" t="s">
        <v>7</v>
      </c>
      <c r="K12" s="6" t="s">
        <v>2</v>
      </c>
      <c r="L12" s="2" t="s">
        <v>1</v>
      </c>
      <c r="M12" s="2" t="s">
        <v>1</v>
      </c>
      <c r="N12" s="4" t="s">
        <v>1</v>
      </c>
    </row>
    <row r="13" spans="2:22" x14ac:dyDescent="0.25">
      <c r="B13" s="2" t="s">
        <v>1</v>
      </c>
      <c r="C13" s="2" t="s">
        <v>1</v>
      </c>
      <c r="D13" s="2" t="s">
        <v>2</v>
      </c>
      <c r="E13" s="4" t="s">
        <v>8</v>
      </c>
    </row>
    <row r="15" spans="2:22" x14ac:dyDescent="0.25">
      <c r="K15" s="3" t="s">
        <v>3</v>
      </c>
      <c r="L15" s="3" t="s">
        <v>4</v>
      </c>
      <c r="M15" s="3" t="s">
        <v>5</v>
      </c>
      <c r="N15" s="5" t="s">
        <v>6</v>
      </c>
      <c r="P15" s="10" t="s">
        <v>10</v>
      </c>
      <c r="R15" s="8" t="s">
        <v>11</v>
      </c>
    </row>
    <row r="16" spans="2:22" x14ac:dyDescent="0.25">
      <c r="K16" s="2" t="s">
        <v>1</v>
      </c>
      <c r="L16" s="6" t="s">
        <v>1</v>
      </c>
      <c r="M16" s="2" t="s">
        <v>1</v>
      </c>
      <c r="N16" s="4" t="s">
        <v>1</v>
      </c>
      <c r="P16" s="1">
        <f>1/4</f>
        <v>0.25</v>
      </c>
      <c r="Q16">
        <f>1-P16</f>
        <v>0.75</v>
      </c>
      <c r="R16">
        <f>IF(P16*Q16=0,0,-P16*LOG(P16,2)-Q16*LOG(Q16,2))</f>
        <v>0.81127812445913283</v>
      </c>
      <c r="S16">
        <f>4/6</f>
        <v>0.66666666666666663</v>
      </c>
      <c r="T16">
        <f>R16*S16</f>
        <v>0.54085208297275522</v>
      </c>
      <c r="V16">
        <f>$I$5-SUM(T16:T23)</f>
        <v>0.45914791702724478</v>
      </c>
    </row>
    <row r="17" spans="11:22" x14ac:dyDescent="0.25">
      <c r="K17" s="2" t="s">
        <v>2</v>
      </c>
      <c r="L17" s="6" t="s">
        <v>1</v>
      </c>
      <c r="M17" s="2" t="s">
        <v>1</v>
      </c>
      <c r="N17" s="4" t="s">
        <v>1</v>
      </c>
    </row>
    <row r="18" spans="11:22" x14ac:dyDescent="0.25">
      <c r="K18" s="2" t="s">
        <v>2</v>
      </c>
      <c r="L18" s="6" t="s">
        <v>1</v>
      </c>
      <c r="M18" s="2" t="s">
        <v>2</v>
      </c>
      <c r="N18" s="9" t="s">
        <v>2</v>
      </c>
    </row>
    <row r="19" spans="11:22" x14ac:dyDescent="0.25">
      <c r="K19" s="2" t="s">
        <v>2</v>
      </c>
      <c r="L19" s="6" t="s">
        <v>1</v>
      </c>
      <c r="M19" s="2" t="s">
        <v>1</v>
      </c>
      <c r="N19" s="4" t="s">
        <v>1</v>
      </c>
    </row>
    <row r="21" spans="11:22" x14ac:dyDescent="0.25">
      <c r="K21" s="3" t="s">
        <v>3</v>
      </c>
      <c r="L21" s="3" t="s">
        <v>4</v>
      </c>
      <c r="M21" s="3" t="s">
        <v>5</v>
      </c>
      <c r="N21" s="5" t="s">
        <v>6</v>
      </c>
      <c r="P21" s="10" t="s">
        <v>10</v>
      </c>
      <c r="R21" s="8" t="s">
        <v>11</v>
      </c>
    </row>
    <row r="22" spans="11:22" x14ac:dyDescent="0.25">
      <c r="K22" s="2" t="s">
        <v>1</v>
      </c>
      <c r="L22" s="6" t="s">
        <v>2</v>
      </c>
      <c r="M22" s="2" t="s">
        <v>1</v>
      </c>
      <c r="N22" s="9" t="s">
        <v>2</v>
      </c>
      <c r="P22" s="1">
        <v>1</v>
      </c>
      <c r="Q22">
        <f>1-P22</f>
        <v>0</v>
      </c>
      <c r="R22">
        <f>IF(P22*Q22=0,0,-P22*LOG(P22,2)-Q22*LOG(Q22,2))</f>
        <v>0</v>
      </c>
      <c r="S22">
        <f>2/6</f>
        <v>0.33333333333333331</v>
      </c>
      <c r="T22">
        <f>R22*S22</f>
        <v>0</v>
      </c>
    </row>
    <row r="23" spans="11:22" x14ac:dyDescent="0.25">
      <c r="K23" s="2" t="s">
        <v>1</v>
      </c>
      <c r="L23" s="6" t="s">
        <v>2</v>
      </c>
      <c r="M23" s="2" t="s">
        <v>1</v>
      </c>
      <c r="N23" s="9" t="s">
        <v>2</v>
      </c>
    </row>
    <row r="26" spans="11:22" x14ac:dyDescent="0.25">
      <c r="K26" s="3" t="s">
        <v>3</v>
      </c>
      <c r="L26" s="3" t="s">
        <v>4</v>
      </c>
      <c r="M26" s="3" t="s">
        <v>5</v>
      </c>
      <c r="N26" s="5" t="s">
        <v>6</v>
      </c>
      <c r="P26" s="10" t="s">
        <v>10</v>
      </c>
      <c r="R26" s="8" t="s">
        <v>9</v>
      </c>
    </row>
    <row r="27" spans="11:22" x14ac:dyDescent="0.25">
      <c r="K27" s="2" t="s">
        <v>1</v>
      </c>
      <c r="L27" s="2" t="s">
        <v>2</v>
      </c>
      <c r="M27" s="6" t="s">
        <v>1</v>
      </c>
      <c r="N27" s="4" t="s">
        <v>2</v>
      </c>
      <c r="P27" s="1">
        <f>2/5</f>
        <v>0.4</v>
      </c>
      <c r="Q27">
        <f>1-P27</f>
        <v>0.6</v>
      </c>
      <c r="R27">
        <f>IF(P27*Q27=0,0,-P27*LOG(P27,2)-Q27*LOG(Q27,2))</f>
        <v>0.97095059445466858</v>
      </c>
      <c r="S27">
        <f>5/6</f>
        <v>0.83333333333333337</v>
      </c>
      <c r="T27">
        <f>R27*S27</f>
        <v>0.80912549537889056</v>
      </c>
      <c r="V27">
        <f>$I$5-SUM(T27:T35)</f>
        <v>0.19087450462110944</v>
      </c>
    </row>
    <row r="28" spans="11:22" x14ac:dyDescent="0.25">
      <c r="K28" s="2" t="s">
        <v>1</v>
      </c>
      <c r="L28" s="2" t="s">
        <v>1</v>
      </c>
      <c r="M28" s="6" t="s">
        <v>1</v>
      </c>
      <c r="N28" s="4" t="s">
        <v>1</v>
      </c>
    </row>
    <row r="29" spans="11:22" x14ac:dyDescent="0.25">
      <c r="K29" s="2" t="s">
        <v>1</v>
      </c>
      <c r="L29" s="2" t="s">
        <v>2</v>
      </c>
      <c r="M29" s="6" t="s">
        <v>1</v>
      </c>
      <c r="N29" s="4" t="s">
        <v>2</v>
      </c>
    </row>
    <row r="30" spans="11:22" x14ac:dyDescent="0.25">
      <c r="K30" s="2" t="s">
        <v>2</v>
      </c>
      <c r="L30" s="2" t="s">
        <v>1</v>
      </c>
      <c r="M30" s="6" t="s">
        <v>1</v>
      </c>
      <c r="N30" s="4" t="s">
        <v>1</v>
      </c>
    </row>
    <row r="31" spans="11:22" x14ac:dyDescent="0.25">
      <c r="K31" s="2" t="s">
        <v>2</v>
      </c>
      <c r="L31" s="2" t="s">
        <v>1</v>
      </c>
      <c r="M31" s="6" t="s">
        <v>1</v>
      </c>
      <c r="N31" s="4" t="s">
        <v>1</v>
      </c>
    </row>
    <row r="34" spans="11:20" x14ac:dyDescent="0.25">
      <c r="K34" s="3" t="s">
        <v>3</v>
      </c>
      <c r="L34" s="3" t="s">
        <v>4</v>
      </c>
      <c r="M34" s="3" t="s">
        <v>5</v>
      </c>
      <c r="N34" s="5" t="s">
        <v>6</v>
      </c>
      <c r="P34" s="10" t="s">
        <v>10</v>
      </c>
      <c r="R34" s="8" t="s">
        <v>9</v>
      </c>
    </row>
    <row r="35" spans="11:20" x14ac:dyDescent="0.25">
      <c r="K35" s="2" t="s">
        <v>2</v>
      </c>
      <c r="L35" s="2" t="s">
        <v>1</v>
      </c>
      <c r="M35" s="6" t="s">
        <v>2</v>
      </c>
      <c r="N35" s="4" t="s">
        <v>2</v>
      </c>
      <c r="P35" s="1">
        <v>1</v>
      </c>
      <c r="Q35">
        <f>1-P35</f>
        <v>0</v>
      </c>
      <c r="R35">
        <f>IF(P35*Q35=0,0,-P35*LOG(P35,2)-Q35*LOG(Q35,2))</f>
        <v>0</v>
      </c>
      <c r="S35">
        <f>1/6</f>
        <v>0.16666666666666666</v>
      </c>
      <c r="T35">
        <f>R35*S35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88AB-66FA-48DF-8A52-4F2143AC3DCA}">
  <dimension ref="B3:L66"/>
  <sheetViews>
    <sheetView workbookViewId="0">
      <selection activeCell="D7" sqref="D7"/>
    </sheetView>
  </sheetViews>
  <sheetFormatPr defaultColWidth="6.85546875" defaultRowHeight="15" x14ac:dyDescent="0.25"/>
  <cols>
    <col min="11" max="11" width="15.28515625" customWidth="1"/>
  </cols>
  <sheetData>
    <row r="3" spans="2:11" x14ac:dyDescent="0.25">
      <c r="B3" t="s">
        <v>23</v>
      </c>
    </row>
    <row r="5" spans="2:11" x14ac:dyDescent="0.25">
      <c r="C5" s="11"/>
      <c r="D5" s="11" t="s">
        <v>12</v>
      </c>
      <c r="E5" s="11" t="s">
        <v>15</v>
      </c>
    </row>
    <row r="6" spans="2:11" x14ac:dyDescent="0.25">
      <c r="C6" s="11" t="s">
        <v>13</v>
      </c>
      <c r="D6" s="13">
        <v>97000</v>
      </c>
      <c r="E6" s="14">
        <v>0</v>
      </c>
      <c r="G6" s="13" t="s">
        <v>17</v>
      </c>
      <c r="H6" s="14" t="s">
        <v>18</v>
      </c>
      <c r="J6" t="s">
        <v>20</v>
      </c>
      <c r="K6" s="21">
        <f>((E7*D6)-(E6*D7))/SQRT((E7+E6)*(E7+D7)*(D6+E6)*(D6 +D7))</f>
        <v>1.7981561853715609E-2</v>
      </c>
    </row>
    <row r="7" spans="2:11" x14ac:dyDescent="0.25">
      <c r="C7" s="11" t="s">
        <v>14</v>
      </c>
      <c r="D7" s="17">
        <v>2999</v>
      </c>
      <c r="E7" s="13">
        <v>1</v>
      </c>
      <c r="G7" s="14" t="s">
        <v>19</v>
      </c>
      <c r="H7" s="13" t="s">
        <v>16</v>
      </c>
      <c r="J7" s="20" t="s">
        <v>21</v>
      </c>
      <c r="K7" s="22">
        <f>(D6+E7)/SUM(D6:E7)</f>
        <v>0.97001000000000004</v>
      </c>
    </row>
    <row r="8" spans="2:11" x14ac:dyDescent="0.25">
      <c r="J8" s="20" t="s">
        <v>22</v>
      </c>
      <c r="K8" s="22">
        <f>2*E7/(2*E7+D7+E6)</f>
        <v>6.6644451849383541E-4</v>
      </c>
    </row>
    <row r="9" spans="2:11" x14ac:dyDescent="0.25">
      <c r="J9" s="20" t="s">
        <v>24</v>
      </c>
      <c r="K9" s="23">
        <f>E7/(E7+E6)</f>
        <v>1</v>
      </c>
    </row>
    <row r="10" spans="2:11" x14ac:dyDescent="0.25">
      <c r="J10" s="20" t="s">
        <v>25</v>
      </c>
      <c r="K10" s="23">
        <f>E7/(D7+E7)</f>
        <v>3.3333333333333332E-4</v>
      </c>
    </row>
    <row r="12" spans="2:11" x14ac:dyDescent="0.25">
      <c r="C12" s="12"/>
    </row>
    <row r="13" spans="2:11" x14ac:dyDescent="0.25">
      <c r="B13" t="s">
        <v>26</v>
      </c>
    </row>
    <row r="16" spans="2:11" x14ac:dyDescent="0.25">
      <c r="C16" s="11"/>
      <c r="D16" s="11" t="s">
        <v>12</v>
      </c>
      <c r="E16" s="11" t="s">
        <v>15</v>
      </c>
    </row>
    <row r="17" spans="2:12" x14ac:dyDescent="0.25">
      <c r="C17" s="11" t="s">
        <v>13</v>
      </c>
      <c r="D17" s="13">
        <v>0</v>
      </c>
      <c r="E17" s="14">
        <v>1</v>
      </c>
      <c r="G17" s="13" t="s">
        <v>17</v>
      </c>
      <c r="H17" s="14" t="s">
        <v>18</v>
      </c>
      <c r="J17" t="s">
        <v>20</v>
      </c>
      <c r="K17" s="25">
        <f>((E18*D17)-(E17*D18))/SQRT((E18+E17)*(E18+D18)*(D17+E17)*(D17 +D18))</f>
        <v>-0.17697036260052199</v>
      </c>
    </row>
    <row r="18" spans="2:12" x14ac:dyDescent="0.25">
      <c r="C18" s="11" t="s">
        <v>14</v>
      </c>
      <c r="D18" s="15">
        <v>1000</v>
      </c>
      <c r="E18" s="13">
        <v>30</v>
      </c>
      <c r="G18" s="14" t="s">
        <v>19</v>
      </c>
      <c r="H18" s="13" t="s">
        <v>16</v>
      </c>
      <c r="J18" s="20" t="s">
        <v>21</v>
      </c>
      <c r="K18" s="26">
        <f>(D17+E18)/SUM(D17:E18)</f>
        <v>2.9097963142580018E-2</v>
      </c>
    </row>
    <row r="19" spans="2:12" x14ac:dyDescent="0.25">
      <c r="J19" s="20" t="s">
        <v>22</v>
      </c>
      <c r="K19" s="26">
        <f>2*E18/(2*E18+D18+E17)</f>
        <v>5.6550424128180961E-2</v>
      </c>
    </row>
    <row r="20" spans="2:12" x14ac:dyDescent="0.25">
      <c r="J20" s="20" t="s">
        <v>24</v>
      </c>
      <c r="K20" s="23">
        <f>E18/(E18+E17)</f>
        <v>0.967741935483871</v>
      </c>
      <c r="L20" t="s">
        <v>28</v>
      </c>
    </row>
    <row r="21" spans="2:12" x14ac:dyDescent="0.25">
      <c r="J21" s="24" t="s">
        <v>25</v>
      </c>
      <c r="K21" s="22">
        <f>E18/(D18+E18)</f>
        <v>2.9126213592233011E-2</v>
      </c>
      <c r="L21" t="s">
        <v>27</v>
      </c>
    </row>
    <row r="23" spans="2:12" x14ac:dyDescent="0.25">
      <c r="B23" t="s">
        <v>29</v>
      </c>
    </row>
    <row r="26" spans="2:12" x14ac:dyDescent="0.25">
      <c r="C26" s="11"/>
      <c r="D26" s="11" t="s">
        <v>12</v>
      </c>
      <c r="E26" s="11" t="s">
        <v>15</v>
      </c>
    </row>
    <row r="27" spans="2:12" x14ac:dyDescent="0.25">
      <c r="C27" s="11" t="s">
        <v>13</v>
      </c>
      <c r="D27" s="13">
        <v>1000</v>
      </c>
      <c r="E27" s="15">
        <v>10</v>
      </c>
      <c r="G27" s="13" t="s">
        <v>17</v>
      </c>
      <c r="H27" s="14" t="s">
        <v>18</v>
      </c>
      <c r="J27" t="s">
        <v>20</v>
      </c>
      <c r="K27" s="25">
        <f>((E28*D27)-(E27*D28))/SQRT((E28+E27)*(E28+D28)*(D27+E27)*(D27 +D28))</f>
        <v>0.96196278119640077</v>
      </c>
    </row>
    <row r="28" spans="2:12" x14ac:dyDescent="0.25">
      <c r="C28" s="11" t="s">
        <v>14</v>
      </c>
      <c r="D28" s="17">
        <v>8</v>
      </c>
      <c r="E28" s="13">
        <v>300</v>
      </c>
      <c r="G28" s="14" t="s">
        <v>19</v>
      </c>
      <c r="H28" s="13" t="s">
        <v>16</v>
      </c>
      <c r="J28" s="20" t="s">
        <v>21</v>
      </c>
      <c r="K28" s="26">
        <f>(D27+E28)/SUM(D27:E28)</f>
        <v>0.98634294385432475</v>
      </c>
    </row>
    <row r="29" spans="2:12" x14ac:dyDescent="0.25">
      <c r="J29" s="20" t="s">
        <v>22</v>
      </c>
      <c r="K29" s="26">
        <f>2*E28/(2*E28+D28+E27)</f>
        <v>0.970873786407767</v>
      </c>
    </row>
    <row r="30" spans="2:12" x14ac:dyDescent="0.25">
      <c r="J30" s="20" t="s">
        <v>24</v>
      </c>
      <c r="K30" s="23">
        <f>E28/(E28+E27)</f>
        <v>0.967741935483871</v>
      </c>
      <c r="L30" s="18"/>
    </row>
    <row r="31" spans="2:12" x14ac:dyDescent="0.25">
      <c r="J31" s="27" t="s">
        <v>30</v>
      </c>
      <c r="K31" s="26">
        <f>E28/(D28+E28)</f>
        <v>0.97402597402597402</v>
      </c>
    </row>
    <row r="32" spans="2:12" x14ac:dyDescent="0.25">
      <c r="J32" s="28" t="s">
        <v>31</v>
      </c>
      <c r="K32" s="23">
        <f>E27/(E27+D27)</f>
        <v>9.9009900990099011E-3</v>
      </c>
      <c r="L32" s="18" t="s">
        <v>28</v>
      </c>
    </row>
    <row r="34" spans="2:12" x14ac:dyDescent="0.25">
      <c r="B34" t="s">
        <v>32</v>
      </c>
    </row>
    <row r="37" spans="2:12" x14ac:dyDescent="0.25">
      <c r="C37" s="11"/>
      <c r="D37" s="11" t="s">
        <v>12</v>
      </c>
      <c r="E37" s="11" t="s">
        <v>15</v>
      </c>
    </row>
    <row r="38" spans="2:12" x14ac:dyDescent="0.25">
      <c r="C38" s="11" t="s">
        <v>13</v>
      </c>
      <c r="D38" s="13">
        <v>1</v>
      </c>
      <c r="E38" s="17">
        <v>0</v>
      </c>
      <c r="G38" s="13" t="s">
        <v>17</v>
      </c>
      <c r="H38" s="14" t="s">
        <v>18</v>
      </c>
      <c r="J38" t="s">
        <v>20</v>
      </c>
      <c r="K38" s="29">
        <f>((E39*D38)-(E38*D39))/SQRT((E39+E38)*(E39+D39)*(D38+E38)*(D38 +D39))</f>
        <v>3.039153369274154E-2</v>
      </c>
    </row>
    <row r="39" spans="2:12" x14ac:dyDescent="0.25">
      <c r="C39" s="11" t="s">
        <v>14</v>
      </c>
      <c r="D39" s="15">
        <v>55</v>
      </c>
      <c r="E39" s="13">
        <v>3</v>
      </c>
      <c r="G39" s="14" t="s">
        <v>19</v>
      </c>
      <c r="H39" s="13" t="s">
        <v>16</v>
      </c>
      <c r="J39" s="20" t="s">
        <v>21</v>
      </c>
      <c r="K39" s="26">
        <f>(D38+E39)/SUM(D38:E39)</f>
        <v>6.7796610169491525E-2</v>
      </c>
    </row>
    <row r="40" spans="2:12" x14ac:dyDescent="0.25">
      <c r="J40" s="20" t="s">
        <v>22</v>
      </c>
      <c r="K40" s="26">
        <f>2*E39/(2*E39+D39+E38)</f>
        <v>9.8360655737704916E-2</v>
      </c>
    </row>
    <row r="41" spans="2:12" x14ac:dyDescent="0.25">
      <c r="J41" s="20" t="s">
        <v>24</v>
      </c>
      <c r="K41" s="22">
        <f>E39/(E39+E38)</f>
        <v>1</v>
      </c>
      <c r="L41" s="18" t="s">
        <v>34</v>
      </c>
    </row>
    <row r="42" spans="2:12" x14ac:dyDescent="0.25">
      <c r="J42" s="27" t="s">
        <v>33</v>
      </c>
      <c r="K42" s="26">
        <f>E39/(D39+E39)</f>
        <v>5.1724137931034482E-2</v>
      </c>
    </row>
    <row r="43" spans="2:12" x14ac:dyDescent="0.25">
      <c r="J43" s="28" t="s">
        <v>31</v>
      </c>
      <c r="K43" s="23">
        <f>E38/(E38+D38)</f>
        <v>0</v>
      </c>
      <c r="L43" s="18"/>
    </row>
    <row r="45" spans="2:12" x14ac:dyDescent="0.25">
      <c r="B45" t="s">
        <v>35</v>
      </c>
    </row>
    <row r="48" spans="2:12" x14ac:dyDescent="0.25">
      <c r="C48" s="11"/>
      <c r="D48" s="11" t="s">
        <v>12</v>
      </c>
      <c r="E48" s="11" t="s">
        <v>15</v>
      </c>
    </row>
    <row r="49" spans="2:12" x14ac:dyDescent="0.25">
      <c r="C49" s="11" t="s">
        <v>13</v>
      </c>
      <c r="D49" s="13">
        <v>1000</v>
      </c>
      <c r="E49" s="15">
        <v>5</v>
      </c>
      <c r="G49" s="13" t="s">
        <v>17</v>
      </c>
      <c r="H49" s="14" t="s">
        <v>18</v>
      </c>
      <c r="J49" t="s">
        <v>20</v>
      </c>
      <c r="K49" s="29">
        <f>((E50*D49)-(E49*D50))/SQRT((E50+E49)*(E50+D50)*(D49+E49)*(D49 +D50))</f>
        <v>0.8120260680889444</v>
      </c>
    </row>
    <row r="50" spans="2:12" x14ac:dyDescent="0.25">
      <c r="C50" s="11" t="s">
        <v>14</v>
      </c>
      <c r="D50" s="15">
        <v>4</v>
      </c>
      <c r="E50" s="13">
        <v>20</v>
      </c>
      <c r="G50" s="14" t="s">
        <v>19</v>
      </c>
      <c r="H50" s="13" t="s">
        <v>16</v>
      </c>
      <c r="J50" s="20" t="s">
        <v>21</v>
      </c>
      <c r="K50" s="26">
        <f>(D49+E50)/SUM(D49:E50)</f>
        <v>0.99125364431486884</v>
      </c>
    </row>
    <row r="51" spans="2:12" x14ac:dyDescent="0.25">
      <c r="J51" s="20" t="s">
        <v>22</v>
      </c>
      <c r="K51" s="26">
        <f>2*E50/(2*E50+D50+E49)</f>
        <v>0.81632653061224492</v>
      </c>
    </row>
    <row r="52" spans="2:12" x14ac:dyDescent="0.25">
      <c r="J52" s="20" t="s">
        <v>24</v>
      </c>
      <c r="K52" s="26">
        <f>E50/(E50+E49)</f>
        <v>0.8</v>
      </c>
      <c r="L52" s="18"/>
    </row>
    <row r="53" spans="2:12" x14ac:dyDescent="0.25">
      <c r="J53" s="27" t="s">
        <v>33</v>
      </c>
      <c r="K53" s="26">
        <f>E50/(D50+E50)</f>
        <v>0.83333333333333337</v>
      </c>
    </row>
    <row r="54" spans="2:12" x14ac:dyDescent="0.25">
      <c r="J54" s="28" t="s">
        <v>31</v>
      </c>
      <c r="K54" s="23">
        <f>E49/(E49+D49)</f>
        <v>4.9751243781094526E-3</v>
      </c>
      <c r="L54" s="18"/>
    </row>
    <row r="57" spans="2:12" x14ac:dyDescent="0.25">
      <c r="B57" t="s">
        <v>36</v>
      </c>
    </row>
    <row r="60" spans="2:12" x14ac:dyDescent="0.25">
      <c r="C60" s="11"/>
      <c r="D60" s="11" t="s">
        <v>12</v>
      </c>
      <c r="E60" s="11" t="s">
        <v>15</v>
      </c>
    </row>
    <row r="61" spans="2:12" x14ac:dyDescent="0.25">
      <c r="C61" s="11" t="s">
        <v>13</v>
      </c>
      <c r="D61" s="13">
        <v>4</v>
      </c>
      <c r="E61" s="15">
        <v>8</v>
      </c>
      <c r="G61" s="13" t="s">
        <v>17</v>
      </c>
      <c r="H61" s="14" t="s">
        <v>18</v>
      </c>
      <c r="J61" t="s">
        <v>20</v>
      </c>
      <c r="K61" s="29">
        <f>((E62*D61)-(E61*D62))/SQRT((E62+E61)*(E62+D62)*(D61+E61)*(D61 +D62))</f>
        <v>2.0412413247417364E-4</v>
      </c>
    </row>
    <row r="62" spans="2:12" x14ac:dyDescent="0.25">
      <c r="C62" s="11" t="s">
        <v>14</v>
      </c>
      <c r="D62" s="17">
        <v>0</v>
      </c>
      <c r="E62" s="30">
        <v>9.9999999999999995E-7</v>
      </c>
      <c r="G62" s="14" t="s">
        <v>19</v>
      </c>
      <c r="H62" s="13" t="s">
        <v>16</v>
      </c>
      <c r="J62" s="20" t="s">
        <v>21</v>
      </c>
      <c r="K62" s="26">
        <f>(D61+E62)/SUM(D61:E62)</f>
        <v>0.33333338888888431</v>
      </c>
    </row>
    <row r="63" spans="2:12" x14ac:dyDescent="0.25">
      <c r="J63" s="20" t="s">
        <v>22</v>
      </c>
      <c r="K63" s="26">
        <f>2*E62/(2*E62+D62+E61)</f>
        <v>2.4999993750001559E-7</v>
      </c>
    </row>
    <row r="64" spans="2:12" x14ac:dyDescent="0.25">
      <c r="J64" s="20" t="s">
        <v>24</v>
      </c>
      <c r="K64" s="26">
        <f>E62/(E62+E61)</f>
        <v>1.2499998437500196E-7</v>
      </c>
      <c r="L64" s="18"/>
    </row>
    <row r="65" spans="10:12" x14ac:dyDescent="0.25">
      <c r="J65" s="27" t="s">
        <v>33</v>
      </c>
      <c r="K65" s="26">
        <f>E62/(D62+E62)</f>
        <v>1</v>
      </c>
    </row>
    <row r="66" spans="10:12" x14ac:dyDescent="0.25">
      <c r="J66" s="28" t="s">
        <v>31</v>
      </c>
      <c r="K66" s="23">
        <f>D61/(E61+D61)</f>
        <v>0.33333333333333331</v>
      </c>
      <c r="L66" s="18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F8CED-A7A5-4D29-AE67-DB84929453CB}">
  <dimension ref="C5:K12"/>
  <sheetViews>
    <sheetView workbookViewId="0">
      <selection activeCell="C5" sqref="C5"/>
    </sheetView>
  </sheetViews>
  <sheetFormatPr defaultColWidth="6.85546875" defaultRowHeight="15" x14ac:dyDescent="0.25"/>
  <cols>
    <col min="11" max="11" width="15.28515625" customWidth="1"/>
  </cols>
  <sheetData>
    <row r="5" spans="3:11" x14ac:dyDescent="0.25">
      <c r="C5" s="11"/>
      <c r="D5" s="11" t="s">
        <v>12</v>
      </c>
      <c r="E5" s="11" t="s">
        <v>15</v>
      </c>
    </row>
    <row r="6" spans="3:11" x14ac:dyDescent="0.25">
      <c r="C6" s="11" t="s">
        <v>13</v>
      </c>
      <c r="D6" s="13">
        <v>3</v>
      </c>
      <c r="E6" s="14">
        <v>5</v>
      </c>
      <c r="G6" s="13" t="s">
        <v>17</v>
      </c>
      <c r="H6" s="14" t="s">
        <v>18</v>
      </c>
      <c r="J6" t="s">
        <v>20</v>
      </c>
      <c r="K6" s="16">
        <f>((E7*D6)-(E6*D7))/SQRT((E7+E6)*(E7+D7)*(D6+E6)*(D6 +D7))</f>
        <v>0.1494035761667992</v>
      </c>
    </row>
    <row r="7" spans="3:11" x14ac:dyDescent="0.25">
      <c r="C7" s="11" t="s">
        <v>14</v>
      </c>
      <c r="D7" s="17">
        <v>17</v>
      </c>
      <c r="E7" s="13">
        <v>95</v>
      </c>
      <c r="G7" s="14" t="s">
        <v>19</v>
      </c>
      <c r="H7" s="13" t="s">
        <v>16</v>
      </c>
      <c r="J7" s="20" t="s">
        <v>21</v>
      </c>
      <c r="K7" s="19">
        <f>(D6+E7)/SUM(D6:E7)</f>
        <v>0.81666666666666665</v>
      </c>
    </row>
    <row r="8" spans="3:11" x14ac:dyDescent="0.25">
      <c r="J8" s="20" t="s">
        <v>22</v>
      </c>
      <c r="K8" s="19">
        <f>2*E7/(2*E7+D7+E6)</f>
        <v>0.89622641509433965</v>
      </c>
    </row>
    <row r="12" spans="3:11" x14ac:dyDescent="0.25">
      <c r="C1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113BE-9DF7-45D4-9B8B-0EB57B50FB1F}">
  <dimension ref="B2:N14"/>
  <sheetViews>
    <sheetView topLeftCell="C15" workbookViewId="0">
      <selection activeCell="O22" sqref="O22"/>
    </sheetView>
  </sheetViews>
  <sheetFormatPr defaultRowHeight="15" x14ac:dyDescent="0.25"/>
  <cols>
    <col min="1" max="1" width="3.42578125" customWidth="1"/>
    <col min="3" max="7" width="6.42578125" style="11" customWidth="1"/>
    <col min="8" max="8" width="10.42578125" style="31" bestFit="1" customWidth="1"/>
    <col min="9" max="10" width="18.42578125" style="44" customWidth="1"/>
    <col min="11" max="11" width="15.5703125" customWidth="1"/>
  </cols>
  <sheetData>
    <row r="2" spans="2:14" x14ac:dyDescent="0.25">
      <c r="B2" s="51" t="s">
        <v>81</v>
      </c>
      <c r="C2" s="52" t="s">
        <v>73</v>
      </c>
      <c r="D2" s="52" t="s">
        <v>39</v>
      </c>
      <c r="E2" s="52" t="s">
        <v>40</v>
      </c>
      <c r="F2" s="52" t="s">
        <v>41</v>
      </c>
      <c r="G2" s="52" t="s">
        <v>74</v>
      </c>
      <c r="H2" s="53" t="s">
        <v>75</v>
      </c>
      <c r="I2" s="54"/>
      <c r="J2" s="54"/>
      <c r="K2" s="55" t="s">
        <v>82</v>
      </c>
      <c r="L2" s="1"/>
      <c r="M2" s="1"/>
      <c r="N2" s="1"/>
    </row>
    <row r="3" spans="2:14" x14ac:dyDescent="0.25">
      <c r="B3" s="2" t="s">
        <v>38</v>
      </c>
      <c r="C3" s="32">
        <v>7</v>
      </c>
      <c r="D3" s="32">
        <v>6</v>
      </c>
      <c r="E3" s="32">
        <v>4</v>
      </c>
      <c r="F3" s="32">
        <v>3</v>
      </c>
      <c r="G3" s="32">
        <v>4</v>
      </c>
      <c r="H3" s="33">
        <f>SQRT(C3^2 + D3^2 + E3^2 + F3^2 + G3^2)</f>
        <v>11.224972160321824</v>
      </c>
      <c r="J3" s="45" t="s">
        <v>79</v>
      </c>
      <c r="K3" s="32" t="s">
        <v>47</v>
      </c>
    </row>
    <row r="4" spans="2:14" ht="30" x14ac:dyDescent="0.25">
      <c r="B4" s="34"/>
      <c r="C4" s="35"/>
      <c r="D4" s="35"/>
      <c r="E4" s="35"/>
      <c r="F4" s="35"/>
      <c r="G4" s="35"/>
      <c r="H4" s="36"/>
      <c r="I4" s="46" t="s">
        <v>76</v>
      </c>
      <c r="J4" s="47" t="s">
        <v>80</v>
      </c>
      <c r="K4" s="55" t="s">
        <v>46</v>
      </c>
    </row>
    <row r="5" spans="2:14" x14ac:dyDescent="0.25">
      <c r="B5" s="2" t="s">
        <v>42</v>
      </c>
      <c r="C5" s="32">
        <v>6</v>
      </c>
      <c r="D5" s="32">
        <v>7</v>
      </c>
      <c r="E5" s="32">
        <v>4</v>
      </c>
      <c r="F5" s="32">
        <v>5</v>
      </c>
      <c r="G5" s="32">
        <v>4</v>
      </c>
      <c r="H5" s="33">
        <f t="shared" ref="H5:H8" si="0">SQRT(C5^2 + D5^2 + E5^2 + F5^2 + G5^2)</f>
        <v>11.916375287812984</v>
      </c>
      <c r="I5" s="48">
        <f>($C$3*$C5 + $D$3*$D5 + $E$3*$E5 + $F$3*$F5 + $G$3*$G5)/($H$3*$H5)</f>
        <v>0.97935884710216026</v>
      </c>
      <c r="J5" s="49">
        <f>1-I5</f>
        <v>2.0641152897839743E-2</v>
      </c>
      <c r="K5" s="32">
        <v>7</v>
      </c>
    </row>
    <row r="6" spans="2:14" x14ac:dyDescent="0.25">
      <c r="B6" s="2" t="s">
        <v>43</v>
      </c>
      <c r="C6" s="32">
        <v>3</v>
      </c>
      <c r="D6" s="32">
        <v>3</v>
      </c>
      <c r="E6" s="32">
        <v>1</v>
      </c>
      <c r="F6" s="32">
        <v>1</v>
      </c>
      <c r="G6" s="32">
        <v>5</v>
      </c>
      <c r="H6" s="33">
        <f t="shared" si="0"/>
        <v>6.7082039324993694</v>
      </c>
      <c r="I6" s="48">
        <f t="shared" ref="I6:I8" si="1">($C$3*$C6 + $D$3*$D6 + $E$3*$E6 + $F$3*$F6 + $G$3*$G6)/($H$3*$H6)</f>
        <v>0.87650098017855527</v>
      </c>
      <c r="J6" s="49">
        <f t="shared" ref="J6:J8" si="2">1-I6</f>
        <v>0.12349901982144473</v>
      </c>
      <c r="K6" s="32">
        <v>3</v>
      </c>
    </row>
    <row r="7" spans="2:14" x14ac:dyDescent="0.25">
      <c r="B7" s="2" t="s">
        <v>44</v>
      </c>
      <c r="C7" s="32">
        <v>2</v>
      </c>
      <c r="D7" s="32">
        <v>1</v>
      </c>
      <c r="E7" s="32">
        <v>3</v>
      </c>
      <c r="F7" s="32">
        <v>7</v>
      </c>
      <c r="G7" s="32">
        <v>4</v>
      </c>
      <c r="H7" s="33">
        <f t="shared" si="0"/>
        <v>8.8881944173155887</v>
      </c>
      <c r="I7" s="48">
        <f t="shared" si="1"/>
        <v>0.6915924962229032</v>
      </c>
      <c r="J7" s="49">
        <f t="shared" si="2"/>
        <v>0.3084075037770968</v>
      </c>
      <c r="K7" s="32">
        <v>2</v>
      </c>
    </row>
    <row r="8" spans="2:14" x14ac:dyDescent="0.25">
      <c r="B8" s="2" t="s">
        <v>45</v>
      </c>
      <c r="C8" s="32">
        <v>6</v>
      </c>
      <c r="D8" s="32">
        <v>7</v>
      </c>
      <c r="E8" s="32">
        <v>2</v>
      </c>
      <c r="F8" s="32">
        <v>3</v>
      </c>
      <c r="G8" s="32">
        <v>3</v>
      </c>
      <c r="H8" s="33">
        <f t="shared" si="0"/>
        <v>10.344080432788601</v>
      </c>
      <c r="I8" s="48">
        <f t="shared" si="1"/>
        <v>0.97319816656924329</v>
      </c>
      <c r="J8" s="49">
        <f t="shared" si="2"/>
        <v>2.6801833430756705E-2</v>
      </c>
      <c r="K8" s="32">
        <v>5</v>
      </c>
    </row>
    <row r="10" spans="2:14" x14ac:dyDescent="0.25">
      <c r="B10" s="41" t="s">
        <v>77</v>
      </c>
      <c r="J10" s="50"/>
    </row>
    <row r="11" spans="2:14" x14ac:dyDescent="0.25">
      <c r="B11" s="42" t="s">
        <v>71</v>
      </c>
    </row>
    <row r="13" spans="2:14" x14ac:dyDescent="0.25">
      <c r="B13" s="41" t="s">
        <v>78</v>
      </c>
    </row>
    <row r="14" spans="2:14" x14ac:dyDescent="0.25">
      <c r="B14" s="43" t="s">
        <v>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80D9-C555-4D52-B6B0-3198F882FC60}">
  <dimension ref="A1:I18"/>
  <sheetViews>
    <sheetView topLeftCell="A4" workbookViewId="0">
      <selection activeCell="I11" sqref="I11"/>
    </sheetView>
  </sheetViews>
  <sheetFormatPr defaultRowHeight="15" x14ac:dyDescent="0.25"/>
  <cols>
    <col min="1" max="1" width="15" customWidth="1"/>
  </cols>
  <sheetData>
    <row r="1" spans="1:9" x14ac:dyDescent="0.25">
      <c r="A1" t="s">
        <v>48</v>
      </c>
    </row>
    <row r="2" spans="1:9" ht="15.75" thickBot="1" x14ac:dyDescent="0.3"/>
    <row r="3" spans="1:9" x14ac:dyDescent="0.25">
      <c r="A3" s="40" t="s">
        <v>49</v>
      </c>
      <c r="B3" s="40"/>
    </row>
    <row r="4" spans="1:9" x14ac:dyDescent="0.25">
      <c r="A4" s="37" t="s">
        <v>50</v>
      </c>
      <c r="B4" s="37">
        <v>0.93267290327090824</v>
      </c>
    </row>
    <row r="5" spans="1:9" x14ac:dyDescent="0.25">
      <c r="A5" s="37" t="s">
        <v>51</v>
      </c>
      <c r="B5" s="37">
        <v>0.86987874449578495</v>
      </c>
    </row>
    <row r="6" spans="1:9" x14ac:dyDescent="0.25">
      <c r="A6" s="37" t="s">
        <v>52</v>
      </c>
      <c r="B6" s="37">
        <v>0.7397574889915699</v>
      </c>
    </row>
    <row r="7" spans="1:9" x14ac:dyDescent="0.25">
      <c r="A7" s="37" t="s">
        <v>53</v>
      </c>
      <c r="B7" s="37">
        <v>7.2994332000049914E-2</v>
      </c>
    </row>
    <row r="8" spans="1:9" ht="15.75" thickBot="1" x14ac:dyDescent="0.3">
      <c r="A8" s="38" t="s">
        <v>54</v>
      </c>
      <c r="B8" s="38">
        <v>3</v>
      </c>
    </row>
    <row r="10" spans="1:9" ht="15.75" thickBot="1" x14ac:dyDescent="0.3">
      <c r="A10" t="s">
        <v>55</v>
      </c>
    </row>
    <row r="11" spans="1:9" x14ac:dyDescent="0.25">
      <c r="A11" s="39"/>
      <c r="B11" s="39" t="s">
        <v>60</v>
      </c>
      <c r="C11" s="39" t="s">
        <v>61</v>
      </c>
      <c r="D11" s="39" t="s">
        <v>62</v>
      </c>
      <c r="E11" s="39" t="s">
        <v>1</v>
      </c>
      <c r="F11" s="39" t="s">
        <v>63</v>
      </c>
    </row>
    <row r="12" spans="1:9" x14ac:dyDescent="0.25">
      <c r="A12" s="37" t="s">
        <v>56</v>
      </c>
      <c r="B12" s="37">
        <v>1</v>
      </c>
      <c r="C12" s="37">
        <v>3.5619576451154711E-2</v>
      </c>
      <c r="D12" s="37">
        <v>3.5619576451154711E-2</v>
      </c>
      <c r="E12" s="37">
        <v>6.6851394964261415</v>
      </c>
      <c r="F12" s="37">
        <v>0.23494021416241265</v>
      </c>
    </row>
    <row r="13" spans="1:9" x14ac:dyDescent="0.25">
      <c r="A13" s="37" t="s">
        <v>57</v>
      </c>
      <c r="B13" s="37">
        <v>1</v>
      </c>
      <c r="C13" s="37">
        <v>5.3281725041335109E-3</v>
      </c>
      <c r="D13" s="37">
        <v>5.3281725041335109E-3</v>
      </c>
      <c r="E13" s="37"/>
      <c r="F13" s="37"/>
    </row>
    <row r="14" spans="1:9" ht="15.75" thickBot="1" x14ac:dyDescent="0.3">
      <c r="A14" s="38" t="s">
        <v>58</v>
      </c>
      <c r="B14" s="38">
        <v>2</v>
      </c>
      <c r="C14" s="38">
        <v>4.0947748955288223E-2</v>
      </c>
      <c r="D14" s="38"/>
      <c r="E14" s="38"/>
      <c r="F14" s="38"/>
    </row>
    <row r="15" spans="1:9" ht="15.75" thickBot="1" x14ac:dyDescent="0.3"/>
    <row r="16" spans="1:9" x14ac:dyDescent="0.25">
      <c r="A16" s="39"/>
      <c r="B16" s="39" t="s">
        <v>64</v>
      </c>
      <c r="C16" s="39" t="s">
        <v>53</v>
      </c>
      <c r="D16" s="39" t="s">
        <v>65</v>
      </c>
      <c r="E16" s="39" t="s">
        <v>66</v>
      </c>
      <c r="F16" s="39" t="s">
        <v>67</v>
      </c>
      <c r="G16" s="39" t="s">
        <v>68</v>
      </c>
      <c r="H16" s="39" t="s">
        <v>69</v>
      </c>
      <c r="I16" s="39" t="s">
        <v>70</v>
      </c>
    </row>
    <row r="17" spans="1:9" x14ac:dyDescent="0.25">
      <c r="A17" s="37" t="s">
        <v>59</v>
      </c>
      <c r="B17" s="37">
        <v>0.44412180181358718</v>
      </c>
      <c r="C17" s="37">
        <v>0.12025881469239388</v>
      </c>
      <c r="D17" s="37">
        <v>3.6930498853625982</v>
      </c>
      <c r="E17" s="37">
        <v>0.16834625056629915</v>
      </c>
      <c r="F17" s="37">
        <v>-1.0839113189976644</v>
      </c>
      <c r="G17" s="37">
        <v>1.9721549226248389</v>
      </c>
      <c r="H17" s="37">
        <v>-1.0839113189976644</v>
      </c>
      <c r="I17" s="37">
        <v>1.9721549226248389</v>
      </c>
    </row>
    <row r="18" spans="1:9" ht="15.75" thickBot="1" x14ac:dyDescent="0.3">
      <c r="A18" s="38">
        <v>7</v>
      </c>
      <c r="B18" s="38">
        <v>-8.7365704841146336E-2</v>
      </c>
      <c r="C18" s="38">
        <v>3.378980986755848E-2</v>
      </c>
      <c r="D18" s="38">
        <v>-2.5855636709286709</v>
      </c>
      <c r="E18" s="38">
        <v>0.23494021416241259</v>
      </c>
      <c r="F18" s="38">
        <v>-0.51670594701476069</v>
      </c>
      <c r="G18" s="38">
        <v>0.34197453733246808</v>
      </c>
      <c r="H18" s="38">
        <v>-0.51670594701476069</v>
      </c>
      <c r="I18" s="38">
        <v>0.34197453733246808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E533F-A79E-4A05-BA6C-A8D77832A7B0}">
  <dimension ref="A1:E7"/>
  <sheetViews>
    <sheetView tabSelected="1" workbookViewId="0">
      <selection activeCell="G11" sqref="G11"/>
    </sheetView>
  </sheetViews>
  <sheetFormatPr defaultRowHeight="15" x14ac:dyDescent="0.25"/>
  <cols>
    <col min="1" max="1" width="21.7109375" style="20" customWidth="1"/>
    <col min="2" max="2" width="19.5703125" bestFit="1" customWidth="1"/>
    <col min="3" max="3" width="18" customWidth="1"/>
    <col min="4" max="5" width="17.42578125" customWidth="1"/>
  </cols>
  <sheetData>
    <row r="1" spans="1:5" x14ac:dyDescent="0.25">
      <c r="A1" s="57" t="s">
        <v>103</v>
      </c>
      <c r="B1" s="8" t="s">
        <v>85</v>
      </c>
      <c r="C1" s="8" t="s">
        <v>100</v>
      </c>
      <c r="D1" s="8" t="s">
        <v>98</v>
      </c>
      <c r="E1" s="8" t="s">
        <v>99</v>
      </c>
    </row>
    <row r="2" spans="1:5" x14ac:dyDescent="0.25">
      <c r="B2" t="s">
        <v>84</v>
      </c>
      <c r="C2" t="s">
        <v>83</v>
      </c>
    </row>
    <row r="3" spans="1:5" x14ac:dyDescent="0.25">
      <c r="B3" t="s">
        <v>86</v>
      </c>
      <c r="C3" t="s">
        <v>91</v>
      </c>
    </row>
    <row r="4" spans="1:5" x14ac:dyDescent="0.25">
      <c r="B4" t="s">
        <v>90</v>
      </c>
      <c r="C4" t="s">
        <v>92</v>
      </c>
    </row>
    <row r="5" spans="1:5" x14ac:dyDescent="0.25">
      <c r="B5" t="s">
        <v>87</v>
      </c>
      <c r="C5" t="s">
        <v>93</v>
      </c>
    </row>
    <row r="6" spans="1:5" x14ac:dyDescent="0.25">
      <c r="A6" s="58" t="s">
        <v>101</v>
      </c>
      <c r="B6" s="59" t="s">
        <v>88</v>
      </c>
      <c r="C6" s="59" t="s">
        <v>94</v>
      </c>
      <c r="D6" s="59" t="s">
        <v>97</v>
      </c>
      <c r="E6" s="59" t="s">
        <v>96</v>
      </c>
    </row>
    <row r="7" spans="1:5" x14ac:dyDescent="0.25">
      <c r="A7" s="56" t="s">
        <v>102</v>
      </c>
      <c r="B7" t="s">
        <v>89</v>
      </c>
      <c r="C7" t="s">
        <v>94</v>
      </c>
      <c r="D7" t="s">
        <v>97</v>
      </c>
      <c r="E7" t="s">
        <v>95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q2</vt:lpstr>
      <vt:lpstr>q2_step2</vt:lpstr>
      <vt:lpstr>q3 - mcc</vt:lpstr>
      <vt:lpstr>q4</vt:lpstr>
      <vt:lpstr>q6</vt:lpstr>
      <vt:lpstr>q6_regression</vt:lpstr>
      <vt:lpstr>q7_results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</dc:creator>
  <cp:lastModifiedBy>Blair</cp:lastModifiedBy>
  <dcterms:created xsi:type="dcterms:W3CDTF">2019-11-10T00:01:39Z</dcterms:created>
  <dcterms:modified xsi:type="dcterms:W3CDTF">2019-11-12T04:43:37Z</dcterms:modified>
</cp:coreProperties>
</file>