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school\ThesisProject\"/>
    </mc:Choice>
  </mc:AlternateContent>
  <xr:revisionPtr revIDLastSave="0" documentId="13_ncr:1_{23F5EE98-B0B8-4B18-B73A-C506EC77D0E6}" xr6:coauthVersionLast="45" xr6:coauthVersionMax="45" xr10:uidLastSave="{00000000-0000-0000-0000-000000000000}"/>
  <bookViews>
    <workbookView xWindow="-120" yWindow="-120" windowWidth="29040" windowHeight="15840" xr2:uid="{FC619B5A-A64A-49E4-B73F-1181EFA2771A}"/>
  </bookViews>
  <sheets>
    <sheet name="Sheet1" sheetId="1" r:id="rId1"/>
  </sheets>
  <definedNames>
    <definedName name="_xlnm._FilterDatabase" localSheetId="0" hidden="1">Sheet1!$F$1:$F$91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3" i="1"/>
  <c r="F70" i="1" l="1"/>
  <c r="G87" i="1"/>
  <c r="C87" i="1"/>
  <c r="C83" i="1"/>
  <c r="C82" i="1"/>
  <c r="C81" i="1"/>
  <c r="B91" i="1"/>
  <c r="D91" i="1" s="1"/>
  <c r="B89" i="1"/>
  <c r="D89" i="1" s="1"/>
  <c r="B90" i="1"/>
  <c r="D90" i="1" s="1"/>
  <c r="B88" i="1"/>
  <c r="D88" i="1" s="1"/>
  <c r="G86" i="1"/>
  <c r="F86" i="1"/>
  <c r="G83" i="1"/>
  <c r="G82" i="1"/>
  <c r="F57" i="1"/>
  <c r="F34" i="1"/>
  <c r="G57" i="1"/>
  <c r="G81" i="1" s="1"/>
  <c r="F51" i="1"/>
  <c r="E83" i="1"/>
  <c r="E82" i="1"/>
  <c r="E81" i="1"/>
  <c r="D60" i="1"/>
  <c r="D83" i="1" s="1"/>
  <c r="F82" i="1" l="1"/>
  <c r="D81" i="1"/>
  <c r="F83" i="1"/>
  <c r="D82" i="1"/>
  <c r="F81" i="1"/>
  <c r="H83" i="1"/>
  <c r="H82" i="1"/>
  <c r="I60" i="1" l="1"/>
  <c r="I51" i="1"/>
  <c r="I6" i="1"/>
  <c r="I80" i="1"/>
  <c r="I42" i="1"/>
  <c r="I3" i="1"/>
  <c r="I75" i="1"/>
  <c r="I41" i="1"/>
  <c r="I34" i="1"/>
  <c r="I70" i="1"/>
  <c r="I69" i="1"/>
  <c r="I7" i="1"/>
  <c r="I8" i="1"/>
  <c r="I68" i="1"/>
  <c r="I66" i="1"/>
  <c r="I10" i="1"/>
  <c r="I58" i="1"/>
  <c r="I16" i="1"/>
  <c r="I57" i="1"/>
  <c r="I21" i="1"/>
  <c r="I56" i="1"/>
  <c r="I26" i="1"/>
  <c r="I55" i="1"/>
  <c r="I28" i="1"/>
  <c r="I54" i="1"/>
  <c r="I31" i="1"/>
  <c r="I81" i="1" l="1"/>
  <c r="I83" i="1"/>
  <c r="I82" i="1"/>
</calcChain>
</file>

<file path=xl/sharedStrings.xml><?xml version="1.0" encoding="utf-8"?>
<sst xmlns="http://schemas.openxmlformats.org/spreadsheetml/2006/main" count="175" uniqueCount="114">
  <si>
    <t>8cc</t>
  </si>
  <si>
    <t>30 Days of Code</t>
  </si>
  <si>
    <t>Abseil cpp</t>
  </si>
  <si>
    <t>aleth</t>
  </si>
  <si>
    <t>algorithms</t>
  </si>
  <si>
    <t>asio</t>
  </si>
  <si>
    <t>atom gpp compiler</t>
  </si>
  <si>
    <t>aws sdk cpp</t>
  </si>
  <si>
    <t>BansheeEngine</t>
  </si>
  <si>
    <t>BridJ</t>
  </si>
  <si>
    <t>c4</t>
  </si>
  <si>
    <t>captcha</t>
  </si>
  <si>
    <t>cbc</t>
  </si>
  <si>
    <t>cdt</t>
  </si>
  <si>
    <t>cgeo</t>
  </si>
  <si>
    <t>civetweb</t>
  </si>
  <si>
    <t>C</t>
  </si>
  <si>
    <t>codelite</t>
  </si>
  <si>
    <t>C Plus Plus</t>
  </si>
  <si>
    <t>cpp sublime snippet</t>
  </si>
  <si>
    <t>DeepLearning</t>
  </si>
  <si>
    <t>distcc</t>
  </si>
  <si>
    <t>Duckuino</t>
  </si>
  <si>
    <t>DynamicExpresso</t>
  </si>
  <si>
    <t>EasyHttp</t>
  </si>
  <si>
    <t>EnsageSharp</t>
  </si>
  <si>
    <t>EnyimMemcached</t>
  </si>
  <si>
    <t>FASTER</t>
  </si>
  <si>
    <t>faster than c</t>
  </si>
  <si>
    <t>fast xml parser</t>
  </si>
  <si>
    <t>Fleck</t>
  </si>
  <si>
    <t>folly</t>
  </si>
  <si>
    <t>glog</t>
  </si>
  <si>
    <t>HackerRank</t>
  </si>
  <si>
    <t>hiredis</t>
  </si>
  <si>
    <t>http parser</t>
  </si>
  <si>
    <t>HttpTwo</t>
  </si>
  <si>
    <t>j2c</t>
  </si>
  <si>
    <t>j2objc</t>
  </si>
  <si>
    <t>javacpp</t>
  </si>
  <si>
    <t>javacpp presets</t>
  </si>
  <si>
    <t>json c</t>
  </si>
  <si>
    <t>jsoncpp</t>
  </si>
  <si>
    <t>LeetCode</t>
  </si>
  <si>
    <t>leetcode</t>
  </si>
  <si>
    <t>libco</t>
  </si>
  <si>
    <t>libconfig</t>
  </si>
  <si>
    <t>libigl</t>
  </si>
  <si>
    <t>librdkafka</t>
  </si>
  <si>
    <t>lightning</t>
  </si>
  <si>
    <t>markdowndeep</t>
  </si>
  <si>
    <t>MessagePack Csharp</t>
  </si>
  <si>
    <t>mini c</t>
  </si>
  <si>
    <t>MissionPlanner</t>
  </si>
  <si>
    <t>mono</t>
  </si>
  <si>
    <t>msgpack c</t>
  </si>
  <si>
    <t>nativejson benchmark</t>
  </si>
  <si>
    <t>NiL.JS</t>
  </si>
  <si>
    <t>node pg native</t>
  </si>
  <si>
    <t>node pre gyp</t>
  </si>
  <si>
    <t>NodObjC</t>
  </si>
  <si>
    <t>nuklear</t>
  </si>
  <si>
    <t>oclint</t>
  </si>
  <si>
    <t>Openwrt NetKeeper</t>
  </si>
  <si>
    <t>osrm backend</t>
  </si>
  <si>
    <t>QR Code generator</t>
  </si>
  <si>
    <t>QuantLib</t>
  </si>
  <si>
    <t>rtags</t>
  </si>
  <si>
    <t>ServiceStack.Redis</t>
  </si>
  <si>
    <t>SharpSCADA</t>
  </si>
  <si>
    <t>sonar objective c</t>
  </si>
  <si>
    <t>stb</t>
  </si>
  <si>
    <t>stratisBitcoinFullNode</t>
  </si>
  <si>
    <t>UnityCsReference</t>
  </si>
  <si>
    <t>v7</t>
  </si>
  <si>
    <t>websocketpp</t>
  </si>
  <si>
    <t>XobotOS</t>
  </si>
  <si>
    <t>Name</t>
  </si>
  <si>
    <t>LOC</t>
  </si>
  <si>
    <t>C#/Java/C++</t>
  </si>
  <si>
    <t>C++</t>
  </si>
  <si>
    <t>Java</t>
  </si>
  <si>
    <t>C#/C++</t>
  </si>
  <si>
    <t>Java/C++/C</t>
  </si>
  <si>
    <t>Java/C</t>
  </si>
  <si>
    <t>C/C++</t>
  </si>
  <si>
    <t>C++/C</t>
  </si>
  <si>
    <t>C/C++/Java</t>
  </si>
  <si>
    <t>Java/C#</t>
  </si>
  <si>
    <t>C#</t>
  </si>
  <si>
    <t>C#/C/C++</t>
  </si>
  <si>
    <t>gdbgui</t>
  </si>
  <si>
    <t>Java/C/C++</t>
  </si>
  <si>
    <t>Java/C#/C++</t>
  </si>
  <si>
    <t>Breaks CLOC</t>
  </si>
  <si>
    <t>C/Java/C++</t>
  </si>
  <si>
    <t>Java/C++/C#/C</t>
  </si>
  <si>
    <t>Total</t>
  </si>
  <si>
    <t>Average</t>
  </si>
  <si>
    <t>Median</t>
  </si>
  <si>
    <t>number of projects</t>
  </si>
  <si>
    <t>number authors</t>
  </si>
  <si>
    <t>number of projects contain C</t>
  </si>
  <si>
    <t>number of projects contain C++</t>
  </si>
  <si>
    <t>number of projects contain C#</t>
  </si>
  <si>
    <t>number of projects contain Java</t>
  </si>
  <si>
    <t>% Coverage</t>
  </si>
  <si>
    <t>Comment Lines in Gold Set</t>
  </si>
  <si>
    <t>Comments</t>
  </si>
  <si>
    <t>Language</t>
  </si>
  <si>
    <t>Commented Out Code in Gold Set</t>
  </si>
  <si>
    <t>Number of Authors</t>
  </si>
  <si>
    <t>Comment Coverage</t>
  </si>
  <si>
    <t>Percentage of 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</si>
</sst>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1EAF-018C-4934-8CBD-F57AB1387E1B}">
  <sheetPr filterMode="1"/>
  <dimension ref="A2:I91"/>
  <sheetViews>
    <sheetView tabSelected="1" zoomScaleNormal="100" workbookViewId="0">
      <selection activeCell="H85" sqref="H85"/>
    </sheetView>
  </sheetViews>
  <sheetFormatPr defaultRowHeight="15" x14ac:dyDescent="0.25"/>
  <cols>
    <col min="1" max="1" width="28.5703125" customWidth="1"/>
    <col min="2" max="2" width="15" customWidth="1"/>
    <col min="3" max="3" width="16.7109375" customWidth="1"/>
    <col min="4" max="4" width="11.28515625" customWidth="1"/>
    <col min="5" max="5" width="18.5703125" customWidth="1"/>
    <col min="6" max="6" width="22" customWidth="1"/>
    <col min="7" max="7" width="31.85546875" customWidth="1"/>
    <col min="8" max="8" width="20.5703125" customWidth="1"/>
    <col min="9" max="9" width="22.85546875" customWidth="1"/>
  </cols>
  <sheetData>
    <row r="2" spans="1:9" ht="15.75" x14ac:dyDescent="0.25">
      <c r="A2" s="2" t="s">
        <v>77</v>
      </c>
      <c r="B2" s="2" t="s">
        <v>109</v>
      </c>
      <c r="C2" s="2" t="s">
        <v>111</v>
      </c>
      <c r="D2" s="2" t="s">
        <v>78</v>
      </c>
      <c r="E2" s="2" t="s">
        <v>108</v>
      </c>
      <c r="F2" s="2" t="s">
        <v>107</v>
      </c>
      <c r="G2" s="2" t="s">
        <v>110</v>
      </c>
      <c r="H2" s="2" t="s">
        <v>112</v>
      </c>
      <c r="I2" s="2" t="s">
        <v>113</v>
      </c>
    </row>
    <row r="3" spans="1:9" x14ac:dyDescent="0.25">
      <c r="A3" s="6" t="s">
        <v>0</v>
      </c>
      <c r="B3" s="6" t="s">
        <v>16</v>
      </c>
      <c r="C3" s="3">
        <v>9</v>
      </c>
      <c r="D3" s="3">
        <v>9615</v>
      </c>
      <c r="E3" s="3">
        <v>712</v>
      </c>
      <c r="F3" s="3">
        <v>1</v>
      </c>
      <c r="G3" s="3">
        <v>0</v>
      </c>
      <c r="H3" s="4">
        <f>(E3)/(D3)</f>
        <v>7.4050962038481535E-2</v>
      </c>
      <c r="I3" s="5">
        <f>F3/F81*100</f>
        <v>3.4071550255536626E-2</v>
      </c>
    </row>
    <row r="4" spans="1:9" hidden="1" x14ac:dyDescent="0.25">
      <c r="A4" s="6" t="s">
        <v>1</v>
      </c>
      <c r="B4" s="6" t="s">
        <v>79</v>
      </c>
      <c r="C4" s="3">
        <v>40</v>
      </c>
      <c r="D4" s="3">
        <v>2406</v>
      </c>
      <c r="E4" s="3">
        <v>66</v>
      </c>
      <c r="F4" s="3">
        <v>0</v>
      </c>
      <c r="G4" s="3">
        <v>0</v>
      </c>
      <c r="H4" s="4">
        <f t="shared" ref="H4:H67" si="0">(E4)/(D4)</f>
        <v>2.7431421446384038E-2</v>
      </c>
      <c r="I4" s="5">
        <v>0</v>
      </c>
    </row>
    <row r="5" spans="1:9" hidden="1" x14ac:dyDescent="0.25">
      <c r="A5" s="6" t="s">
        <v>2</v>
      </c>
      <c r="B5" s="6" t="s">
        <v>80</v>
      </c>
      <c r="C5" s="3">
        <v>62</v>
      </c>
      <c r="D5" s="3">
        <v>100544</v>
      </c>
      <c r="E5" s="3">
        <v>33736</v>
      </c>
      <c r="F5" s="3">
        <v>0</v>
      </c>
      <c r="G5" s="3">
        <v>0</v>
      </c>
      <c r="H5" s="4">
        <f t="shared" si="0"/>
        <v>0.33553469127943986</v>
      </c>
      <c r="I5" s="5">
        <v>0</v>
      </c>
    </row>
    <row r="6" spans="1:9" x14ac:dyDescent="0.25">
      <c r="A6" s="6" t="s">
        <v>3</v>
      </c>
      <c r="B6" s="6" t="s">
        <v>80</v>
      </c>
      <c r="C6" s="3">
        <v>148</v>
      </c>
      <c r="D6" s="3">
        <v>89971</v>
      </c>
      <c r="E6" s="3">
        <v>9979</v>
      </c>
      <c r="F6" s="3">
        <v>134</v>
      </c>
      <c r="G6" s="3">
        <v>0</v>
      </c>
      <c r="H6" s="4">
        <f t="shared" si="0"/>
        <v>0.11091351657756388</v>
      </c>
      <c r="I6" s="5">
        <f>F6/F81*100</f>
        <v>4.565587734241908</v>
      </c>
    </row>
    <row r="7" spans="1:9" x14ac:dyDescent="0.25">
      <c r="A7" s="6" t="s">
        <v>4</v>
      </c>
      <c r="B7" s="6" t="s">
        <v>80</v>
      </c>
      <c r="C7" s="3">
        <v>134</v>
      </c>
      <c r="D7" s="3">
        <v>9243</v>
      </c>
      <c r="E7" s="3">
        <v>2809</v>
      </c>
      <c r="F7" s="3">
        <v>1</v>
      </c>
      <c r="G7" s="3">
        <v>0</v>
      </c>
      <c r="H7" s="4">
        <f t="shared" si="0"/>
        <v>0.30390565833603811</v>
      </c>
      <c r="I7" s="5">
        <f>F7/F81*100</f>
        <v>3.4071550255536626E-2</v>
      </c>
    </row>
    <row r="8" spans="1:9" x14ac:dyDescent="0.25">
      <c r="A8" s="6" t="s">
        <v>5</v>
      </c>
      <c r="B8" s="6" t="s">
        <v>80</v>
      </c>
      <c r="C8" s="3">
        <v>28</v>
      </c>
      <c r="D8" s="3">
        <v>120472</v>
      </c>
      <c r="E8" s="3">
        <v>38013</v>
      </c>
      <c r="F8" s="3">
        <v>47</v>
      </c>
      <c r="G8" s="3">
        <v>0</v>
      </c>
      <c r="H8" s="4">
        <f t="shared" si="0"/>
        <v>0.31553389999335946</v>
      </c>
      <c r="I8" s="5">
        <f>F8/F81*100</f>
        <v>1.6013628620102214</v>
      </c>
    </row>
    <row r="9" spans="1:9" hidden="1" x14ac:dyDescent="0.25">
      <c r="A9" s="6" t="s">
        <v>6</v>
      </c>
      <c r="B9" s="6" t="s">
        <v>81</v>
      </c>
      <c r="C9" s="3">
        <v>5</v>
      </c>
      <c r="D9" s="3">
        <v>343</v>
      </c>
      <c r="E9" s="3">
        <v>38</v>
      </c>
      <c r="F9" s="3">
        <v>0</v>
      </c>
      <c r="G9" s="3">
        <v>0</v>
      </c>
      <c r="H9" s="4">
        <f t="shared" si="0"/>
        <v>0.11078717201166181</v>
      </c>
      <c r="I9" s="5">
        <v>0</v>
      </c>
    </row>
    <row r="10" spans="1:9" x14ac:dyDescent="0.25">
      <c r="A10" s="6" t="s">
        <v>7</v>
      </c>
      <c r="B10" s="6" t="s">
        <v>80</v>
      </c>
      <c r="C10" s="3">
        <v>57</v>
      </c>
      <c r="D10" s="3">
        <v>2498435</v>
      </c>
      <c r="E10" s="3">
        <v>2509104</v>
      </c>
      <c r="F10" s="3">
        <v>217</v>
      </c>
      <c r="G10" s="3">
        <v>0</v>
      </c>
      <c r="H10" s="4">
        <f t="shared" si="0"/>
        <v>1.0042702731910176</v>
      </c>
      <c r="I10" s="5">
        <f>F10/F81*100</f>
        <v>7.393526405451448</v>
      </c>
    </row>
    <row r="11" spans="1:9" hidden="1" x14ac:dyDescent="0.25">
      <c r="A11" s="6" t="s">
        <v>8</v>
      </c>
      <c r="B11" s="6" t="s">
        <v>82</v>
      </c>
      <c r="C11" s="3">
        <v>1</v>
      </c>
      <c r="D11" s="3">
        <v>70018</v>
      </c>
      <c r="E11" s="3">
        <v>19781</v>
      </c>
      <c r="F11" s="3">
        <v>0</v>
      </c>
      <c r="G11" s="3">
        <v>0</v>
      </c>
      <c r="H11" s="4">
        <f t="shared" si="0"/>
        <v>0.28251306806821103</v>
      </c>
      <c r="I11" s="5">
        <v>0</v>
      </c>
    </row>
    <row r="12" spans="1:9" hidden="1" x14ac:dyDescent="0.25">
      <c r="A12" s="6" t="s">
        <v>9</v>
      </c>
      <c r="B12" s="6" t="s">
        <v>83</v>
      </c>
      <c r="C12" s="3">
        <v>10</v>
      </c>
      <c r="D12" s="3">
        <v>28017</v>
      </c>
      <c r="E12" s="3">
        <v>14317</v>
      </c>
      <c r="F12" s="3">
        <v>0</v>
      </c>
      <c r="G12" s="3">
        <v>0</v>
      </c>
      <c r="H12" s="4">
        <f t="shared" si="0"/>
        <v>0.51101117178855693</v>
      </c>
      <c r="I12" s="5">
        <v>0</v>
      </c>
    </row>
    <row r="13" spans="1:9" hidden="1" x14ac:dyDescent="0.25">
      <c r="A13" s="6" t="s">
        <v>10</v>
      </c>
      <c r="B13" s="6" t="s">
        <v>16</v>
      </c>
      <c r="C13" s="3">
        <v>5</v>
      </c>
      <c r="D13" s="3">
        <v>493</v>
      </c>
      <c r="E13" s="3">
        <v>12</v>
      </c>
      <c r="F13" s="3">
        <v>0</v>
      </c>
      <c r="G13" s="3">
        <v>0</v>
      </c>
      <c r="H13" s="4">
        <f t="shared" si="0"/>
        <v>2.434077079107505E-2</v>
      </c>
      <c r="I13" s="5">
        <v>0</v>
      </c>
    </row>
    <row r="14" spans="1:9" hidden="1" x14ac:dyDescent="0.25">
      <c r="A14" s="6" t="s">
        <v>11</v>
      </c>
      <c r="B14" s="6" t="s">
        <v>81</v>
      </c>
      <c r="C14" s="3">
        <v>28</v>
      </c>
      <c r="D14" s="3">
        <v>510</v>
      </c>
      <c r="E14" s="3">
        <v>26</v>
      </c>
      <c r="F14" s="3">
        <v>0</v>
      </c>
      <c r="G14" s="3">
        <v>0</v>
      </c>
      <c r="H14" s="4">
        <f t="shared" si="0"/>
        <v>5.0980392156862744E-2</v>
      </c>
      <c r="I14" s="5">
        <v>0</v>
      </c>
    </row>
    <row r="15" spans="1:9" hidden="1" x14ac:dyDescent="0.25">
      <c r="A15" s="6" t="s">
        <v>12</v>
      </c>
      <c r="B15" s="6" t="s">
        <v>84</v>
      </c>
      <c r="C15" s="3">
        <v>1</v>
      </c>
      <c r="D15" s="3">
        <v>9636</v>
      </c>
      <c r="E15" s="3">
        <v>769</v>
      </c>
      <c r="F15" s="3">
        <v>0</v>
      </c>
      <c r="G15" s="3">
        <v>0</v>
      </c>
      <c r="H15" s="4">
        <f t="shared" si="0"/>
        <v>7.9804898298048987E-2</v>
      </c>
      <c r="I15" s="5">
        <v>0</v>
      </c>
    </row>
    <row r="16" spans="1:9" x14ac:dyDescent="0.25">
      <c r="A16" s="6" t="s">
        <v>13</v>
      </c>
      <c r="B16" s="6" t="s">
        <v>83</v>
      </c>
      <c r="C16" s="3">
        <v>154</v>
      </c>
      <c r="D16" s="3">
        <v>1119730</v>
      </c>
      <c r="E16" s="3">
        <v>450027</v>
      </c>
      <c r="F16" s="3">
        <v>85</v>
      </c>
      <c r="G16" s="3">
        <v>0</v>
      </c>
      <c r="H16" s="4">
        <f t="shared" si="0"/>
        <v>0.40190670965321995</v>
      </c>
      <c r="I16" s="5">
        <f>F16/F81*100</f>
        <v>2.8960817717206133</v>
      </c>
    </row>
    <row r="17" spans="1:9" hidden="1" x14ac:dyDescent="0.25">
      <c r="A17" s="6" t="s">
        <v>14</v>
      </c>
      <c r="B17" s="6" t="s">
        <v>81</v>
      </c>
      <c r="C17" s="3">
        <v>101</v>
      </c>
      <c r="D17" s="3">
        <v>79976</v>
      </c>
      <c r="E17" s="3">
        <v>14019</v>
      </c>
      <c r="F17" s="3">
        <v>0</v>
      </c>
      <c r="G17" s="3">
        <v>0</v>
      </c>
      <c r="H17" s="4">
        <f t="shared" si="0"/>
        <v>0.17529008702610782</v>
      </c>
      <c r="I17" s="5">
        <v>0</v>
      </c>
    </row>
    <row r="18" spans="1:9" hidden="1" x14ac:dyDescent="0.25">
      <c r="A18" s="6" t="s">
        <v>15</v>
      </c>
      <c r="B18" s="6" t="s">
        <v>85</v>
      </c>
      <c r="C18" s="3">
        <v>160</v>
      </c>
      <c r="D18" s="3">
        <v>532942</v>
      </c>
      <c r="E18" s="3">
        <v>191390</v>
      </c>
      <c r="F18" s="3">
        <v>0</v>
      </c>
      <c r="G18" s="3">
        <v>0</v>
      </c>
      <c r="H18" s="4">
        <f t="shared" si="0"/>
        <v>0.35911975411958524</v>
      </c>
      <c r="I18" s="5">
        <v>0</v>
      </c>
    </row>
    <row r="19" spans="1:9" hidden="1" x14ac:dyDescent="0.25">
      <c r="A19" s="6" t="s">
        <v>16</v>
      </c>
      <c r="B19" s="6" t="s">
        <v>85</v>
      </c>
      <c r="C19" s="3">
        <v>1</v>
      </c>
      <c r="D19" s="3">
        <v>4675</v>
      </c>
      <c r="E19" s="3">
        <v>829</v>
      </c>
      <c r="F19" s="3">
        <v>0</v>
      </c>
      <c r="G19" s="3">
        <v>0</v>
      </c>
      <c r="H19" s="4">
        <f t="shared" si="0"/>
        <v>0.17732620320855616</v>
      </c>
      <c r="I19" s="5">
        <v>0</v>
      </c>
    </row>
    <row r="20" spans="1:9" hidden="1" x14ac:dyDescent="0.25">
      <c r="A20" s="6" t="s">
        <v>17</v>
      </c>
      <c r="B20" s="6" t="s">
        <v>86</v>
      </c>
      <c r="C20" s="3">
        <v>64</v>
      </c>
      <c r="D20" s="3">
        <v>792435</v>
      </c>
      <c r="E20" s="3">
        <v>228394</v>
      </c>
      <c r="F20" s="3">
        <v>0</v>
      </c>
      <c r="G20" s="3">
        <v>0</v>
      </c>
      <c r="H20" s="4">
        <f t="shared" si="0"/>
        <v>0.28821796109460079</v>
      </c>
      <c r="I20" s="5">
        <v>0</v>
      </c>
    </row>
    <row r="21" spans="1:9" x14ac:dyDescent="0.25">
      <c r="A21" s="6" t="s">
        <v>18</v>
      </c>
      <c r="B21" s="6" t="s">
        <v>86</v>
      </c>
      <c r="C21" s="3">
        <v>100</v>
      </c>
      <c r="D21" s="3">
        <v>5768</v>
      </c>
      <c r="E21" s="3">
        <v>576</v>
      </c>
      <c r="F21" s="3">
        <v>31</v>
      </c>
      <c r="G21" s="3">
        <v>26</v>
      </c>
      <c r="H21" s="4">
        <f t="shared" si="0"/>
        <v>9.9861303744798888E-2</v>
      </c>
      <c r="I21" s="5">
        <f>F21/F81*100</f>
        <v>1.0562180579216354</v>
      </c>
    </row>
    <row r="22" spans="1:9" hidden="1" x14ac:dyDescent="0.25">
      <c r="A22" s="6" t="s">
        <v>19</v>
      </c>
      <c r="B22" s="6" t="s">
        <v>80</v>
      </c>
      <c r="C22" s="3">
        <v>3</v>
      </c>
      <c r="D22" s="3">
        <v>502</v>
      </c>
      <c r="E22" s="3">
        <v>0</v>
      </c>
      <c r="F22" s="3">
        <v>0</v>
      </c>
      <c r="G22" s="3">
        <v>0</v>
      </c>
      <c r="H22" s="4">
        <f t="shared" si="0"/>
        <v>0</v>
      </c>
      <c r="I22" s="5">
        <v>0</v>
      </c>
    </row>
    <row r="23" spans="1:9" hidden="1" x14ac:dyDescent="0.25">
      <c r="A23" s="6" t="s">
        <v>20</v>
      </c>
      <c r="B23" s="6" t="s">
        <v>87</v>
      </c>
      <c r="C23" s="3">
        <v>1</v>
      </c>
      <c r="D23" s="3">
        <v>4081</v>
      </c>
      <c r="E23" s="3">
        <v>239</v>
      </c>
      <c r="F23" s="3">
        <v>0</v>
      </c>
      <c r="G23" s="3">
        <v>0</v>
      </c>
      <c r="H23" s="4">
        <f t="shared" si="0"/>
        <v>5.8564077432001961E-2</v>
      </c>
      <c r="I23" s="5">
        <v>0</v>
      </c>
    </row>
    <row r="24" spans="1:9" hidden="1" x14ac:dyDescent="0.25">
      <c r="A24" s="6" t="s">
        <v>21</v>
      </c>
      <c r="B24" s="6" t="s">
        <v>85</v>
      </c>
      <c r="C24" s="3">
        <v>45</v>
      </c>
      <c r="D24" s="3">
        <v>28726</v>
      </c>
      <c r="E24" s="3">
        <v>8514</v>
      </c>
      <c r="F24" s="3">
        <v>0</v>
      </c>
      <c r="G24" s="3">
        <v>0</v>
      </c>
      <c r="H24" s="4">
        <f t="shared" si="0"/>
        <v>0.29638654877114806</v>
      </c>
      <c r="I24" s="5">
        <v>0</v>
      </c>
    </row>
    <row r="25" spans="1:9" hidden="1" x14ac:dyDescent="0.25">
      <c r="A25" s="6" t="s">
        <v>22</v>
      </c>
      <c r="B25" s="6" t="s">
        <v>83</v>
      </c>
      <c r="C25" s="3">
        <v>5</v>
      </c>
      <c r="D25" s="3">
        <v>1208</v>
      </c>
      <c r="E25" s="3">
        <v>173</v>
      </c>
      <c r="F25" s="3">
        <v>0</v>
      </c>
      <c r="G25" s="3">
        <v>0</v>
      </c>
      <c r="H25" s="4">
        <f t="shared" si="0"/>
        <v>0.14321192052980133</v>
      </c>
      <c r="I25" s="5">
        <v>0</v>
      </c>
    </row>
    <row r="26" spans="1:9" x14ac:dyDescent="0.25">
      <c r="A26" s="6" t="s">
        <v>23</v>
      </c>
      <c r="B26" s="6" t="s">
        <v>88</v>
      </c>
      <c r="C26" s="3">
        <v>15</v>
      </c>
      <c r="D26" s="3">
        <v>15245</v>
      </c>
      <c r="E26" s="3">
        <v>4521</v>
      </c>
      <c r="F26" s="3">
        <v>9</v>
      </c>
      <c r="G26" s="3">
        <v>0</v>
      </c>
      <c r="H26" s="4">
        <f t="shared" si="0"/>
        <v>0.29655624795014757</v>
      </c>
      <c r="I26" s="5">
        <f>F26/F81*100</f>
        <v>0.30664395229982966</v>
      </c>
    </row>
    <row r="27" spans="1:9" hidden="1" x14ac:dyDescent="0.25">
      <c r="A27" s="6" t="s">
        <v>24</v>
      </c>
      <c r="B27" s="6" t="s">
        <v>89</v>
      </c>
      <c r="C27" s="3">
        <v>12</v>
      </c>
      <c r="D27" s="3">
        <v>3518</v>
      </c>
      <c r="E27" s="3">
        <v>1382</v>
      </c>
      <c r="F27" s="3">
        <v>0</v>
      </c>
      <c r="G27" s="3">
        <v>0</v>
      </c>
      <c r="H27" s="4">
        <f t="shared" si="0"/>
        <v>0.39283683911313244</v>
      </c>
      <c r="I27" s="5">
        <v>0</v>
      </c>
    </row>
    <row r="28" spans="1:9" x14ac:dyDescent="0.25">
      <c r="A28" s="6" t="s">
        <v>25</v>
      </c>
      <c r="B28" s="6" t="s">
        <v>89</v>
      </c>
      <c r="C28" s="3">
        <v>8</v>
      </c>
      <c r="D28" s="3">
        <v>36262</v>
      </c>
      <c r="E28" s="3">
        <v>3345</v>
      </c>
      <c r="F28" s="3">
        <v>13</v>
      </c>
      <c r="G28" s="3">
        <v>13</v>
      </c>
      <c r="H28" s="4">
        <f t="shared" si="0"/>
        <v>9.2245325685290383E-2</v>
      </c>
      <c r="I28" s="5">
        <f>F28/F81*100</f>
        <v>0.44293015332197616</v>
      </c>
    </row>
    <row r="29" spans="1:9" hidden="1" x14ac:dyDescent="0.25">
      <c r="A29" s="6" t="s">
        <v>26</v>
      </c>
      <c r="B29" s="6" t="s">
        <v>89</v>
      </c>
      <c r="C29" s="3">
        <v>9</v>
      </c>
      <c r="D29" s="3">
        <v>14213</v>
      </c>
      <c r="E29" s="3">
        <v>5020</v>
      </c>
      <c r="F29" s="3">
        <v>0</v>
      </c>
      <c r="G29" s="3">
        <v>0</v>
      </c>
      <c r="H29" s="4">
        <f t="shared" si="0"/>
        <v>0.35319777668331809</v>
      </c>
      <c r="I29" s="5">
        <v>0</v>
      </c>
    </row>
    <row r="30" spans="1:9" hidden="1" x14ac:dyDescent="0.25">
      <c r="A30" s="6" t="s">
        <v>27</v>
      </c>
      <c r="B30" s="6" t="s">
        <v>90</v>
      </c>
      <c r="C30" s="3">
        <v>32</v>
      </c>
      <c r="D30" s="3">
        <v>32710</v>
      </c>
      <c r="E30" s="3">
        <v>5607</v>
      </c>
      <c r="F30" s="3">
        <v>0</v>
      </c>
      <c r="G30" s="3">
        <v>0</v>
      </c>
      <c r="H30" s="4">
        <f t="shared" si="0"/>
        <v>0.17141546927545093</v>
      </c>
      <c r="I30" s="5">
        <v>0</v>
      </c>
    </row>
    <row r="31" spans="1:9" x14ac:dyDescent="0.25">
      <c r="A31" s="6" t="s">
        <v>28</v>
      </c>
      <c r="B31" s="6" t="s">
        <v>81</v>
      </c>
      <c r="C31" s="3">
        <v>3</v>
      </c>
      <c r="D31" s="3">
        <v>446</v>
      </c>
      <c r="E31" s="3">
        <v>18</v>
      </c>
      <c r="F31" s="3">
        <v>1</v>
      </c>
      <c r="G31" s="3">
        <v>0</v>
      </c>
      <c r="H31" s="4">
        <f t="shared" si="0"/>
        <v>4.0358744394618833E-2</v>
      </c>
      <c r="I31" s="5">
        <f>F31/F81*100</f>
        <v>3.4071550255536626E-2</v>
      </c>
    </row>
    <row r="32" spans="1:9" hidden="1" x14ac:dyDescent="0.25">
      <c r="A32" s="6" t="s">
        <v>29</v>
      </c>
      <c r="B32" s="6" t="s">
        <v>81</v>
      </c>
      <c r="C32" s="3">
        <v>33</v>
      </c>
      <c r="D32" s="3">
        <v>3724</v>
      </c>
      <c r="E32" s="3">
        <v>504</v>
      </c>
      <c r="F32" s="3">
        <v>0</v>
      </c>
      <c r="G32" s="3">
        <v>0</v>
      </c>
      <c r="H32" s="4">
        <f t="shared" si="0"/>
        <v>0.13533834586466165</v>
      </c>
      <c r="I32" s="5">
        <v>0</v>
      </c>
    </row>
    <row r="33" spans="1:9" hidden="1" x14ac:dyDescent="0.25">
      <c r="A33" s="6" t="s">
        <v>30</v>
      </c>
      <c r="B33" s="6" t="s">
        <v>89</v>
      </c>
      <c r="C33" s="3">
        <v>24</v>
      </c>
      <c r="D33" s="3">
        <v>3135</v>
      </c>
      <c r="E33" s="3">
        <v>58</v>
      </c>
      <c r="F33" s="3">
        <v>0</v>
      </c>
      <c r="G33" s="3">
        <v>0</v>
      </c>
      <c r="H33" s="4">
        <f t="shared" si="0"/>
        <v>1.8500797448165868E-2</v>
      </c>
      <c r="I33" s="5">
        <v>0</v>
      </c>
    </row>
    <row r="34" spans="1:9" x14ac:dyDescent="0.25">
      <c r="A34" s="6" t="s">
        <v>31</v>
      </c>
      <c r="B34" s="6" t="s">
        <v>86</v>
      </c>
      <c r="C34" s="3">
        <v>501</v>
      </c>
      <c r="D34" s="3">
        <v>285918</v>
      </c>
      <c r="E34" s="3">
        <v>84631</v>
      </c>
      <c r="F34" s="3">
        <f>915+334</f>
        <v>1249</v>
      </c>
      <c r="G34" s="3">
        <v>80</v>
      </c>
      <c r="H34" s="4">
        <f t="shared" si="0"/>
        <v>0.29599745381542958</v>
      </c>
      <c r="I34" s="5">
        <f>F34/F81*100</f>
        <v>42.555366269165248</v>
      </c>
    </row>
    <row r="35" spans="1:9" hidden="1" x14ac:dyDescent="0.25">
      <c r="A35" s="6" t="s">
        <v>91</v>
      </c>
      <c r="B35" s="6" t="s">
        <v>92</v>
      </c>
      <c r="C35" s="3">
        <v>27</v>
      </c>
      <c r="D35" s="3">
        <v>1999</v>
      </c>
      <c r="E35" s="3">
        <v>568</v>
      </c>
      <c r="F35" s="3">
        <v>0</v>
      </c>
      <c r="G35" s="3">
        <v>0</v>
      </c>
      <c r="H35" s="4">
        <f t="shared" si="0"/>
        <v>0.28414207103551775</v>
      </c>
      <c r="I35" s="5">
        <v>0</v>
      </c>
    </row>
    <row r="36" spans="1:9" hidden="1" x14ac:dyDescent="0.25">
      <c r="A36" s="6" t="s">
        <v>32</v>
      </c>
      <c r="B36" s="6" t="s">
        <v>86</v>
      </c>
      <c r="C36" s="3">
        <v>76</v>
      </c>
      <c r="D36" s="3">
        <v>7995</v>
      </c>
      <c r="E36" s="3">
        <v>3869</v>
      </c>
      <c r="F36" s="3">
        <v>0</v>
      </c>
      <c r="G36" s="3">
        <v>0</v>
      </c>
      <c r="H36" s="4">
        <f t="shared" si="0"/>
        <v>0.48392745465916198</v>
      </c>
      <c r="I36" s="5">
        <v>0</v>
      </c>
    </row>
    <row r="37" spans="1:9" hidden="1" x14ac:dyDescent="0.25">
      <c r="A37" s="6" t="s">
        <v>33</v>
      </c>
      <c r="B37" s="6" t="s">
        <v>93</v>
      </c>
      <c r="C37" s="3">
        <v>9</v>
      </c>
      <c r="D37" s="3">
        <v>9225</v>
      </c>
      <c r="E37" s="3">
        <v>4487</v>
      </c>
      <c r="F37" s="3">
        <v>0</v>
      </c>
      <c r="G37" s="3">
        <v>0</v>
      </c>
      <c r="H37" s="4">
        <f t="shared" si="0"/>
        <v>0.48639566395663958</v>
      </c>
      <c r="I37" s="5">
        <v>0</v>
      </c>
    </row>
    <row r="38" spans="1:9" hidden="1" x14ac:dyDescent="0.25">
      <c r="A38" s="6" t="s">
        <v>34</v>
      </c>
      <c r="B38" s="6" t="s">
        <v>85</v>
      </c>
      <c r="C38" s="3">
        <v>99</v>
      </c>
      <c r="D38" s="3">
        <v>6281</v>
      </c>
      <c r="E38" s="3">
        <v>1611</v>
      </c>
      <c r="F38" s="3">
        <v>0</v>
      </c>
      <c r="G38" s="3">
        <v>0</v>
      </c>
      <c r="H38" s="4">
        <f t="shared" si="0"/>
        <v>0.25648782041076262</v>
      </c>
      <c r="I38" s="5">
        <v>0</v>
      </c>
    </row>
    <row r="39" spans="1:9" hidden="1" x14ac:dyDescent="0.25">
      <c r="A39" s="6" t="s">
        <v>35</v>
      </c>
      <c r="B39" s="6" t="s">
        <v>85</v>
      </c>
      <c r="C39" s="3">
        <v>77</v>
      </c>
      <c r="D39" s="3">
        <v>6131</v>
      </c>
      <c r="E39" s="3">
        <v>704</v>
      </c>
      <c r="F39" s="3">
        <v>0</v>
      </c>
      <c r="G39" s="3">
        <v>0</v>
      </c>
      <c r="H39" s="4">
        <f t="shared" si="0"/>
        <v>0.11482629261131952</v>
      </c>
      <c r="I39" s="5">
        <v>0</v>
      </c>
    </row>
    <row r="40" spans="1:9" hidden="1" x14ac:dyDescent="0.25">
      <c r="A40" s="6" t="s">
        <v>36</v>
      </c>
      <c r="B40" s="6" t="s">
        <v>88</v>
      </c>
      <c r="C40" s="3">
        <v>2</v>
      </c>
      <c r="D40" s="3">
        <v>9152</v>
      </c>
      <c r="E40" s="3">
        <v>2499</v>
      </c>
      <c r="F40" s="3">
        <v>0</v>
      </c>
      <c r="G40" s="3">
        <v>0</v>
      </c>
      <c r="H40" s="4">
        <f t="shared" si="0"/>
        <v>0.27305506993006995</v>
      </c>
      <c r="I40" s="5">
        <v>0</v>
      </c>
    </row>
    <row r="41" spans="1:9" x14ac:dyDescent="0.25">
      <c r="A41" s="6" t="s">
        <v>37</v>
      </c>
      <c r="B41" s="6" t="s">
        <v>92</v>
      </c>
      <c r="C41" s="3">
        <v>1</v>
      </c>
      <c r="D41" s="3">
        <v>10948</v>
      </c>
      <c r="E41" s="3">
        <v>350</v>
      </c>
      <c r="F41" s="3">
        <v>27</v>
      </c>
      <c r="G41" s="3">
        <v>0</v>
      </c>
      <c r="H41" s="4">
        <f t="shared" si="0"/>
        <v>3.1969309462915603E-2</v>
      </c>
      <c r="I41" s="5">
        <f>F41/F81*100</f>
        <v>0.91993185689948886</v>
      </c>
    </row>
    <row r="42" spans="1:9" x14ac:dyDescent="0.25">
      <c r="A42" s="6" t="s">
        <v>38</v>
      </c>
      <c r="B42" s="6" t="s">
        <v>94</v>
      </c>
      <c r="C42" s="3">
        <v>66</v>
      </c>
      <c r="D42" s="3">
        <v>857752</v>
      </c>
      <c r="E42" s="3">
        <v>636880</v>
      </c>
      <c r="F42" s="3">
        <v>63</v>
      </c>
      <c r="G42" s="3">
        <v>0</v>
      </c>
      <c r="H42" s="4">
        <f t="shared" si="0"/>
        <v>0.74249899737919589</v>
      </c>
      <c r="I42" s="5">
        <f>F42/F81*100</f>
        <v>2.1465076660988078</v>
      </c>
    </row>
    <row r="43" spans="1:9" hidden="1" x14ac:dyDescent="0.25">
      <c r="A43" s="6" t="s">
        <v>39</v>
      </c>
      <c r="B43" s="6" t="s">
        <v>92</v>
      </c>
      <c r="C43" s="3">
        <v>33</v>
      </c>
      <c r="D43" s="3">
        <v>20291</v>
      </c>
      <c r="E43" s="3">
        <v>6279</v>
      </c>
      <c r="F43" s="3">
        <v>0</v>
      </c>
      <c r="G43" s="3">
        <v>0</v>
      </c>
      <c r="H43" s="4">
        <f t="shared" si="0"/>
        <v>0.30944753831748067</v>
      </c>
      <c r="I43" s="5">
        <v>0</v>
      </c>
    </row>
    <row r="44" spans="1:9" hidden="1" x14ac:dyDescent="0.25">
      <c r="A44" s="6" t="s">
        <v>40</v>
      </c>
      <c r="B44" s="6" t="s">
        <v>81</v>
      </c>
      <c r="C44" s="3">
        <v>57</v>
      </c>
      <c r="D44" s="3">
        <v>499360</v>
      </c>
      <c r="E44" s="3">
        <v>318650</v>
      </c>
      <c r="F44" s="3">
        <v>0</v>
      </c>
      <c r="G44" s="3">
        <v>0</v>
      </c>
      <c r="H44" s="4">
        <f t="shared" si="0"/>
        <v>0.63811678949054795</v>
      </c>
      <c r="I44" s="5">
        <v>0</v>
      </c>
    </row>
    <row r="45" spans="1:9" hidden="1" x14ac:dyDescent="0.25">
      <c r="A45" s="6" t="s">
        <v>41</v>
      </c>
      <c r="B45" s="6" t="s">
        <v>85</v>
      </c>
      <c r="C45" s="3">
        <v>94</v>
      </c>
      <c r="D45" s="3">
        <v>6516</v>
      </c>
      <c r="E45" s="3">
        <v>2469</v>
      </c>
      <c r="F45" s="3">
        <v>0</v>
      </c>
      <c r="G45" s="3">
        <v>0</v>
      </c>
      <c r="H45" s="4">
        <f t="shared" si="0"/>
        <v>0.37891344383057091</v>
      </c>
      <c r="I45" s="5">
        <v>0</v>
      </c>
    </row>
    <row r="46" spans="1:9" hidden="1" x14ac:dyDescent="0.25">
      <c r="A46" s="6" t="s">
        <v>42</v>
      </c>
      <c r="B46" s="6" t="s">
        <v>86</v>
      </c>
      <c r="C46" s="3">
        <v>146</v>
      </c>
      <c r="D46" s="3">
        <v>8526</v>
      </c>
      <c r="E46" s="3">
        <v>1386</v>
      </c>
      <c r="F46" s="3">
        <v>0</v>
      </c>
      <c r="G46" s="3">
        <v>0</v>
      </c>
      <c r="H46" s="4">
        <f t="shared" si="0"/>
        <v>0.1625615763546798</v>
      </c>
      <c r="I46" s="5">
        <v>0</v>
      </c>
    </row>
    <row r="47" spans="1:9" hidden="1" x14ac:dyDescent="0.25">
      <c r="A47" s="6" t="s">
        <v>43</v>
      </c>
      <c r="B47" s="6" t="s">
        <v>83</v>
      </c>
      <c r="C47" s="3">
        <v>38</v>
      </c>
      <c r="D47" s="3">
        <v>3719</v>
      </c>
      <c r="E47" s="3">
        <v>65</v>
      </c>
      <c r="F47" s="3">
        <v>0</v>
      </c>
      <c r="G47" s="3">
        <v>0</v>
      </c>
      <c r="H47" s="4">
        <f t="shared" si="0"/>
        <v>1.7477816617370259E-2</v>
      </c>
      <c r="I47" s="5">
        <v>0</v>
      </c>
    </row>
    <row r="48" spans="1:9" hidden="1" x14ac:dyDescent="0.25">
      <c r="A48" s="6" t="s">
        <v>44</v>
      </c>
      <c r="B48" s="6" t="s">
        <v>16</v>
      </c>
      <c r="C48" s="3">
        <v>28</v>
      </c>
      <c r="D48" s="3">
        <v>12634</v>
      </c>
      <c r="E48" s="3">
        <v>487</v>
      </c>
      <c r="F48" s="3">
        <v>0</v>
      </c>
      <c r="G48" s="3">
        <v>0</v>
      </c>
      <c r="H48" s="4">
        <f t="shared" si="0"/>
        <v>3.8546778534114298E-2</v>
      </c>
      <c r="I48" s="5">
        <v>0</v>
      </c>
    </row>
    <row r="49" spans="1:9" hidden="1" x14ac:dyDescent="0.25">
      <c r="A49" s="6" t="s">
        <v>45</v>
      </c>
      <c r="B49" s="6" t="s">
        <v>86</v>
      </c>
      <c r="C49" s="3">
        <v>12</v>
      </c>
      <c r="D49" s="3">
        <v>3095</v>
      </c>
      <c r="E49" s="3">
        <v>448</v>
      </c>
      <c r="F49" s="3">
        <v>0</v>
      </c>
      <c r="G49" s="3">
        <v>0</v>
      </c>
      <c r="H49" s="4">
        <f t="shared" si="0"/>
        <v>0.14474959612277868</v>
      </c>
      <c r="I49" s="5">
        <v>0</v>
      </c>
    </row>
    <row r="50" spans="1:9" hidden="1" x14ac:dyDescent="0.25">
      <c r="A50" s="6" t="s">
        <v>46</v>
      </c>
      <c r="B50" s="6" t="s">
        <v>85</v>
      </c>
      <c r="C50" s="3">
        <v>27</v>
      </c>
      <c r="D50" s="3">
        <v>11323</v>
      </c>
      <c r="E50" s="3">
        <v>2108</v>
      </c>
      <c r="F50" s="3">
        <v>0</v>
      </c>
      <c r="G50" s="3">
        <v>0</v>
      </c>
      <c r="H50" s="4">
        <f t="shared" si="0"/>
        <v>0.18616974300097147</v>
      </c>
      <c r="I50" s="5">
        <v>0</v>
      </c>
    </row>
    <row r="51" spans="1:9" x14ac:dyDescent="0.25">
      <c r="A51" s="6" t="s">
        <v>47</v>
      </c>
      <c r="B51" s="6" t="s">
        <v>86</v>
      </c>
      <c r="C51" s="3">
        <v>82</v>
      </c>
      <c r="D51" s="3">
        <v>92036</v>
      </c>
      <c r="E51" s="3">
        <v>28712</v>
      </c>
      <c r="F51" s="3">
        <f>197+188</f>
        <v>385</v>
      </c>
      <c r="G51" s="3">
        <v>94</v>
      </c>
      <c r="H51" s="4">
        <f t="shared" si="0"/>
        <v>0.31196488330653221</v>
      </c>
      <c r="I51" s="5">
        <f>F51/F81*100</f>
        <v>13.1175468483816</v>
      </c>
    </row>
    <row r="52" spans="1:9" hidden="1" x14ac:dyDescent="0.25">
      <c r="A52" s="6" t="s">
        <v>48</v>
      </c>
      <c r="B52" s="6" t="s">
        <v>85</v>
      </c>
      <c r="C52" s="3">
        <v>163</v>
      </c>
      <c r="D52" s="3">
        <v>77146</v>
      </c>
      <c r="E52" s="3">
        <v>31555</v>
      </c>
      <c r="F52" s="3">
        <v>0</v>
      </c>
      <c r="G52" s="3">
        <v>0</v>
      </c>
      <c r="H52" s="4">
        <f t="shared" si="0"/>
        <v>0.40902963212609855</v>
      </c>
      <c r="I52" s="5">
        <v>0</v>
      </c>
    </row>
    <row r="53" spans="1:9" hidden="1" x14ac:dyDescent="0.25">
      <c r="A53" s="6" t="s">
        <v>49</v>
      </c>
      <c r="B53" s="6" t="s">
        <v>85</v>
      </c>
      <c r="C53" s="3">
        <v>129</v>
      </c>
      <c r="D53" s="3">
        <v>104824</v>
      </c>
      <c r="E53" s="3">
        <v>22790</v>
      </c>
      <c r="F53" s="3">
        <v>0</v>
      </c>
      <c r="G53" s="3">
        <v>0</v>
      </c>
      <c r="H53" s="4">
        <f t="shared" si="0"/>
        <v>0.21741204304357781</v>
      </c>
      <c r="I53" s="5">
        <v>0</v>
      </c>
    </row>
    <row r="54" spans="1:9" x14ac:dyDescent="0.25">
      <c r="A54" s="6" t="s">
        <v>50</v>
      </c>
      <c r="B54" s="6" t="s">
        <v>88</v>
      </c>
      <c r="C54" s="3">
        <v>6</v>
      </c>
      <c r="D54" s="3">
        <v>51833</v>
      </c>
      <c r="E54" s="3">
        <v>10893</v>
      </c>
      <c r="F54" s="3">
        <v>24</v>
      </c>
      <c r="G54" s="3">
        <v>0</v>
      </c>
      <c r="H54" s="4">
        <f t="shared" si="0"/>
        <v>0.21015569231956477</v>
      </c>
      <c r="I54" s="5">
        <f>F54/F81*100</f>
        <v>0.81771720613287913</v>
      </c>
    </row>
    <row r="55" spans="1:9" x14ac:dyDescent="0.25">
      <c r="A55" s="6" t="s">
        <v>51</v>
      </c>
      <c r="B55" s="6" t="s">
        <v>89</v>
      </c>
      <c r="C55" s="3">
        <v>45</v>
      </c>
      <c r="D55" s="3">
        <v>45564</v>
      </c>
      <c r="E55" s="3">
        <v>4585</v>
      </c>
      <c r="F55" s="3">
        <v>32</v>
      </c>
      <c r="G55" s="3">
        <v>6</v>
      </c>
      <c r="H55" s="4">
        <f t="shared" si="0"/>
        <v>0.10062768852602932</v>
      </c>
      <c r="I55" s="5">
        <f>F55/F81*100</f>
        <v>1.090289608177172</v>
      </c>
    </row>
    <row r="56" spans="1:9" x14ac:dyDescent="0.25">
      <c r="A56" s="6" t="s">
        <v>52</v>
      </c>
      <c r="B56" s="6" t="s">
        <v>16</v>
      </c>
      <c r="C56" s="3">
        <v>1</v>
      </c>
      <c r="D56" s="3">
        <v>3453</v>
      </c>
      <c r="E56" s="3">
        <v>6</v>
      </c>
      <c r="F56" s="3">
        <v>11</v>
      </c>
      <c r="G56" s="3">
        <v>0</v>
      </c>
      <c r="H56" s="4">
        <f t="shared" si="0"/>
        <v>1.7376194613379669E-3</v>
      </c>
      <c r="I56" s="5">
        <f>F56/F81*100</f>
        <v>0.37478705281090291</v>
      </c>
    </row>
    <row r="57" spans="1:9" x14ac:dyDescent="0.25">
      <c r="A57" s="6" t="s">
        <v>53</v>
      </c>
      <c r="B57" s="6" t="s">
        <v>89</v>
      </c>
      <c r="C57" s="3">
        <v>71</v>
      </c>
      <c r="D57" s="3">
        <v>798229</v>
      </c>
      <c r="E57" s="3">
        <v>240724</v>
      </c>
      <c r="F57" s="3">
        <f>78+67+43</f>
        <v>188</v>
      </c>
      <c r="G57" s="3">
        <f>16+26</f>
        <v>42</v>
      </c>
      <c r="H57" s="4">
        <f t="shared" si="0"/>
        <v>0.30157260635732352</v>
      </c>
      <c r="I57" s="5">
        <f>F57/F81*100</f>
        <v>6.4054514480408855</v>
      </c>
    </row>
    <row r="58" spans="1:9" x14ac:dyDescent="0.25">
      <c r="A58" s="6" t="s">
        <v>54</v>
      </c>
      <c r="B58" s="6" t="s">
        <v>90</v>
      </c>
      <c r="C58" s="3">
        <v>747</v>
      </c>
      <c r="D58" s="3">
        <v>6049345</v>
      </c>
      <c r="E58" s="3">
        <v>1295150</v>
      </c>
      <c r="F58" s="3">
        <v>11</v>
      </c>
      <c r="G58" s="3">
        <v>11</v>
      </c>
      <c r="H58" s="4">
        <f t="shared" si="0"/>
        <v>0.21409755932253824</v>
      </c>
      <c r="I58" s="5">
        <f>F58/F81*100</f>
        <v>0.37478705281090291</v>
      </c>
    </row>
    <row r="59" spans="1:9" hidden="1" x14ac:dyDescent="0.25">
      <c r="A59" s="6" t="s">
        <v>55</v>
      </c>
      <c r="B59" s="6" t="s">
        <v>85</v>
      </c>
      <c r="C59" s="3">
        <v>113</v>
      </c>
      <c r="D59" s="3">
        <v>92989</v>
      </c>
      <c r="E59" s="3">
        <v>11583</v>
      </c>
      <c r="F59" s="3">
        <v>0</v>
      </c>
      <c r="G59" s="3">
        <v>0</v>
      </c>
      <c r="H59" s="4">
        <f t="shared" si="0"/>
        <v>0.12456312036907591</v>
      </c>
      <c r="I59" s="5">
        <v>0</v>
      </c>
    </row>
    <row r="60" spans="1:9" x14ac:dyDescent="0.25">
      <c r="A60" s="6" t="s">
        <v>56</v>
      </c>
      <c r="B60" s="6" t="s">
        <v>86</v>
      </c>
      <c r="C60" s="3">
        <v>32</v>
      </c>
      <c r="D60" s="3">
        <f>13576+2430</f>
        <v>16006</v>
      </c>
      <c r="E60" s="3">
        <v>1337</v>
      </c>
      <c r="F60" s="3">
        <v>42</v>
      </c>
      <c r="G60" s="3">
        <v>7</v>
      </c>
      <c r="H60" s="4">
        <f t="shared" si="0"/>
        <v>8.3531175809071601E-2</v>
      </c>
      <c r="I60" s="5">
        <f>F60/F81*100</f>
        <v>1.4310051107325383</v>
      </c>
    </row>
    <row r="61" spans="1:9" hidden="1" x14ac:dyDescent="0.25">
      <c r="A61" s="6" t="s">
        <v>57</v>
      </c>
      <c r="B61" s="6" t="s">
        <v>88</v>
      </c>
      <c r="C61" s="3">
        <v>8</v>
      </c>
      <c r="D61" s="3">
        <v>505660</v>
      </c>
      <c r="E61" s="3">
        <v>139548</v>
      </c>
      <c r="F61" s="3">
        <v>0</v>
      </c>
      <c r="G61" s="3">
        <v>0</v>
      </c>
      <c r="H61" s="4">
        <f t="shared" si="0"/>
        <v>0.27597199699402764</v>
      </c>
      <c r="I61" s="5">
        <v>0</v>
      </c>
    </row>
    <row r="62" spans="1:9" hidden="1" x14ac:dyDescent="0.25">
      <c r="A62" s="6" t="s">
        <v>58</v>
      </c>
      <c r="B62" s="6" t="s">
        <v>81</v>
      </c>
      <c r="C62" s="3">
        <v>10</v>
      </c>
      <c r="D62" s="3">
        <v>1234</v>
      </c>
      <c r="E62" s="3">
        <v>66</v>
      </c>
      <c r="F62" s="3">
        <v>0</v>
      </c>
      <c r="G62" s="3">
        <v>0</v>
      </c>
      <c r="H62" s="4">
        <f t="shared" si="0"/>
        <v>5.3484602917341979E-2</v>
      </c>
      <c r="I62" s="5">
        <v>0</v>
      </c>
    </row>
    <row r="63" spans="1:9" hidden="1" x14ac:dyDescent="0.25">
      <c r="A63" s="6" t="s">
        <v>59</v>
      </c>
      <c r="B63" s="6" t="s">
        <v>83</v>
      </c>
      <c r="C63" s="3">
        <v>47</v>
      </c>
      <c r="D63" s="3">
        <v>2533</v>
      </c>
      <c r="E63" s="3">
        <v>271</v>
      </c>
      <c r="F63" s="3">
        <v>0</v>
      </c>
      <c r="G63" s="3">
        <v>0</v>
      </c>
      <c r="H63" s="4">
        <f t="shared" si="0"/>
        <v>0.10698776154757204</v>
      </c>
      <c r="I63" s="5">
        <v>0</v>
      </c>
    </row>
    <row r="64" spans="1:9" hidden="1" x14ac:dyDescent="0.25">
      <c r="A64" s="6" t="s">
        <v>60</v>
      </c>
      <c r="B64" s="6" t="s">
        <v>92</v>
      </c>
      <c r="C64" s="3">
        <v>11</v>
      </c>
      <c r="D64" s="3">
        <v>9062</v>
      </c>
      <c r="E64" s="3">
        <v>2495</v>
      </c>
      <c r="F64" s="3">
        <v>0</v>
      </c>
      <c r="G64" s="3">
        <v>0</v>
      </c>
      <c r="H64" s="4">
        <f t="shared" si="0"/>
        <v>0.2753255352019422</v>
      </c>
      <c r="I64" s="5">
        <v>0</v>
      </c>
    </row>
    <row r="65" spans="1:9" hidden="1" x14ac:dyDescent="0.25">
      <c r="A65" s="6" t="s">
        <v>61</v>
      </c>
      <c r="B65" s="6" t="s">
        <v>85</v>
      </c>
      <c r="C65" s="3">
        <v>100</v>
      </c>
      <c r="D65" s="3">
        <v>59875</v>
      </c>
      <c r="E65" s="3">
        <v>12260</v>
      </c>
      <c r="F65" s="3">
        <v>0</v>
      </c>
      <c r="G65" s="3">
        <v>0</v>
      </c>
      <c r="H65" s="4">
        <f t="shared" si="0"/>
        <v>0.20475991649269312</v>
      </c>
      <c r="I65" s="5">
        <v>0</v>
      </c>
    </row>
    <row r="66" spans="1:9" x14ac:dyDescent="0.25">
      <c r="A66" s="6" t="s">
        <v>62</v>
      </c>
      <c r="B66" s="6" t="s">
        <v>86</v>
      </c>
      <c r="C66" s="3">
        <v>29</v>
      </c>
      <c r="D66" s="3">
        <v>21478</v>
      </c>
      <c r="E66" s="3">
        <v>478</v>
      </c>
      <c r="F66" s="3">
        <v>59</v>
      </c>
      <c r="G66" s="3">
        <v>13</v>
      </c>
      <c r="H66" s="4">
        <f t="shared" si="0"/>
        <v>2.2255331036409347E-2</v>
      </c>
      <c r="I66" s="5">
        <f>F66/F81*100</f>
        <v>2.0102214650766612</v>
      </c>
    </row>
    <row r="67" spans="1:9" hidden="1" x14ac:dyDescent="0.25">
      <c r="A67" s="6" t="s">
        <v>63</v>
      </c>
      <c r="B67" s="6" t="s">
        <v>85</v>
      </c>
      <c r="C67" s="3">
        <v>15</v>
      </c>
      <c r="D67" s="3">
        <v>1519</v>
      </c>
      <c r="E67" s="3">
        <v>322</v>
      </c>
      <c r="F67" s="3">
        <v>0</v>
      </c>
      <c r="G67" s="3">
        <v>0</v>
      </c>
      <c r="H67" s="4">
        <f t="shared" si="0"/>
        <v>0.2119815668202765</v>
      </c>
      <c r="I67" s="5">
        <v>0</v>
      </c>
    </row>
    <row r="68" spans="1:9" x14ac:dyDescent="0.25">
      <c r="A68" s="6" t="s">
        <v>64</v>
      </c>
      <c r="B68" s="6" t="s">
        <v>85</v>
      </c>
      <c r="C68" s="3">
        <v>109</v>
      </c>
      <c r="D68" s="3">
        <v>187682</v>
      </c>
      <c r="E68" s="3">
        <v>30768</v>
      </c>
      <c r="F68" s="3">
        <v>42</v>
      </c>
      <c r="G68" s="3">
        <v>0</v>
      </c>
      <c r="H68" s="4">
        <f t="shared" ref="H68:H80" si="1">(E68)/(D68)</f>
        <v>0.16393687194296735</v>
      </c>
      <c r="I68" s="5">
        <f>F68/F81*100</f>
        <v>1.4310051107325383</v>
      </c>
    </row>
    <row r="69" spans="1:9" x14ac:dyDescent="0.25">
      <c r="A69" s="6" t="s">
        <v>65</v>
      </c>
      <c r="B69" s="6" t="s">
        <v>95</v>
      </c>
      <c r="C69" s="3">
        <v>2</v>
      </c>
      <c r="D69" s="3">
        <v>3910</v>
      </c>
      <c r="E69" s="3">
        <v>1206</v>
      </c>
      <c r="F69" s="3">
        <v>53</v>
      </c>
      <c r="G69" s="3">
        <v>0</v>
      </c>
      <c r="H69" s="4">
        <f t="shared" si="1"/>
        <v>0.30843989769820973</v>
      </c>
      <c r="I69" s="5">
        <f>F69/F81*100</f>
        <v>1.8057921635434411</v>
      </c>
    </row>
    <row r="70" spans="1:9" x14ac:dyDescent="0.25">
      <c r="A70" s="6" t="s">
        <v>66</v>
      </c>
      <c r="B70" s="6" t="s">
        <v>86</v>
      </c>
      <c r="C70" s="3">
        <v>99</v>
      </c>
      <c r="D70" s="3">
        <v>376343</v>
      </c>
      <c r="E70" s="3">
        <v>72562</v>
      </c>
      <c r="F70" s="3">
        <f>98+65</f>
        <v>163</v>
      </c>
      <c r="G70" s="3">
        <v>11</v>
      </c>
      <c r="H70" s="4">
        <f t="shared" si="1"/>
        <v>0.19280815638925131</v>
      </c>
      <c r="I70" s="5">
        <f>F70/F81*100</f>
        <v>5.5536626916524705</v>
      </c>
    </row>
    <row r="71" spans="1:9" hidden="1" x14ac:dyDescent="0.25">
      <c r="A71" s="6" t="s">
        <v>67</v>
      </c>
      <c r="B71" s="6" t="s">
        <v>86</v>
      </c>
      <c r="C71" s="3">
        <v>110</v>
      </c>
      <c r="D71" s="3">
        <v>21239</v>
      </c>
      <c r="E71" s="3">
        <v>2178</v>
      </c>
      <c r="F71" s="3">
        <v>0</v>
      </c>
      <c r="G71" s="3">
        <v>0</v>
      </c>
      <c r="H71" s="4">
        <f t="shared" si="1"/>
        <v>0.10254720090399737</v>
      </c>
      <c r="I71" s="5">
        <v>0</v>
      </c>
    </row>
    <row r="72" spans="1:9" hidden="1" x14ac:dyDescent="0.25">
      <c r="A72" s="6" t="s">
        <v>68</v>
      </c>
      <c r="B72" s="6" t="s">
        <v>89</v>
      </c>
      <c r="C72" s="3">
        <v>61</v>
      </c>
      <c r="D72" s="3">
        <v>29413</v>
      </c>
      <c r="E72" s="3">
        <v>3529</v>
      </c>
      <c r="F72" s="3">
        <v>0</v>
      </c>
      <c r="G72" s="3">
        <v>0</v>
      </c>
      <c r="H72" s="4">
        <f t="shared" si="1"/>
        <v>0.11998096079964642</v>
      </c>
      <c r="I72" s="5">
        <v>0</v>
      </c>
    </row>
    <row r="73" spans="1:9" hidden="1" x14ac:dyDescent="0.25">
      <c r="A73" s="6" t="s">
        <v>69</v>
      </c>
      <c r="B73" s="6" t="s">
        <v>89</v>
      </c>
      <c r="C73" s="3">
        <v>4</v>
      </c>
      <c r="D73" s="3">
        <v>55977</v>
      </c>
      <c r="E73" s="3">
        <v>3846</v>
      </c>
      <c r="F73" s="3">
        <v>0</v>
      </c>
      <c r="G73" s="3">
        <v>0</v>
      </c>
      <c r="H73" s="4">
        <f t="shared" si="1"/>
        <v>6.8706790288868641E-2</v>
      </c>
      <c r="I73" s="5">
        <v>0</v>
      </c>
    </row>
    <row r="74" spans="1:9" hidden="1" x14ac:dyDescent="0.25">
      <c r="A74" s="6" t="s">
        <v>70</v>
      </c>
      <c r="B74" s="6" t="s">
        <v>92</v>
      </c>
      <c r="C74" s="3">
        <v>8</v>
      </c>
      <c r="D74" s="3">
        <v>1904</v>
      </c>
      <c r="E74" s="3">
        <v>895</v>
      </c>
      <c r="F74" s="3">
        <v>0</v>
      </c>
      <c r="G74" s="3">
        <v>0</v>
      </c>
      <c r="H74" s="4">
        <f t="shared" si="1"/>
        <v>0.47006302521008403</v>
      </c>
      <c r="I74" s="5">
        <v>0</v>
      </c>
    </row>
    <row r="75" spans="1:9" x14ac:dyDescent="0.25">
      <c r="A75" s="6" t="s">
        <v>71</v>
      </c>
      <c r="B75" s="6" t="s">
        <v>85</v>
      </c>
      <c r="C75" s="3">
        <v>158</v>
      </c>
      <c r="D75" s="3">
        <v>69880</v>
      </c>
      <c r="E75" s="3">
        <v>11952</v>
      </c>
      <c r="F75" s="3">
        <v>14</v>
      </c>
      <c r="G75" s="3">
        <v>0</v>
      </c>
      <c r="H75" s="4">
        <f t="shared" si="1"/>
        <v>0.17103606182026332</v>
      </c>
      <c r="I75" s="5">
        <f>F75/F81*100</f>
        <v>0.47700170357751281</v>
      </c>
    </row>
    <row r="76" spans="1:9" hidden="1" x14ac:dyDescent="0.25">
      <c r="A76" s="6" t="s">
        <v>72</v>
      </c>
      <c r="B76" s="6" t="s">
        <v>89</v>
      </c>
      <c r="C76" s="3">
        <v>62</v>
      </c>
      <c r="D76" s="3">
        <v>208433</v>
      </c>
      <c r="E76" s="3">
        <v>38753</v>
      </c>
      <c r="F76" s="3">
        <v>0</v>
      </c>
      <c r="G76" s="3">
        <v>0</v>
      </c>
      <c r="H76" s="4">
        <f t="shared" si="1"/>
        <v>0.1859254532631589</v>
      </c>
      <c r="I76" s="5">
        <v>0</v>
      </c>
    </row>
    <row r="77" spans="1:9" hidden="1" x14ac:dyDescent="0.25">
      <c r="A77" s="6" t="s">
        <v>73</v>
      </c>
      <c r="B77" s="6" t="s">
        <v>89</v>
      </c>
      <c r="C77" s="3">
        <v>150</v>
      </c>
      <c r="D77" s="3">
        <v>467389</v>
      </c>
      <c r="E77" s="3">
        <v>35634</v>
      </c>
      <c r="F77" s="3">
        <v>0</v>
      </c>
      <c r="G77" s="3">
        <v>0</v>
      </c>
      <c r="H77" s="4">
        <f t="shared" si="1"/>
        <v>7.6240561930212308E-2</v>
      </c>
      <c r="I77" s="5">
        <v>0</v>
      </c>
    </row>
    <row r="78" spans="1:9" hidden="1" x14ac:dyDescent="0.25">
      <c r="A78" s="6" t="s">
        <v>74</v>
      </c>
      <c r="B78" s="6" t="s">
        <v>87</v>
      </c>
      <c r="C78" s="3">
        <v>17</v>
      </c>
      <c r="D78" s="3">
        <v>30268</v>
      </c>
      <c r="E78" s="3">
        <v>8982</v>
      </c>
      <c r="F78" s="3">
        <v>0</v>
      </c>
      <c r="G78" s="3">
        <v>0</v>
      </c>
      <c r="H78" s="4">
        <f t="shared" si="1"/>
        <v>0.29674904189242762</v>
      </c>
      <c r="I78" s="5">
        <v>0</v>
      </c>
    </row>
    <row r="79" spans="1:9" hidden="1" x14ac:dyDescent="0.25">
      <c r="A79" s="6" t="s">
        <v>75</v>
      </c>
      <c r="B79" s="6" t="s">
        <v>85</v>
      </c>
      <c r="C79" s="3">
        <v>41</v>
      </c>
      <c r="D79" s="3">
        <v>19559</v>
      </c>
      <c r="E79" s="3">
        <v>12500</v>
      </c>
      <c r="F79" s="3">
        <v>0</v>
      </c>
      <c r="G79" s="3">
        <v>0</v>
      </c>
      <c r="H79" s="4">
        <f t="shared" si="1"/>
        <v>0.63909197811749063</v>
      </c>
      <c r="I79" s="5">
        <v>0</v>
      </c>
    </row>
    <row r="80" spans="1:9" x14ac:dyDescent="0.25">
      <c r="A80" s="6" t="s">
        <v>76</v>
      </c>
      <c r="B80" s="6" t="s">
        <v>96</v>
      </c>
      <c r="C80" s="3">
        <v>1</v>
      </c>
      <c r="D80" s="3">
        <v>2002448</v>
      </c>
      <c r="E80" s="3">
        <v>1125133</v>
      </c>
      <c r="F80" s="3">
        <v>33</v>
      </c>
      <c r="G80" s="3">
        <v>0</v>
      </c>
      <c r="H80" s="4">
        <f t="shared" si="1"/>
        <v>0.56187876039727369</v>
      </c>
      <c r="I80" s="5">
        <f>F80/F81*100</f>
        <v>1.1243611584327087</v>
      </c>
    </row>
    <row r="81" spans="1:9" x14ac:dyDescent="0.25">
      <c r="A81" s="6" t="s">
        <v>97</v>
      </c>
      <c r="B81" s="6"/>
      <c r="C81" s="4">
        <f>SUM(C3:C80)</f>
        <v>5022</v>
      </c>
      <c r="D81" s="4">
        <f>SUM(D3:D80)</f>
        <v>18787095</v>
      </c>
      <c r="E81" s="4">
        <f>SUM(E3:E80)</f>
        <v>7762182</v>
      </c>
      <c r="F81" s="4">
        <f>SUM(F3:F80)</f>
        <v>2935</v>
      </c>
      <c r="G81" s="4">
        <f>SUM(G3:G80)</f>
        <v>303</v>
      </c>
      <c r="H81" s="4"/>
      <c r="I81" s="5">
        <f>SUM(I3:I80)</f>
        <v>100.00000000000003</v>
      </c>
    </row>
    <row r="82" spans="1:9" x14ac:dyDescent="0.25">
      <c r="A82" s="6" t="s">
        <v>98</v>
      </c>
      <c r="B82" s="6"/>
      <c r="C82" s="4">
        <f t="shared" ref="C82:I82" si="2">AVERAGE(C3:C80)</f>
        <v>64.384615384615387</v>
      </c>
      <c r="D82" s="4">
        <f t="shared" si="2"/>
        <v>240860.19230769231</v>
      </c>
      <c r="E82" s="4">
        <f t="shared" si="2"/>
        <v>99515.153846153844</v>
      </c>
      <c r="F82" s="4">
        <f t="shared" si="2"/>
        <v>37.628205128205131</v>
      </c>
      <c r="G82" s="4">
        <f t="shared" si="2"/>
        <v>3.8846153846153846</v>
      </c>
      <c r="H82" s="4">
        <f t="shared" si="2"/>
        <v>0.23153280661289868</v>
      </c>
      <c r="I82" s="5">
        <f t="shared" si="2"/>
        <v>1.2820512820512824</v>
      </c>
    </row>
    <row r="83" spans="1:9" x14ac:dyDescent="0.25">
      <c r="A83" s="6" t="s">
        <v>99</v>
      </c>
      <c r="B83" s="6"/>
      <c r="C83" s="4">
        <f t="shared" ref="C83:I83" si="3">MEDIAN(C3:C80)</f>
        <v>32.5</v>
      </c>
      <c r="D83" s="4">
        <f t="shared" si="3"/>
        <v>17782.5</v>
      </c>
      <c r="E83" s="4">
        <f t="shared" si="3"/>
        <v>3687.5</v>
      </c>
      <c r="F83" s="4">
        <f t="shared" si="3"/>
        <v>0</v>
      </c>
      <c r="G83" s="4">
        <f t="shared" si="3"/>
        <v>0</v>
      </c>
      <c r="H83" s="4">
        <f t="shared" si="3"/>
        <v>0.18948894969511137</v>
      </c>
      <c r="I83" s="5">
        <f t="shared" si="3"/>
        <v>0</v>
      </c>
    </row>
    <row r="86" spans="1:9" x14ac:dyDescent="0.25">
      <c r="E86" t="s">
        <v>100</v>
      </c>
      <c r="F86">
        <f>COUNTIF(F3:F80, "&gt;0")</f>
        <v>26</v>
      </c>
      <c r="G86">
        <f>COUNTIF(G3:G80, "&gt;0")</f>
        <v>10</v>
      </c>
    </row>
    <row r="87" spans="1:9" x14ac:dyDescent="0.25">
      <c r="C87">
        <f>SUMIF(A3:A80,"&gt;0",C3:C80)</f>
        <v>0</v>
      </c>
      <c r="D87" t="s">
        <v>106</v>
      </c>
      <c r="F87" t="s">
        <v>101</v>
      </c>
      <c r="G87">
        <f>SUMIF(F3:F80,"&gt;0",C3:C80)</f>
        <v>2606</v>
      </c>
    </row>
    <row r="88" spans="1:9" x14ac:dyDescent="0.25">
      <c r="A88" t="s">
        <v>102</v>
      </c>
      <c r="B88">
        <f>SUM(COUNTIF(B3:B80, "C"), COUNTIF(B3:B80, "C++/C/Java"), COUNTIF(B3:B80, "C++/C"), COUNTIF(B3:B80, "Java/C++/C"), COUNTIF(B3:B80, "C/Java/C++"), COUNTIF(B3:B80, "Java/C/C++"), COUNTIF(B3:B80, "Java/C++/C#/C"), COUNTIF(B3:B80, "C/C++/Java"), COUNTIF(B3:B80, "C/C++"), COUNTIF(B3:B80, "C#/C/C++"))</f>
        <v>46</v>
      </c>
      <c r="D88" s="1">
        <f>B88/78</f>
        <v>0.58974358974358976</v>
      </c>
    </row>
    <row r="89" spans="1:9" x14ac:dyDescent="0.25">
      <c r="A89" t="s">
        <v>103</v>
      </c>
      <c r="B89">
        <f>SUM(COUNTIF(B3:B80, "C++"), COUNTIF(B3:B80, "C++/C/Java"), COUNTIF(B3:B80, "C#/Java/C++"), COUNTIF(B3:B80, "C++/C"), COUNTIF(B3:B80, "Java/C++/C"), COUNTIF(B3:B80, "C/Java/C++"), COUNTIF(B3:B80, "Java/C/C++"), COUNTIF(B3:B80, "Java/C#/C++"), COUNTIF(B3:B80, "Java/C++/C#/C"), COUNTIF(B3:B80, "C/C++/Java"), COUNTIF(B3:B80, "C/C++"), COUNTIF(B3:B80, "C#/C/C++"), COUNTIF(B3:B80, "C#/C++"), COUNTIF(B3:B80, "C++/C#"), COUNTIF(B3:B80, "C#/Java/C++"))</f>
        <v>52</v>
      </c>
      <c r="D89" s="1">
        <f>B89/78</f>
        <v>0.66666666666666663</v>
      </c>
    </row>
    <row r="90" spans="1:9" x14ac:dyDescent="0.25">
      <c r="A90" t="s">
        <v>104</v>
      </c>
      <c r="B90">
        <f>SUM(COUNTIF(B3:B80, "C#"), COUNTIF(B3:B80, "Java/C++/C#/C"), COUNTIF(B3:B80, "C#/C/C++"), COUNTIF(B3:B80, "C#/C++"), COUNTIF(B3:B80, "C++/C#"), COUNTIF(B3:B80, "C#/Java/C++"), COUNTIF(B3:B80, "Java/C#"), COUNTIF(B3:B80, "Java/C#/C++"), COUNTIF(B3:B80, "C#/Java/C++"))</f>
        <v>21</v>
      </c>
      <c r="D90" s="1">
        <f>B90/78</f>
        <v>0.26923076923076922</v>
      </c>
    </row>
    <row r="91" spans="1:9" x14ac:dyDescent="0.25">
      <c r="A91" t="s">
        <v>105</v>
      </c>
      <c r="B91">
        <f>SUM(COUNTIF(B3:B80, "Java"), COUNTIF(B3:B80, "C++/C/Java"), COUNTIF(B3:B80, "C#/Java/C++"), COUNTIF(B3:B80, "Java/C++/C"), COUNTIF(B3:B80, "C/Java/C++"), COUNTIF(B3:B80, "Java/C/C++"), COUNTIF(B3:B80, "Java/C#/C++"), COUNTIF(B3:B80, "Java/C++/C#/C"), COUNTIF(B3:B80, "C/C++/Java"),  COUNTIF(B3:B80, "C#/Java/C++"))</f>
        <v>24</v>
      </c>
      <c r="D91" s="1">
        <f>B91/78</f>
        <v>0.30769230769230771</v>
      </c>
    </row>
  </sheetData>
  <autoFilter ref="F1:F91" xr:uid="{6CACB415-BF5E-4512-ADD3-8780413ECC6D}">
    <filterColumn colId="0">
      <filters blank="1">
        <filter val="0.00"/>
        <filter val="1"/>
        <filter val="11"/>
        <filter val="1249"/>
        <filter val="13"/>
        <filter val="134"/>
        <filter val="14"/>
        <filter val="163"/>
        <filter val="188"/>
        <filter val="217"/>
        <filter val="24"/>
        <filter val="26"/>
        <filter val="27"/>
        <filter val="2935.00"/>
        <filter val="31"/>
        <filter val="32"/>
        <filter val="33"/>
        <filter val="37.63"/>
        <filter val="385"/>
        <filter val="42"/>
        <filter val="47"/>
        <filter val="53"/>
        <filter val="59"/>
        <filter val="63"/>
        <filter val="85"/>
        <filter val="9"/>
        <filter val="Comment Lines in Gold Set"/>
        <filter val="number author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grills</dc:creator>
  <cp:lastModifiedBy>blake grills</cp:lastModifiedBy>
  <dcterms:created xsi:type="dcterms:W3CDTF">2020-04-01T22:55:11Z</dcterms:created>
  <dcterms:modified xsi:type="dcterms:W3CDTF">2020-04-11T19:18:05Z</dcterms:modified>
</cp:coreProperties>
</file>