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 filterPrivacy="1" codeName="ThisWorkbook"/>
  <xr:revisionPtr revIDLastSave="0" documentId="13_ncr:1_{51C913CE-DBCB-44AB-86F5-1820E39931BF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Main" sheetId="4" r:id="rId1"/>
    <sheet name="Pricer" sheetId="1" r:id="rId2"/>
    <sheet name="FX Options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7" i="5" l="1"/>
  <c r="B47" i="5" s="1"/>
  <c r="A46" i="5"/>
  <c r="B46" i="5" s="1"/>
  <c r="A45" i="5"/>
  <c r="B45" i="5" s="1"/>
  <c r="A44" i="5"/>
  <c r="B44" i="5" s="1"/>
  <c r="A43" i="5"/>
  <c r="B43" i="5" s="1"/>
  <c r="A42" i="5"/>
  <c r="B42" i="5" s="1"/>
  <c r="A41" i="5"/>
  <c r="B41" i="5" s="1"/>
  <c r="A40" i="5"/>
  <c r="B40" i="5" s="1"/>
  <c r="B12" i="5"/>
  <c r="C19" i="5" s="1"/>
  <c r="C16" i="5" l="1"/>
  <c r="D16" i="5" s="1"/>
  <c r="D19" i="5"/>
  <c r="C18" i="5"/>
  <c r="D18" i="5" s="1"/>
  <c r="C22" i="5"/>
  <c r="D22" i="5" s="1"/>
  <c r="C20" i="5"/>
  <c r="D20" i="5" s="1"/>
  <c r="C17" i="5"/>
  <c r="C21" i="5"/>
  <c r="D21" i="5" s="1"/>
  <c r="C23" i="5"/>
  <c r="D23" i="5" s="1"/>
  <c r="D17" i="5" l="1"/>
  <c r="G9" i="1" l="1"/>
  <c r="I14" i="1" l="1"/>
  <c r="I21" i="1"/>
  <c r="J21" i="1" l="1"/>
  <c r="G23" i="5"/>
  <c r="H23" i="5" s="1"/>
  <c r="I23" i="5" s="1"/>
  <c r="N21" i="1"/>
  <c r="O21" i="1" s="1"/>
  <c r="G16" i="5"/>
  <c r="H16" i="5" s="1"/>
  <c r="I16" i="5" s="1"/>
  <c r="J14" i="1"/>
  <c r="N14" i="1"/>
  <c r="O14" i="1" s="1"/>
  <c r="I15" i="1"/>
  <c r="I16" i="1"/>
  <c r="I17" i="1"/>
  <c r="I18" i="1"/>
  <c r="I19" i="1"/>
  <c r="I20" i="1"/>
  <c r="J17" i="1" l="1"/>
  <c r="G19" i="5"/>
  <c r="H19" i="5" s="1"/>
  <c r="I19" i="5" s="1"/>
  <c r="N17" i="1"/>
  <c r="O17" i="1" s="1"/>
  <c r="J18" i="1"/>
  <c r="G20" i="5"/>
  <c r="H20" i="5" s="1"/>
  <c r="I20" i="5" s="1"/>
  <c r="N18" i="1"/>
  <c r="O18" i="1" s="1"/>
  <c r="J20" i="1"/>
  <c r="G22" i="5"/>
  <c r="H22" i="5" s="1"/>
  <c r="I22" i="5" s="1"/>
  <c r="N20" i="1"/>
  <c r="O20" i="1" s="1"/>
  <c r="J19" i="1"/>
  <c r="G21" i="5"/>
  <c r="H21" i="5" s="1"/>
  <c r="I21" i="5" s="1"/>
  <c r="N19" i="1"/>
  <c r="O19" i="1" s="1"/>
  <c r="J16" i="1"/>
  <c r="G18" i="5"/>
  <c r="H18" i="5" s="1"/>
  <c r="I18" i="5" s="1"/>
  <c r="N16" i="1"/>
  <c r="O16" i="1" s="1"/>
  <c r="J15" i="1"/>
  <c r="G17" i="5"/>
  <c r="H17" i="5" s="1"/>
  <c r="I17" i="5" s="1"/>
  <c r="N15" i="1"/>
  <c r="O15" i="1" s="1"/>
  <c r="B9" i="1"/>
  <c r="C21" i="1" l="1"/>
  <c r="C19" i="1"/>
  <c r="P19" i="1" s="1"/>
  <c r="C20" i="1"/>
  <c r="P20" i="1" s="1"/>
  <c r="C14" i="1"/>
  <c r="C15" i="1"/>
  <c r="P15" i="1" s="1"/>
  <c r="C17" i="1"/>
  <c r="P17" i="1" s="1"/>
  <c r="C18" i="1"/>
  <c r="P18" i="1" s="1"/>
  <c r="C16" i="1"/>
  <c r="P16" i="1" s="1"/>
  <c r="K15" i="1" l="1"/>
  <c r="D21" i="1"/>
  <c r="P21" i="1"/>
  <c r="K14" i="1"/>
  <c r="P14" i="1"/>
  <c r="D14" i="1"/>
  <c r="D20" i="1"/>
  <c r="D19" i="1"/>
  <c r="D18" i="1"/>
  <c r="D17" i="1"/>
  <c r="D16" i="1"/>
  <c r="D15" i="1"/>
  <c r="K16" i="1"/>
  <c r="H14" i="1" l="1"/>
  <c r="H16" i="1"/>
  <c r="H15" i="1"/>
  <c r="K17" i="1" l="1"/>
  <c r="K19" i="1"/>
  <c r="K18" i="1"/>
  <c r="H18" i="1" l="1"/>
  <c r="H17" i="1"/>
  <c r="H19" i="1"/>
  <c r="K20" i="1" l="1"/>
  <c r="K21" i="1"/>
  <c r="H21" i="1" l="1"/>
  <c r="H20" i="1"/>
</calcChain>
</file>

<file path=xl/sharedStrings.xml><?xml version="1.0" encoding="utf-8"?>
<sst xmlns="http://schemas.openxmlformats.org/spreadsheetml/2006/main" count="68" uniqueCount="45">
  <si>
    <t>Échéance</t>
  </si>
  <si>
    <t>NBJ</t>
  </si>
  <si>
    <t>Terme</t>
  </si>
  <si>
    <t>α</t>
  </si>
  <si>
    <t>β</t>
  </si>
  <si>
    <t>EUR/USD</t>
  </si>
  <si>
    <t>T MAD</t>
  </si>
  <si>
    <t>T USD</t>
  </si>
  <si>
    <t>Ajd</t>
  </si>
  <si>
    <t>Marge (pbs)</t>
  </si>
  <si>
    <t>Liquidité</t>
  </si>
  <si>
    <t>Dev</t>
  </si>
  <si>
    <t>USD</t>
  </si>
  <si>
    <t>Forward</t>
  </si>
  <si>
    <t>Achat</t>
  </si>
  <si>
    <t>Vente</t>
  </si>
  <si>
    <t>Spot x 1,001</t>
  </si>
  <si>
    <t>Spot x 0,999</t>
  </si>
  <si>
    <t>Strike</t>
  </si>
  <si>
    <t>Premium %</t>
  </si>
  <si>
    <t>Call prix</t>
  </si>
  <si>
    <t>Rf</t>
  </si>
  <si>
    <t>Volatilité</t>
  </si>
  <si>
    <t>d1</t>
  </si>
  <si>
    <t>d2</t>
  </si>
  <si>
    <t>NBJ/360</t>
  </si>
  <si>
    <t>r</t>
  </si>
  <si>
    <t>Put prix</t>
  </si>
  <si>
    <t>𝜎</t>
  </si>
  <si>
    <r>
      <t>P</t>
    </r>
    <r>
      <rPr>
        <sz val="36"/>
        <color theme="1" tint="0.14999847407452621"/>
        <rFont val="Byington"/>
      </rPr>
      <t>r</t>
    </r>
    <r>
      <rPr>
        <sz val="36"/>
        <color theme="1" tint="0.249977111117893"/>
        <rFont val="Byington"/>
      </rPr>
      <t>i</t>
    </r>
    <r>
      <rPr>
        <sz val="36"/>
        <color theme="1" tint="0.34998626667073579"/>
        <rFont val="Byington"/>
      </rPr>
      <t>ce</t>
    </r>
    <r>
      <rPr>
        <sz val="36"/>
        <color theme="1" tint="0.499984740745262"/>
        <rFont val="Byington"/>
      </rPr>
      <t xml:space="preserve">r </t>
    </r>
  </si>
  <si>
    <t xml:space="preserve"> </t>
  </si>
  <si>
    <t>Spot</t>
  </si>
  <si>
    <t>𝑟_𝑑</t>
  </si>
  <si>
    <t>𝑟_𝑓</t>
  </si>
  <si>
    <t xml:space="preserve">Call Option </t>
  </si>
  <si>
    <t>Put Option</t>
  </si>
  <si>
    <t>Call Option (FX)</t>
  </si>
  <si>
    <t>Premium (%)</t>
  </si>
  <si>
    <t xml:space="preserve">  </t>
  </si>
  <si>
    <t>Spot Market Makers</t>
  </si>
  <si>
    <t>Spot Client</t>
  </si>
  <si>
    <t>Points de Swap</t>
  </si>
  <si>
    <t>EUR</t>
  </si>
  <si>
    <t>T EUR</t>
  </si>
  <si>
    <t>Inputs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</si>
</sst>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-* #,##0.00\ _€_-;\-* #,##0.00\ _€_-;_-* &quot;-&quot;??\ _€_-;_-@_-"/>
    <numFmt numFmtId="165" formatCode="0.0000"/>
    <numFmt numFmtId="166" formatCode="_-* #,##0.00\ [$MAD-45F]_-;\-* #,##0.00\ [$MAD-45F]_-;_-* &quot;-&quot;??\ [$MAD-45F]_-;_-@_-"/>
    <numFmt numFmtId="167" formatCode="0.000%"/>
    <numFmt numFmtId="168" formatCode="0.00000"/>
    <numFmt numFmtId="169" formatCode="_-* #,##0.00\ [$MAD]_-;\-* #,##0.00\ [$MAD]_-;_-* &quot;-&quot;??\ [$MAD]_-;_-@_-"/>
    <numFmt numFmtId="170" formatCode="0.0000000"/>
  </numFmts>
  <fonts count="19">
    <font>
      <sz val="11"/>
      <color theme="1"/>
      <name val="Calibri"/>
      <family val="2"/>
      <scheme val="minor"/>
    </font>
    <font>
      <sz val="36"/>
      <color theme="1"/>
      <name val="Byington"/>
    </font>
    <font>
      <sz val="11"/>
      <color theme="1"/>
      <name val="Arial"/>
      <family val="2"/>
    </font>
    <font>
      <sz val="11"/>
      <color theme="0"/>
      <name val="Arial"/>
      <family val="2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3"/>
      <name val="Calibri"/>
      <family val="2"/>
    </font>
    <font>
      <b/>
      <sz val="11"/>
      <color theme="3"/>
      <name val="Arial"/>
      <family val="2"/>
    </font>
    <font>
      <b/>
      <sz val="11"/>
      <color theme="1"/>
      <name val="Arial"/>
      <family val="2"/>
    </font>
    <font>
      <b/>
      <sz val="11"/>
      <color theme="0"/>
      <name val="Arial"/>
      <family val="2"/>
    </font>
    <font>
      <b/>
      <i/>
      <sz val="11"/>
      <color theme="3"/>
      <name val="Arial"/>
      <family val="2"/>
    </font>
    <font>
      <sz val="36"/>
      <color theme="1" tint="0.499984740745262"/>
      <name val="Byington"/>
    </font>
    <font>
      <sz val="36"/>
      <color theme="1" tint="0.34998626667073579"/>
      <name val="Byington"/>
    </font>
    <font>
      <sz val="36"/>
      <color theme="1" tint="0.249977111117893"/>
      <name val="Byington"/>
    </font>
    <font>
      <sz val="36"/>
      <color theme="1" tint="0.14999847407452621"/>
      <name val="Byington"/>
    </font>
    <font>
      <b/>
      <sz val="20"/>
      <color theme="1"/>
      <name val="Arial"/>
      <family val="2"/>
    </font>
    <font>
      <b/>
      <sz val="14"/>
      <color theme="0"/>
      <name val="Arial"/>
      <family val="2"/>
    </font>
    <font>
      <b/>
      <sz val="12"/>
      <color theme="0"/>
      <name val="Arial"/>
      <family val="2"/>
    </font>
    <font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theme="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theme="1"/>
      </top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 style="medium">
        <color theme="3"/>
      </left>
      <right style="medium">
        <color theme="3"/>
      </right>
      <top style="medium">
        <color theme="3"/>
      </top>
      <bottom style="medium">
        <color theme="3"/>
      </bottom>
      <diagonal/>
    </border>
    <border>
      <left style="medium">
        <color theme="3"/>
      </left>
      <right/>
      <top style="medium">
        <color theme="3"/>
      </top>
      <bottom style="medium">
        <color theme="3"/>
      </bottom>
      <diagonal/>
    </border>
    <border>
      <left/>
      <right/>
      <top style="medium">
        <color theme="3"/>
      </top>
      <bottom style="medium">
        <color theme="3"/>
      </bottom>
      <diagonal/>
    </border>
    <border>
      <left/>
      <right style="medium">
        <color theme="3"/>
      </right>
      <top style="medium">
        <color theme="3"/>
      </top>
      <bottom style="medium">
        <color theme="3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theme="3"/>
      </bottom>
      <diagonal/>
    </border>
  </borders>
  <cellStyleXfs count="3">
    <xf numFmtId="0" fontId="0" fillId="0" borderId="0"/>
    <xf numFmtId="9" fontId="4" fillId="0" borderId="0" applyFont="0" applyFill="0" applyBorder="0" applyAlignment="0" applyProtection="0"/>
    <xf numFmtId="164" fontId="4" fillId="0" borderId="0" applyFont="0" applyFill="0" applyBorder="0" applyAlignment="0" applyProtection="0"/>
  </cellStyleXfs>
  <cellXfs count="112">
    <xf numFmtId="0" fontId="0" fillId="0" borderId="0" xfId="0"/>
    <xf numFmtId="0" fontId="1" fillId="0" borderId="0" xfId="0" applyFont="1"/>
    <xf numFmtId="0" fontId="0" fillId="2" borderId="0" xfId="0" applyFill="1"/>
    <xf numFmtId="0" fontId="2" fillId="0" borderId="0" xfId="0" applyFont="1"/>
    <xf numFmtId="0" fontId="0" fillId="2" borderId="0" xfId="0" applyFill="1" applyAlignment="1">
      <alignment vertical="center"/>
    </xf>
    <xf numFmtId="0" fontId="0" fillId="5" borderId="0" xfId="0" applyFill="1"/>
    <xf numFmtId="0" fontId="6" fillId="0" borderId="0" xfId="0" applyFont="1" applyAlignment="1">
      <alignment horizontal="center"/>
    </xf>
    <xf numFmtId="2" fontId="2" fillId="0" borderId="0" xfId="0" applyNumberFormat="1" applyFont="1"/>
    <xf numFmtId="0" fontId="5" fillId="0" borderId="0" xfId="0" applyFont="1" applyAlignment="1">
      <alignment horizontal="center"/>
    </xf>
    <xf numFmtId="165" fontId="2" fillId="0" borderId="0" xfId="0" applyNumberFormat="1" applyFont="1" applyAlignment="1">
      <alignment horizontal="center"/>
    </xf>
    <xf numFmtId="10" fontId="2" fillId="0" borderId="0" xfId="1" applyNumberFormat="1" applyFont="1"/>
    <xf numFmtId="165" fontId="2" fillId="0" borderId="0" xfId="0" applyNumberFormat="1" applyFont="1"/>
    <xf numFmtId="165" fontId="7" fillId="3" borderId="0" xfId="0" applyNumberFormat="1" applyFont="1" applyFill="1" applyAlignment="1">
      <alignment horizontal="right"/>
    </xf>
    <xf numFmtId="165" fontId="7" fillId="4" borderId="0" xfId="0" applyNumberFormat="1" applyFont="1" applyFill="1"/>
    <xf numFmtId="0" fontId="3" fillId="2" borderId="2" xfId="0" applyFont="1" applyFill="1" applyBorder="1" applyAlignment="1">
      <alignment vertical="center"/>
    </xf>
    <xf numFmtId="0" fontId="0" fillId="2" borderId="2" xfId="0" applyFill="1" applyBorder="1" applyAlignment="1">
      <alignment vertical="center"/>
    </xf>
    <xf numFmtId="0" fontId="0" fillId="6" borderId="0" xfId="0" applyFill="1"/>
    <xf numFmtId="0" fontId="2" fillId="6" borderId="0" xfId="0" applyFont="1" applyFill="1"/>
    <xf numFmtId="10" fontId="2" fillId="6" borderId="0" xfId="1" applyNumberFormat="1" applyFont="1" applyFill="1"/>
    <xf numFmtId="165" fontId="2" fillId="6" borderId="0" xfId="0" applyNumberFormat="1" applyFont="1" applyFill="1"/>
    <xf numFmtId="166" fontId="2" fillId="3" borderId="0" xfId="0" applyNumberFormat="1" applyFont="1" applyFill="1"/>
    <xf numFmtId="166" fontId="2" fillId="4" borderId="0" xfId="0" applyNumberFormat="1" applyFont="1" applyFill="1"/>
    <xf numFmtId="0" fontId="7" fillId="0" borderId="1" xfId="0" applyFont="1" applyBorder="1" applyAlignment="1">
      <alignment horizontal="center" vertical="center"/>
    </xf>
    <xf numFmtId="14" fontId="7" fillId="0" borderId="1" xfId="0" applyNumberFormat="1" applyFont="1" applyBorder="1" applyAlignment="1">
      <alignment horizontal="center" vertical="center"/>
    </xf>
    <xf numFmtId="0" fontId="9" fillId="5" borderId="0" xfId="0" applyFont="1" applyFill="1"/>
    <xf numFmtId="0" fontId="7" fillId="0" borderId="1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167" fontId="2" fillId="0" borderId="0" xfId="1" applyNumberFormat="1" applyFont="1"/>
    <xf numFmtId="0" fontId="0" fillId="7" borderId="0" xfId="0" applyFill="1"/>
    <xf numFmtId="167" fontId="2" fillId="3" borderId="0" xfId="1" applyNumberFormat="1" applyFont="1" applyFill="1"/>
    <xf numFmtId="0" fontId="3" fillId="2" borderId="0" xfId="0" applyFont="1" applyFill="1" applyAlignment="1">
      <alignment vertical="center"/>
    </xf>
    <xf numFmtId="167" fontId="2" fillId="6" borderId="0" xfId="1" applyNumberFormat="1" applyFont="1" applyFill="1"/>
    <xf numFmtId="14" fontId="2" fillId="0" borderId="0" xfId="0" applyNumberFormat="1" applyFont="1"/>
    <xf numFmtId="14" fontId="2" fillId="6" borderId="0" xfId="0" applyNumberFormat="1" applyFont="1" applyFill="1"/>
    <xf numFmtId="0" fontId="0" fillId="8" borderId="0" xfId="0" applyFill="1"/>
    <xf numFmtId="0" fontId="0" fillId="9" borderId="0" xfId="0" applyFill="1"/>
    <xf numFmtId="2" fontId="7" fillId="0" borderId="1" xfId="0" applyNumberFormat="1" applyFont="1" applyBorder="1" applyAlignment="1">
      <alignment horizontal="center" vertical="center"/>
    </xf>
    <xf numFmtId="168" fontId="7" fillId="0" borderId="1" xfId="0" applyNumberFormat="1" applyFont="1" applyBorder="1" applyAlignment="1">
      <alignment horizontal="center" vertical="center"/>
    </xf>
    <xf numFmtId="165" fontId="2" fillId="5" borderId="0" xfId="0" applyNumberFormat="1" applyFont="1" applyFill="1"/>
    <xf numFmtId="0" fontId="9" fillId="7" borderId="0" xfId="0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167" fontId="10" fillId="0" borderId="0" xfId="0" applyNumberFormat="1" applyFont="1" applyAlignment="1">
      <alignment vertical="center"/>
    </xf>
    <xf numFmtId="0" fontId="3" fillId="2" borderId="0" xfId="0" applyFont="1" applyFill="1" applyAlignment="1">
      <alignment horizontal="left" vertical="center"/>
    </xf>
    <xf numFmtId="168" fontId="2" fillId="4" borderId="0" xfId="0" applyNumberFormat="1" applyFont="1" applyFill="1"/>
    <xf numFmtId="0" fontId="9" fillId="5" borderId="0" xfId="0" applyFont="1" applyFill="1" applyAlignment="1">
      <alignment horizontal="center"/>
    </xf>
    <xf numFmtId="14" fontId="7" fillId="7" borderId="0" xfId="0" applyNumberFormat="1" applyFont="1" applyFill="1" applyAlignment="1">
      <alignment horizontal="center" vertical="center"/>
    </xf>
    <xf numFmtId="0" fontId="7" fillId="7" borderId="0" xfId="0" applyFont="1" applyFill="1" applyAlignment="1">
      <alignment horizontal="center" vertical="center"/>
    </xf>
    <xf numFmtId="2" fontId="7" fillId="7" borderId="0" xfId="0" applyNumberFormat="1" applyFont="1" applyFill="1" applyAlignment="1">
      <alignment horizontal="center" vertical="center"/>
    </xf>
    <xf numFmtId="168" fontId="7" fillId="7" borderId="0" xfId="0" applyNumberFormat="1" applyFont="1" applyFill="1" applyAlignment="1">
      <alignment horizontal="center" vertical="center"/>
    </xf>
    <xf numFmtId="167" fontId="10" fillId="7" borderId="0" xfId="0" applyNumberFormat="1" applyFont="1" applyFill="1" applyAlignment="1">
      <alignment vertical="center"/>
    </xf>
    <xf numFmtId="167" fontId="7" fillId="7" borderId="0" xfId="0" applyNumberFormat="1" applyFont="1" applyFill="1" applyAlignment="1">
      <alignment horizontal="center" vertical="center"/>
    </xf>
    <xf numFmtId="0" fontId="9" fillId="5" borderId="4" xfId="0" applyFont="1" applyFill="1" applyBorder="1" applyAlignment="1">
      <alignment horizontal="center" vertical="center"/>
    </xf>
    <xf numFmtId="167" fontId="10" fillId="0" borderId="5" xfId="0" applyNumberFormat="1" applyFont="1" applyBorder="1" applyAlignment="1">
      <alignment vertical="center"/>
    </xf>
    <xf numFmtId="0" fontId="8" fillId="10" borderId="6" xfId="0" applyFont="1" applyFill="1" applyBorder="1" applyAlignment="1">
      <alignment horizontal="center" vertical="center"/>
    </xf>
    <xf numFmtId="0" fontId="9" fillId="5" borderId="5" xfId="0" applyFont="1" applyFill="1" applyBorder="1" applyAlignment="1">
      <alignment horizontal="center" vertical="center"/>
    </xf>
    <xf numFmtId="0" fontId="15" fillId="7" borderId="0" xfId="0" applyFont="1" applyFill="1" applyAlignment="1">
      <alignment vertical="center"/>
    </xf>
    <xf numFmtId="0" fontId="3" fillId="7" borderId="0" xfId="0" applyFont="1" applyFill="1" applyAlignment="1">
      <alignment horizontal="left" vertical="center"/>
    </xf>
    <xf numFmtId="0" fontId="3" fillId="7" borderId="0" xfId="0" applyFont="1" applyFill="1" applyAlignment="1">
      <alignment vertical="center"/>
    </xf>
    <xf numFmtId="168" fontId="2" fillId="7" borderId="0" xfId="0" applyNumberFormat="1" applyFont="1" applyFill="1"/>
    <xf numFmtId="165" fontId="2" fillId="7" borderId="0" xfId="0" applyNumberFormat="1" applyFont="1" applyFill="1"/>
    <xf numFmtId="167" fontId="2" fillId="7" borderId="0" xfId="1" applyNumberFormat="1" applyFont="1" applyFill="1" applyBorder="1"/>
    <xf numFmtId="169" fontId="2" fillId="7" borderId="0" xfId="0" applyNumberFormat="1" applyFont="1" applyFill="1"/>
    <xf numFmtId="0" fontId="2" fillId="7" borderId="0" xfId="0" applyFont="1" applyFill="1"/>
    <xf numFmtId="10" fontId="2" fillId="7" borderId="0" xfId="1" applyNumberFormat="1" applyFont="1" applyFill="1" applyBorder="1"/>
    <xf numFmtId="0" fontId="2" fillId="7" borderId="0" xfId="0" applyFont="1" applyFill="1" applyAlignment="1">
      <alignment horizontal="center"/>
    </xf>
    <xf numFmtId="165" fontId="7" fillId="7" borderId="0" xfId="0" applyNumberFormat="1" applyFont="1" applyFill="1"/>
    <xf numFmtId="167" fontId="7" fillId="7" borderId="0" xfId="1" applyNumberFormat="1" applyFont="1" applyFill="1" applyBorder="1"/>
    <xf numFmtId="0" fontId="7" fillId="7" borderId="0" xfId="0" applyFont="1" applyFill="1"/>
    <xf numFmtId="9" fontId="7" fillId="7" borderId="0" xfId="1" applyFont="1" applyFill="1" applyBorder="1"/>
    <xf numFmtId="0" fontId="8" fillId="7" borderId="0" xfId="0" applyFont="1" applyFill="1" applyAlignment="1">
      <alignment horizontal="center" vertical="center"/>
    </xf>
    <xf numFmtId="170" fontId="2" fillId="7" borderId="0" xfId="0" applyNumberFormat="1" applyFont="1" applyFill="1"/>
    <xf numFmtId="0" fontId="8" fillId="7" borderId="0" xfId="0" applyFont="1" applyFill="1" applyAlignment="1">
      <alignment vertical="center"/>
    </xf>
    <xf numFmtId="0" fontId="17" fillId="7" borderId="0" xfId="0" applyFont="1" applyFill="1" applyAlignment="1">
      <alignment vertical="center"/>
    </xf>
    <xf numFmtId="0" fontId="9" fillId="7" borderId="0" xfId="0" applyFont="1" applyFill="1" applyAlignment="1">
      <alignment vertical="center"/>
    </xf>
    <xf numFmtId="166" fontId="2" fillId="7" borderId="0" xfId="0" applyNumberFormat="1" applyFont="1" applyFill="1"/>
    <xf numFmtId="165" fontId="7" fillId="7" borderId="0" xfId="0" applyNumberFormat="1" applyFont="1" applyFill="1" applyAlignment="1">
      <alignment horizontal="right"/>
    </xf>
    <xf numFmtId="165" fontId="7" fillId="5" borderId="0" xfId="0" applyNumberFormat="1" applyFont="1" applyFill="1" applyAlignment="1">
      <alignment horizontal="right"/>
    </xf>
    <xf numFmtId="168" fontId="7" fillId="0" borderId="0" xfId="0" applyNumberFormat="1" applyFont="1" applyAlignment="1">
      <alignment horizontal="center" vertical="center"/>
    </xf>
    <xf numFmtId="0" fontId="0" fillId="7" borderId="0" xfId="0" applyFill="1" applyAlignment="1">
      <alignment vertical="center"/>
    </xf>
    <xf numFmtId="0" fontId="16" fillId="7" borderId="0" xfId="0" applyFont="1" applyFill="1" applyAlignment="1">
      <alignment vertical="center" textRotation="255"/>
    </xf>
    <xf numFmtId="0" fontId="3" fillId="2" borderId="2" xfId="0" applyFont="1" applyFill="1" applyBorder="1" applyAlignment="1">
      <alignment horizontal="left" vertical="center"/>
    </xf>
    <xf numFmtId="1" fontId="2" fillId="0" borderId="0" xfId="2" applyNumberFormat="1" applyFont="1" applyAlignment="1">
      <alignment horizontal="right"/>
    </xf>
    <xf numFmtId="14" fontId="7" fillId="7" borderId="0" xfId="0" applyNumberFormat="1" applyFont="1" applyFill="1" applyAlignment="1">
      <alignment vertical="center"/>
    </xf>
    <xf numFmtId="0" fontId="7" fillId="7" borderId="0" xfId="0" applyFont="1" applyFill="1" applyAlignment="1">
      <alignment vertical="center"/>
    </xf>
    <xf numFmtId="168" fontId="7" fillId="7" borderId="0" xfId="0" applyNumberFormat="1" applyFont="1" applyFill="1" applyAlignment="1">
      <alignment vertical="center"/>
    </xf>
    <xf numFmtId="10" fontId="2" fillId="7" borderId="0" xfId="1" applyNumberFormat="1" applyFont="1" applyFill="1" applyBorder="1" applyAlignment="1"/>
    <xf numFmtId="0" fontId="3" fillId="2" borderId="11" xfId="0" applyFont="1" applyFill="1" applyBorder="1" applyAlignment="1">
      <alignment vertical="center"/>
    </xf>
    <xf numFmtId="10" fontId="2" fillId="0" borderId="10" xfId="1" applyNumberFormat="1" applyFont="1" applyBorder="1"/>
    <xf numFmtId="10" fontId="2" fillId="6" borderId="10" xfId="1" applyNumberFormat="1" applyFont="1" applyFill="1" applyBorder="1"/>
    <xf numFmtId="0" fontId="0" fillId="11" borderId="0" xfId="0" applyFill="1"/>
    <xf numFmtId="0" fontId="1" fillId="11" borderId="0" xfId="0" applyFont="1" applyFill="1"/>
    <xf numFmtId="0" fontId="15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165" fontId="2" fillId="0" borderId="0" xfId="1" applyNumberFormat="1" applyFont="1"/>
    <xf numFmtId="165" fontId="2" fillId="6" borderId="0" xfId="1" applyNumberFormat="1" applyFont="1" applyFill="1"/>
    <xf numFmtId="10" fontId="2" fillId="5" borderId="0" xfId="1" applyNumberFormat="1" applyFont="1" applyFill="1"/>
    <xf numFmtId="170" fontId="18" fillId="5" borderId="0" xfId="0" applyNumberFormat="1" applyFont="1" applyFill="1"/>
    <xf numFmtId="0" fontId="18" fillId="5" borderId="0" xfId="0" applyFont="1" applyFill="1"/>
    <xf numFmtId="0" fontId="8" fillId="10" borderId="7" xfId="0" applyFont="1" applyFill="1" applyBorder="1" applyAlignment="1">
      <alignment horizontal="center" vertical="center"/>
    </xf>
    <xf numFmtId="0" fontId="8" fillId="10" borderId="8" xfId="0" applyFont="1" applyFill="1" applyBorder="1" applyAlignment="1">
      <alignment horizontal="center" vertical="center"/>
    </xf>
    <xf numFmtId="0" fontId="8" fillId="10" borderId="9" xfId="0" applyFont="1" applyFill="1" applyBorder="1" applyAlignment="1">
      <alignment horizontal="center" vertical="center"/>
    </xf>
    <xf numFmtId="0" fontId="9" fillId="5" borderId="4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68" fontId="2" fillId="4" borderId="0" xfId="0" applyNumberFormat="1" applyFont="1" applyFill="1" applyAlignment="1">
      <alignment horizontal="center"/>
    </xf>
    <xf numFmtId="0" fontId="0" fillId="5" borderId="0" xfId="0" applyFill="1" applyAlignment="1">
      <alignment horizontal="center"/>
    </xf>
    <xf numFmtId="170" fontId="2" fillId="0" borderId="0" xfId="0" applyNumberFormat="1" applyFont="1" applyAlignment="1">
      <alignment horizontal="right"/>
    </xf>
    <xf numFmtId="0" fontId="8" fillId="10" borderId="6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7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</cellXfs>
  <cellStyles count="3">
    <cellStyle name="Milliers" xfId="2" builtinId="3"/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#'FX Options'!A1"/><Relationship Id="rId1" Type="http://schemas.openxmlformats.org/officeDocument/2006/relationships/hyperlink" Target="#Pricer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257176</xdr:colOff>
      <xdr:row>11</xdr:row>
      <xdr:rowOff>76200</xdr:rowOff>
    </xdr:from>
    <xdr:to>
      <xdr:col>7</xdr:col>
      <xdr:colOff>85726</xdr:colOff>
      <xdr:row>13</xdr:row>
      <xdr:rowOff>171450</xdr:rowOff>
    </xdr:to>
    <xdr:sp macro="" textlink="">
      <xdr:nvSpPr>
        <xdr:cNvPr id="2" name="Rectangle : coins arrondi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D98F45E-A78B-4E0E-8DC2-9135D6D81175}"/>
            </a:ext>
          </a:extLst>
        </xdr:cNvPr>
        <xdr:cNvSpPr/>
      </xdr:nvSpPr>
      <xdr:spPr>
        <a:xfrm>
          <a:off x="4067176" y="2590800"/>
          <a:ext cx="1352550" cy="476250"/>
        </a:xfrm>
        <a:prstGeom prst="roundRect">
          <a:avLst/>
        </a:prstGeom>
        <a:solidFill>
          <a:schemeClr val="accent1">
            <a:lumMod val="75000"/>
          </a:schemeClr>
        </a:solidFill>
        <a:ln w="19050">
          <a:solidFill>
            <a:schemeClr val="tx2"/>
          </a:solidFill>
        </a:ln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latin typeface="Arial" panose="020B0604020202020204" pitchFamily="34" charset="0"/>
              <a:cs typeface="Arial" panose="020B0604020202020204" pitchFamily="34" charset="0"/>
            </a:rPr>
            <a:t>Spot et Forward</a:t>
          </a:r>
        </a:p>
      </xdr:txBody>
    </xdr:sp>
    <xdr:clientData/>
  </xdr:twoCellAnchor>
  <xdr:twoCellAnchor>
    <xdr:from>
      <xdr:col>8</xdr:col>
      <xdr:colOff>266701</xdr:colOff>
      <xdr:row>11</xdr:row>
      <xdr:rowOff>57150</xdr:rowOff>
    </xdr:from>
    <xdr:to>
      <xdr:col>10</xdr:col>
      <xdr:colOff>95251</xdr:colOff>
      <xdr:row>13</xdr:row>
      <xdr:rowOff>152400</xdr:rowOff>
    </xdr:to>
    <xdr:sp macro="" textlink="">
      <xdr:nvSpPr>
        <xdr:cNvPr id="3" name="Rectangle : coins arrondis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67C07CA-1D50-41CD-9B5F-045BF672BEB9}"/>
            </a:ext>
          </a:extLst>
        </xdr:cNvPr>
        <xdr:cNvSpPr/>
      </xdr:nvSpPr>
      <xdr:spPr>
        <a:xfrm>
          <a:off x="6362701" y="2571750"/>
          <a:ext cx="1352550" cy="476250"/>
        </a:xfrm>
        <a:prstGeom prst="roundRect">
          <a:avLst/>
        </a:prstGeom>
        <a:solidFill>
          <a:schemeClr val="accent1">
            <a:lumMod val="75000"/>
          </a:schemeClr>
        </a:solidFill>
        <a:ln w="19050">
          <a:solidFill>
            <a:schemeClr val="tx2"/>
          </a:solidFill>
        </a:ln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latin typeface="Arial" panose="020B0604020202020204" pitchFamily="34" charset="0"/>
              <a:cs typeface="Arial" panose="020B0604020202020204" pitchFamily="34" charset="0"/>
            </a:rPr>
            <a:t>Options</a:t>
          </a:r>
        </a:p>
      </xdr:txBody>
    </xdr:sp>
    <xdr:clientData/>
  </xdr:twoCellAnchor>
  <xdr:twoCellAnchor>
    <xdr:from>
      <xdr:col>6</xdr:col>
      <xdr:colOff>521633</xdr:colOff>
      <xdr:row>5</xdr:row>
      <xdr:rowOff>427069</xdr:rowOff>
    </xdr:from>
    <xdr:to>
      <xdr:col>7</xdr:col>
      <xdr:colOff>607483</xdr:colOff>
      <xdr:row>6</xdr:row>
      <xdr:rowOff>117538</xdr:rowOff>
    </xdr:to>
    <xdr:sp macro="" textlink="">
      <xdr:nvSpPr>
        <xdr:cNvPr id="4" name="ZoneTexte 3">
          <a:extLst>
            <a:ext uri="{FF2B5EF4-FFF2-40B4-BE49-F238E27FC236}">
              <a16:creationId xmlns:a16="http://schemas.microsoft.com/office/drawing/2014/main" id="{34878E09-3896-4726-A9A3-6C60B7B010A3}"/>
            </a:ext>
          </a:extLst>
        </xdr:cNvPr>
        <xdr:cNvSpPr txBox="1"/>
      </xdr:nvSpPr>
      <xdr:spPr>
        <a:xfrm>
          <a:off x="5093633" y="1379569"/>
          <a:ext cx="847850" cy="30006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>
              <a:solidFill>
                <a:schemeClr val="accent1"/>
              </a:solidFill>
              <a:latin typeface="Bahnschrift" panose="020B0502040204020203" pitchFamily="34" charset="0"/>
            </a:rPr>
            <a:t>FX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726140</xdr:colOff>
      <xdr:row>32</xdr:row>
      <xdr:rowOff>37505</xdr:rowOff>
    </xdr:from>
    <xdr:to>
      <xdr:col>12</xdr:col>
      <xdr:colOff>0</xdr:colOff>
      <xdr:row>34</xdr:row>
      <xdr:rowOff>130024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ZoneTexte 3">
              <a:extLst>
                <a:ext uri="{FF2B5EF4-FFF2-40B4-BE49-F238E27FC236}">
                  <a16:creationId xmlns:a16="http://schemas.microsoft.com/office/drawing/2014/main" id="{B07F4D51-25B5-422F-8BD8-B19036BD1805}"/>
                </a:ext>
              </a:extLst>
            </xdr:cNvPr>
            <xdr:cNvSpPr txBox="1"/>
          </xdr:nvSpPr>
          <xdr:spPr>
            <a:xfrm>
              <a:off x="5992905" y="6637770"/>
              <a:ext cx="3315821" cy="49593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a:rPr lang="en-US" sz="1200" b="0" i="1">
                        <a:latin typeface="Cambria Math" panose="02040503050406030204" pitchFamily="18" charset="0"/>
                      </a:rPr>
                      <m:t>𝐹𝑜𝑟𝑤𝑎𝑟𝑑</m:t>
                    </m:r>
                    <m:r>
                      <a:rPr lang="en-US" sz="1200" b="0" i="1">
                        <a:latin typeface="Cambria Math" panose="02040503050406030204" pitchFamily="18" charset="0"/>
                      </a:rPr>
                      <m:t> (</m:t>
                    </m:r>
                    <m:r>
                      <a:rPr lang="en-US" sz="1200" b="0" i="1">
                        <a:latin typeface="Cambria Math" panose="02040503050406030204" pitchFamily="18" charset="0"/>
                      </a:rPr>
                      <m:t>𝐶𝐴𝑇</m:t>
                    </m:r>
                    <m:r>
                      <a:rPr lang="en-US" sz="1200" b="0" i="1">
                        <a:latin typeface="Cambria Math" panose="02040503050406030204" pitchFamily="18" charset="0"/>
                      </a:rPr>
                      <m:t>)=</m:t>
                    </m:r>
                    <m:sSub>
                      <m:sSubPr>
                        <m:ctrlPr>
                          <a:rPr lang="en-US" sz="12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n-US" sz="12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</m:t>
                    </m:r>
                    <m:f>
                      <m:fPr>
                        <m:ctrlPr>
                          <a:rPr lang="en-US" sz="12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1+</m:t>
                        </m:r>
                        <m:sSub>
                          <m:sSubPr>
                            <m:ctrlPr>
                              <a:rPr lang="en-US" sz="12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200" b="0" i="1">
                                <a:latin typeface="Cambria Math" panose="02040503050406030204" pitchFamily="18" charset="0"/>
                              </a:rPr>
                              <m:t>𝑇</m:t>
                            </m:r>
                          </m:e>
                          <m:sub>
                            <m:r>
                              <a:rPr lang="en-US" sz="1200" b="0" i="1">
                                <a:latin typeface="Cambria Math" panose="02040503050406030204" pitchFamily="18" charset="0"/>
                              </a:rPr>
                              <m:t>𝑀𝐴𝐷</m:t>
                            </m:r>
                          </m:sub>
                        </m:sSub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∗</m:t>
                        </m:r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𝐷</m:t>
                        </m:r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/360</m:t>
                        </m:r>
                      </m:num>
                      <m:den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1+</m:t>
                        </m:r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𝑇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𝑈𝑆𝐷</m:t>
                            </m:r>
                          </m:sub>
                        </m:sSub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∗</m:t>
                        </m:r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</m:t>
                        </m:r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/</m:t>
                        </m:r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𝐵𝑎𝑠𝑒</m:t>
                        </m:r>
                      </m:den>
                    </m:f>
                  </m:oMath>
                </m:oMathPara>
              </a14:m>
              <a:endParaRPr lang="en-US" sz="1200"/>
            </a:p>
          </xdr:txBody>
        </xdr:sp>
      </mc:Choice>
      <mc:Fallback xmlns="">
        <xdr:sp macro="" textlink="">
          <xdr:nvSpPr>
            <xdr:cNvPr id="4" name="ZoneTexte 3">
              <a:extLst>
                <a:ext uri="{FF2B5EF4-FFF2-40B4-BE49-F238E27FC236}">
                  <a16:creationId xmlns:a16="http://schemas.microsoft.com/office/drawing/2014/main" id="{B07F4D51-25B5-422F-8BD8-B19036BD1805}"/>
                </a:ext>
              </a:extLst>
            </xdr:cNvPr>
            <xdr:cNvSpPr txBox="1"/>
          </xdr:nvSpPr>
          <xdr:spPr>
            <a:xfrm>
              <a:off x="5992905" y="6637770"/>
              <a:ext cx="3315821" cy="49593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/>
              <a:r>
                <a:rPr lang="en-US" sz="1200" b="0" i="0">
                  <a:latin typeface="Cambria Math" panose="02040503050406030204" pitchFamily="18" charset="0"/>
                </a:rPr>
                <a:t>𝐹𝑜𝑟𝑤𝑎𝑟𝑑 (𝐶𝐴𝑇)=𝑆_0</a:t>
              </a:r>
              <a:r>
                <a:rPr lang="en-US" sz="1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</a:t>
              </a:r>
              <a:r>
                <a:rPr lang="en-US" sz="1200" b="0" i="0">
                  <a:latin typeface="Cambria Math" panose="02040503050406030204" pitchFamily="18" charset="0"/>
                </a:rPr>
                <a:t>(1+𝑇_𝑀𝐴𝐷∗𝐷/360)/(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1+𝑇_𝑈𝑆𝐷∗𝐷/𝐵𝑎𝑠𝑒</a:t>
              </a:r>
              <a:r>
                <a:rPr lang="en-US" sz="12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en-US" sz="1200"/>
            </a:p>
          </xdr:txBody>
        </xdr:sp>
      </mc:Fallback>
    </mc:AlternateContent>
    <xdr:clientData/>
  </xdr:twoCellAnchor>
  <xdr:twoCellAnchor>
    <xdr:from>
      <xdr:col>3</xdr:col>
      <xdr:colOff>423582</xdr:colOff>
      <xdr:row>31</xdr:row>
      <xdr:rowOff>60511</xdr:rowOff>
    </xdr:from>
    <xdr:to>
      <xdr:col>8</xdr:col>
      <xdr:colOff>310403</xdr:colOff>
      <xdr:row>35</xdr:row>
      <xdr:rowOff>89647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ZoneTexte 4">
              <a:extLst>
                <a:ext uri="{FF2B5EF4-FFF2-40B4-BE49-F238E27FC236}">
                  <a16:creationId xmlns:a16="http://schemas.microsoft.com/office/drawing/2014/main" id="{AE070455-1817-4394-9182-032BB362E216}"/>
                </a:ext>
              </a:extLst>
            </xdr:cNvPr>
            <xdr:cNvSpPr txBox="1"/>
          </xdr:nvSpPr>
          <xdr:spPr>
            <a:xfrm>
              <a:off x="2261347" y="6459070"/>
              <a:ext cx="3315821" cy="835959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a:rPr lang="en-US" sz="1200" b="0" i="1">
                        <a:latin typeface="Cambria Math" panose="02040503050406030204" pitchFamily="18" charset="0"/>
                      </a:rPr>
                      <m:t>𝑆𝑝𝑜𝑡</m:t>
                    </m:r>
                    <m:f>
                      <m:fPr>
                        <m:ctrlPr>
                          <a:rPr lang="en-US" sz="12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𝑈𝑆𝐷</m:t>
                        </m:r>
                      </m:num>
                      <m:den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𝑀𝐴𝐷</m:t>
                        </m:r>
                      </m:den>
                    </m:f>
                    <m:r>
                      <a:rPr lang="en-US" sz="1200" b="0" i="1">
                        <a:latin typeface="Cambria Math" panose="02040503050406030204" pitchFamily="18" charset="0"/>
                      </a:rPr>
                      <m:t>(</m:t>
                    </m:r>
                    <m:sSub>
                      <m:sSubPr>
                        <m:ctrlP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𝑆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</m:t>
                        </m:r>
                      </m:sub>
                    </m:sSub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</m:t>
                    </m:r>
                    <m:r>
                      <a:rPr lang="en-US" sz="12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2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f>
                          <m:fPr>
                            <m:ctrlPr>
                              <a:rPr lang="en-US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n-US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𝛼</m:t>
                            </m:r>
                            <m:r>
                              <a:rPr lang="en-US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𝐸𝑈𝑅</m:t>
                            </m:r>
                          </m:num>
                          <m:den>
                            <m:r>
                              <a:rPr lang="en-US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𝑈𝑆𝐷</m:t>
                            </m:r>
                          </m:den>
                        </m:f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𝛽</m:t>
                        </m:r>
                      </m:den>
                    </m:f>
                    <m:r>
                      <a:rPr lang="en-US" sz="1200" b="0" i="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×(1+</m:t>
                    </m:r>
                    <m:f>
                      <m:fPr>
                        <m:ctrlPr>
                          <a:rPr lang="en-US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𝐿𝑖</m:t>
                        </m:r>
                        <m:r>
                          <a:rPr lang="fr-FR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𝑞𝑢𝑖𝑑𝑖𝑡</m:t>
                        </m:r>
                        <m:r>
                          <a:rPr lang="fr-FR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é</m:t>
                        </m:r>
                      </m:num>
                      <m:den>
                        <m:r>
                          <a:rPr lang="fr-FR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1000</m:t>
                        </m:r>
                      </m:den>
                    </m:f>
                    <m:r>
                      <a:rPr lang="fr-FR" sz="12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US" sz="1200"/>
            </a:p>
          </xdr:txBody>
        </xdr:sp>
      </mc:Choice>
      <mc:Fallback xmlns="">
        <xdr:sp macro="" textlink="">
          <xdr:nvSpPr>
            <xdr:cNvPr id="5" name="ZoneTexte 4">
              <a:extLst>
                <a:ext uri="{FF2B5EF4-FFF2-40B4-BE49-F238E27FC236}">
                  <a16:creationId xmlns:a16="http://schemas.microsoft.com/office/drawing/2014/main" id="{AE070455-1817-4394-9182-032BB362E216}"/>
                </a:ext>
              </a:extLst>
            </xdr:cNvPr>
            <xdr:cNvSpPr txBox="1"/>
          </xdr:nvSpPr>
          <xdr:spPr>
            <a:xfrm>
              <a:off x="2261347" y="6459070"/>
              <a:ext cx="3315821" cy="835959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/>
              <a:r>
                <a:rPr lang="en-US" sz="1200" b="0" i="0">
                  <a:latin typeface="Cambria Math" panose="02040503050406030204" pitchFamily="18" charset="0"/>
                </a:rPr>
                <a:t>𝑆𝑝𝑜𝑡 𝑈𝑆𝐷/𝑀𝐴𝐷(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𝑆_0)</a:t>
              </a:r>
              <a:r>
                <a:rPr lang="en-US" sz="1200" b="0" i="0">
                  <a:latin typeface="Cambria Math" panose="02040503050406030204" pitchFamily="18" charset="0"/>
                </a:rPr>
                <a:t>=1/(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𝛼𝐸𝑈𝑅/𝑈𝑆𝐷+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𝛽</a:t>
              </a:r>
              <a:r>
                <a:rPr lang="en-US" sz="12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)</a:t>
              </a:r>
              <a:r>
                <a:rPr lang="en-US" sz="1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×(1+𝐿𝑖</a:t>
              </a:r>
              <a:r>
                <a:rPr lang="fr-FR" sz="1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𝑞𝑢𝑖𝑑𝑖𝑡é</a:t>
              </a:r>
              <a:r>
                <a:rPr lang="en-US" sz="1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/</a:t>
              </a:r>
              <a:r>
                <a:rPr lang="fr-FR" sz="1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1000)</a:t>
              </a:r>
              <a:endParaRPr lang="en-US" sz="1200"/>
            </a:p>
          </xdr:txBody>
        </xdr:sp>
      </mc:Fallback>
    </mc:AlternateContent>
    <xdr:clientData/>
  </xdr:twoCellAnchor>
  <xdr:twoCellAnchor editAs="oneCell">
    <xdr:from>
      <xdr:col>0</xdr:col>
      <xdr:colOff>429325</xdr:colOff>
      <xdr:row>5</xdr:row>
      <xdr:rowOff>49611</xdr:rowOff>
    </xdr:from>
    <xdr:to>
      <xdr:col>5</xdr:col>
      <xdr:colOff>123716</xdr:colOff>
      <xdr:row>7</xdr:row>
      <xdr:rowOff>18137</xdr:rowOff>
    </xdr:to>
    <xdr:pic>
      <xdr:nvPicPr>
        <xdr:cNvPr id="8" name="Image 7">
          <a:extLst>
            <a:ext uri="{FF2B5EF4-FFF2-40B4-BE49-F238E27FC236}">
              <a16:creationId xmlns:a16="http://schemas.microsoft.com/office/drawing/2014/main" id="{D15346E1-D189-4988-9DB4-8878016660C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7812" b="37173"/>
        <a:stretch/>
      </xdr:blipFill>
      <xdr:spPr>
        <a:xfrm>
          <a:off x="429325" y="980214"/>
          <a:ext cx="3063175" cy="767751"/>
        </a:xfrm>
        <a:prstGeom prst="rect">
          <a:avLst/>
        </a:prstGeom>
      </xdr:spPr>
    </xdr:pic>
    <xdr:clientData/>
  </xdr:twoCellAnchor>
  <xdr:twoCellAnchor>
    <xdr:from>
      <xdr:col>10</xdr:col>
      <xdr:colOff>654983</xdr:colOff>
      <xdr:row>5</xdr:row>
      <xdr:rowOff>46069</xdr:rowOff>
    </xdr:from>
    <xdr:to>
      <xdr:col>11</xdr:col>
      <xdr:colOff>740833</xdr:colOff>
      <xdr:row>6</xdr:row>
      <xdr:rowOff>155638</xdr:rowOff>
    </xdr:to>
    <xdr:sp macro="" textlink="">
      <xdr:nvSpPr>
        <xdr:cNvPr id="7" name="ZoneTexte 6">
          <a:extLst>
            <a:ext uri="{FF2B5EF4-FFF2-40B4-BE49-F238E27FC236}">
              <a16:creationId xmlns:a16="http://schemas.microsoft.com/office/drawing/2014/main" id="{FAC91768-9903-4C0D-82AD-96C96D14F4F4}"/>
            </a:ext>
          </a:extLst>
        </xdr:cNvPr>
        <xdr:cNvSpPr txBox="1"/>
      </xdr:nvSpPr>
      <xdr:spPr>
        <a:xfrm>
          <a:off x="9523816" y="998569"/>
          <a:ext cx="1123017" cy="30006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>
              <a:solidFill>
                <a:schemeClr val="accent1"/>
              </a:solidFill>
              <a:latin typeface="Bahnschrift" panose="020B0502040204020203" pitchFamily="34" charset="0"/>
            </a:rPr>
            <a:t>FX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208015</xdr:colOff>
      <xdr:row>4</xdr:row>
      <xdr:rowOff>54742</xdr:rowOff>
    </xdr:from>
    <xdr:to>
      <xdr:col>4</xdr:col>
      <xdr:colOff>147597</xdr:colOff>
      <xdr:row>6</xdr:row>
      <xdr:rowOff>32846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ACA41673-A326-480A-BA10-69416640AFE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7812" b="37173"/>
        <a:stretch/>
      </xdr:blipFill>
      <xdr:spPr>
        <a:xfrm>
          <a:off x="208015" y="941552"/>
          <a:ext cx="3114582" cy="777328"/>
        </a:xfrm>
        <a:prstGeom prst="rect">
          <a:avLst/>
        </a:prstGeom>
      </xdr:spPr>
    </xdr:pic>
    <xdr:clientData/>
  </xdr:twoCellAnchor>
  <xdr:twoCellAnchor>
    <xdr:from>
      <xdr:col>7</xdr:col>
      <xdr:colOff>113371</xdr:colOff>
      <xdr:row>5</xdr:row>
      <xdr:rowOff>442869</xdr:rowOff>
    </xdr:from>
    <xdr:to>
      <xdr:col>10</xdr:col>
      <xdr:colOff>197067</xdr:colOff>
      <xdr:row>6</xdr:row>
      <xdr:rowOff>65689</xdr:rowOff>
    </xdr:to>
    <xdr:sp macro="" textlink="">
      <xdr:nvSpPr>
        <xdr:cNvPr id="4" name="ZoneTexte 3">
          <a:extLst>
            <a:ext uri="{FF2B5EF4-FFF2-40B4-BE49-F238E27FC236}">
              <a16:creationId xmlns:a16="http://schemas.microsoft.com/office/drawing/2014/main" id="{3499F30A-6935-4F61-8B66-0D0A8B84A490}"/>
            </a:ext>
          </a:extLst>
        </xdr:cNvPr>
        <xdr:cNvSpPr txBox="1"/>
      </xdr:nvSpPr>
      <xdr:spPr>
        <a:xfrm>
          <a:off x="5817423" y="1515800"/>
          <a:ext cx="2656541" cy="23592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>
              <a:solidFill>
                <a:schemeClr val="accent1"/>
              </a:solidFill>
              <a:latin typeface="Bahnschrift" panose="020B0502040204020203" pitchFamily="34" charset="0"/>
            </a:rPr>
            <a:t>FX Options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73685-A94A-40DC-BE78-0CDCFC0F6BC1}">
  <dimension ref="G6:H6"/>
  <sheetViews>
    <sheetView showGridLines="0" workbookViewId="0">
      <selection activeCell="C7" sqref="C7"/>
    </sheetView>
  </sheetViews>
  <sheetFormatPr baseColWidth="10" defaultColWidth="11.44140625" defaultRowHeight="14.4"/>
  <cols>
    <col min="1" max="16384" width="11.44140625" style="89"/>
  </cols>
  <sheetData>
    <row r="6" spans="7:8" ht="44.4">
      <c r="G6" s="2"/>
      <c r="H6" s="90" t="s">
        <v>29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/>
  <dimension ref="A1:BM57"/>
  <sheetViews>
    <sheetView showGridLines="0" tabSelected="1" topLeftCell="A11" zoomScaleNormal="100" workbookViewId="0"/>
  </sheetViews>
  <sheetFormatPr baseColWidth="10" defaultColWidth="9.109375" defaultRowHeight="14.4"/>
  <cols>
    <col min="1" max="1" width="6.88671875" bestFit="1" customWidth="1"/>
    <col min="2" max="2" width="13.88671875" customWidth="1"/>
    <col min="3" max="3" width="6.88671875" customWidth="1"/>
    <col min="4" max="4" width="9.44140625" customWidth="1"/>
    <col min="5" max="5" width="13.5546875" customWidth="1"/>
    <col min="6" max="6" width="12.44140625" customWidth="1"/>
    <col min="7" max="7" width="11" customWidth="1"/>
    <col min="8" max="8" width="17.5546875" customWidth="1"/>
    <col min="9" max="10" width="20.88671875" customWidth="1"/>
    <col min="11" max="11" width="15.5546875" customWidth="1"/>
    <col min="12" max="12" width="16.88671875" customWidth="1"/>
    <col min="13" max="13" width="13.44140625" customWidth="1"/>
    <col min="14" max="14" width="20" bestFit="1" customWidth="1"/>
    <col min="15" max="15" width="11.33203125" bestFit="1" customWidth="1"/>
    <col min="16" max="16" width="12" bestFit="1" customWidth="1"/>
    <col min="18" max="18" width="10.33203125" customWidth="1"/>
    <col min="19" max="19" width="16.6640625" customWidth="1"/>
    <col min="20" max="20" width="20" bestFit="1" customWidth="1"/>
    <col min="21" max="21" width="11.5546875" customWidth="1"/>
    <col min="22" max="22" width="12.109375" customWidth="1"/>
    <col min="23" max="23" width="15.5546875" bestFit="1" customWidth="1"/>
    <col min="24" max="24" width="19.5546875" bestFit="1" customWidth="1"/>
    <col min="25" max="25" width="14.44140625" customWidth="1"/>
    <col min="26" max="26" width="19.5546875" bestFit="1" customWidth="1"/>
    <col min="27" max="27" width="13.33203125" customWidth="1"/>
    <col min="28" max="28" width="20.6640625" bestFit="1" customWidth="1"/>
    <col min="29" max="29" width="8.33203125" customWidth="1"/>
    <col min="30" max="30" width="9.33203125" customWidth="1"/>
    <col min="31" max="31" width="5.88671875" customWidth="1"/>
    <col min="32" max="32" width="14.33203125" customWidth="1"/>
    <col min="33" max="33" width="9.6640625" bestFit="1" customWidth="1"/>
    <col min="34" max="34" width="10" customWidth="1"/>
    <col min="35" max="35" width="18.109375" bestFit="1" customWidth="1"/>
    <col min="38" max="38" width="11" customWidth="1"/>
    <col min="40" max="40" width="4.88671875" customWidth="1"/>
    <col min="41" max="41" width="14.33203125" customWidth="1"/>
    <col min="42" max="42" width="11.5546875" customWidth="1"/>
    <col min="43" max="43" width="12.5546875" customWidth="1"/>
    <col min="44" max="44" width="19.5546875" bestFit="1" customWidth="1"/>
    <col min="47" max="47" width="3.5546875" customWidth="1"/>
    <col min="48" max="48" width="3.109375" customWidth="1"/>
  </cols>
  <sheetData>
    <row r="1" spans="1:65" s="35" customFormat="1"/>
    <row r="2" spans="1:65" s="5" customFormat="1"/>
    <row r="3" spans="1:65" s="34" customFormat="1"/>
    <row r="4" spans="1:65"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8"/>
      <c r="AX4" s="28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8"/>
      <c r="BK4" s="28"/>
      <c r="BL4" s="28"/>
      <c r="BM4" s="28"/>
    </row>
    <row r="5" spans="1:65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  <c r="AO5" s="28"/>
      <c r="AP5" s="28"/>
      <c r="AQ5" s="28"/>
      <c r="AR5" s="28"/>
      <c r="AS5" s="28"/>
      <c r="AT5" s="28"/>
      <c r="AU5" s="28"/>
      <c r="AV5" s="28"/>
      <c r="AW5" s="28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8"/>
      <c r="BK5" s="28"/>
      <c r="BL5" s="28"/>
      <c r="BM5" s="28"/>
    </row>
    <row r="6" spans="1:65"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8"/>
      <c r="BK6" s="28"/>
      <c r="BL6" s="28"/>
      <c r="BM6" s="28"/>
    </row>
    <row r="7" spans="1:65" ht="44.4">
      <c r="H7" t="s">
        <v>38</v>
      </c>
      <c r="I7" t="s">
        <v>30</v>
      </c>
      <c r="K7" s="2"/>
      <c r="L7" s="1" t="s">
        <v>29</v>
      </c>
      <c r="O7" s="28"/>
      <c r="P7" s="28"/>
      <c r="Q7" s="28"/>
      <c r="R7" s="28"/>
      <c r="S7" s="28"/>
      <c r="T7" s="28"/>
      <c r="U7" s="28"/>
      <c r="V7" s="55"/>
      <c r="W7" s="55"/>
      <c r="X7" s="55"/>
      <c r="Y7" s="55"/>
      <c r="Z7" s="55"/>
      <c r="AA7" s="28"/>
      <c r="AB7" s="28"/>
      <c r="AC7" s="28"/>
      <c r="AD7" s="28"/>
      <c r="AE7" s="28"/>
      <c r="AF7" s="28"/>
      <c r="AG7" s="28"/>
      <c r="AH7" s="28"/>
      <c r="AI7" s="55"/>
      <c r="AJ7" s="55"/>
      <c r="AK7" s="55"/>
      <c r="AL7" s="55"/>
      <c r="AM7" s="55"/>
      <c r="AN7" s="55"/>
      <c r="AO7" s="55"/>
      <c r="AP7" s="55"/>
      <c r="AQ7" s="28"/>
      <c r="AR7" s="28"/>
      <c r="AS7" s="28"/>
      <c r="AT7" s="28"/>
      <c r="AU7" s="28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28"/>
      <c r="BG7" s="28"/>
      <c r="BH7" s="28"/>
      <c r="BI7" s="28"/>
      <c r="BJ7" s="28"/>
      <c r="BK7" s="28"/>
      <c r="BL7" s="28"/>
      <c r="BM7" s="28"/>
    </row>
    <row r="8" spans="1:65" ht="45.75" customHeight="1"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  <c r="BA8" s="28"/>
      <c r="BB8" s="28"/>
      <c r="BC8" s="28"/>
      <c r="BD8" s="28"/>
      <c r="BE8" s="28"/>
      <c r="BF8" s="28"/>
      <c r="BG8" s="28"/>
      <c r="BH8" s="28"/>
      <c r="BI8" s="28"/>
      <c r="BJ8" s="28"/>
      <c r="BK8" s="28"/>
      <c r="BL8" s="28"/>
      <c r="BM8" s="28"/>
    </row>
    <row r="9" spans="1:65" ht="18" customHeight="1" thickBot="1">
      <c r="A9" s="51" t="s">
        <v>8</v>
      </c>
      <c r="B9" s="23">
        <f ca="1">TODAY()</f>
        <v>45163</v>
      </c>
      <c r="C9" s="103" t="s">
        <v>11</v>
      </c>
      <c r="D9" s="103"/>
      <c r="E9" s="22" t="s">
        <v>12</v>
      </c>
      <c r="F9" s="51" t="s">
        <v>10</v>
      </c>
      <c r="G9" s="36">
        <f>-12</f>
        <v>-12</v>
      </c>
      <c r="H9" s="51" t="s">
        <v>5</v>
      </c>
      <c r="I9" s="37">
        <v>1.080684</v>
      </c>
      <c r="J9" s="77"/>
      <c r="M9" s="51" t="s">
        <v>11</v>
      </c>
      <c r="N9" s="22" t="s">
        <v>42</v>
      </c>
      <c r="Q9" s="83"/>
      <c r="R9" s="73"/>
      <c r="S9" s="47"/>
      <c r="T9" s="73"/>
      <c r="U9" s="84"/>
      <c r="V9" s="46"/>
      <c r="W9" s="39"/>
      <c r="X9" s="47"/>
      <c r="Y9" s="39"/>
      <c r="Z9" s="48"/>
      <c r="AA9" s="28"/>
      <c r="AB9" s="28"/>
      <c r="AC9" s="39"/>
      <c r="AD9" s="49"/>
      <c r="AE9" s="39"/>
      <c r="AF9" s="46"/>
      <c r="AG9" s="73"/>
      <c r="AH9" s="73"/>
      <c r="AI9" s="46"/>
      <c r="AJ9" s="39"/>
      <c r="AK9" s="49"/>
      <c r="AL9" s="39"/>
      <c r="AM9" s="49"/>
      <c r="AN9" s="39"/>
      <c r="AO9" s="39"/>
      <c r="AP9" s="46"/>
      <c r="AQ9" s="39"/>
      <c r="AR9" s="50"/>
      <c r="AS9" s="39"/>
      <c r="AT9" s="49"/>
      <c r="AU9" s="28"/>
      <c r="AV9" s="28"/>
      <c r="AW9" s="28"/>
      <c r="AX9" s="28"/>
      <c r="AY9" s="28"/>
      <c r="AZ9" s="28"/>
      <c r="BA9" s="28"/>
      <c r="BB9" s="28"/>
      <c r="BC9" s="28"/>
      <c r="BD9" s="28"/>
      <c r="BE9" s="28"/>
      <c r="BF9" s="28"/>
      <c r="BG9" s="28"/>
      <c r="BH9" s="28"/>
      <c r="BI9" s="28"/>
      <c r="BJ9" s="28"/>
      <c r="BK9" s="28"/>
      <c r="BL9" s="28"/>
      <c r="BM9" s="28"/>
    </row>
    <row r="10" spans="1:65" ht="18" customHeight="1">
      <c r="A10" s="39"/>
      <c r="B10" s="45"/>
      <c r="C10" s="39"/>
      <c r="D10" s="39"/>
      <c r="E10" s="46"/>
      <c r="F10" s="39"/>
      <c r="G10" s="47"/>
      <c r="H10" s="39"/>
      <c r="I10" s="48"/>
      <c r="J10" s="48"/>
      <c r="M10" s="28"/>
      <c r="N10" s="28"/>
      <c r="O10" s="39"/>
      <c r="P10" s="45"/>
      <c r="Q10" s="73"/>
      <c r="R10" s="73"/>
      <c r="S10" s="46"/>
      <c r="T10" s="73"/>
      <c r="U10" s="73"/>
      <c r="V10" s="46"/>
      <c r="W10" s="39"/>
      <c r="X10" s="47"/>
      <c r="Y10" s="39"/>
      <c r="Z10" s="48"/>
      <c r="AA10" s="28"/>
      <c r="AB10" s="28"/>
      <c r="AC10" s="39"/>
      <c r="AD10" s="49"/>
      <c r="AE10" s="39"/>
      <c r="AF10" s="46"/>
      <c r="AG10" s="73"/>
      <c r="AH10" s="73"/>
      <c r="AI10" s="46"/>
      <c r="AJ10" s="39"/>
      <c r="AK10" s="49"/>
      <c r="AL10" s="39"/>
      <c r="AM10" s="49"/>
      <c r="AN10" s="39"/>
      <c r="AO10" s="39"/>
      <c r="AP10" s="46"/>
      <c r="AQ10" s="39"/>
      <c r="AR10" s="50"/>
      <c r="AS10" s="39"/>
      <c r="AT10" s="49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28"/>
      <c r="BF10" s="28"/>
      <c r="BG10" s="28"/>
      <c r="BH10" s="28"/>
      <c r="BI10" s="28"/>
      <c r="BJ10" s="28"/>
      <c r="BK10" s="28"/>
      <c r="BL10" s="28"/>
      <c r="BM10" s="28"/>
    </row>
    <row r="11" spans="1:65" s="28" customFormat="1" ht="18" customHeight="1" thickBot="1">
      <c r="A11" s="39"/>
      <c r="B11" s="45"/>
      <c r="C11" s="39"/>
      <c r="D11" s="39"/>
      <c r="E11" s="46"/>
      <c r="F11" s="39"/>
      <c r="G11" s="39"/>
      <c r="H11" s="46"/>
      <c r="I11" s="39"/>
      <c r="J11" s="39"/>
      <c r="K11" s="47"/>
      <c r="L11" s="39"/>
      <c r="O11" s="73"/>
      <c r="P11" s="82"/>
      <c r="Q11" s="73"/>
      <c r="R11" s="73"/>
      <c r="S11" s="83"/>
      <c r="T11" s="73"/>
      <c r="U11" s="73"/>
      <c r="V11" s="83"/>
      <c r="W11" s="73"/>
      <c r="X11" s="47"/>
      <c r="Y11" s="39"/>
      <c r="Z11" s="48"/>
      <c r="AC11" s="39"/>
      <c r="AD11" s="49"/>
      <c r="AE11" s="39"/>
      <c r="AF11" s="46"/>
      <c r="AG11" s="39"/>
      <c r="AH11" s="39"/>
      <c r="AI11" s="46"/>
      <c r="AJ11" s="39"/>
      <c r="AK11" s="49"/>
      <c r="AL11" s="39"/>
      <c r="AM11" s="49"/>
      <c r="AN11" s="39"/>
      <c r="AO11" s="39"/>
      <c r="AP11" s="46"/>
      <c r="AQ11" s="39"/>
      <c r="AR11" s="50"/>
      <c r="AS11" s="39"/>
      <c r="AT11" s="49"/>
    </row>
    <row r="12" spans="1:65" ht="20.25" customHeight="1" thickBot="1">
      <c r="A12" s="100" t="s">
        <v>31</v>
      </c>
      <c r="B12" s="101"/>
      <c r="C12" s="101"/>
      <c r="D12" s="101"/>
      <c r="E12" s="101"/>
      <c r="F12" s="101"/>
      <c r="G12" s="101"/>
      <c r="H12" s="101"/>
      <c r="I12" s="101"/>
      <c r="J12" s="102"/>
      <c r="K12" s="53" t="s">
        <v>13</v>
      </c>
      <c r="L12" s="71"/>
      <c r="M12" s="100" t="s">
        <v>31</v>
      </c>
      <c r="N12" s="101"/>
      <c r="O12" s="102"/>
      <c r="P12" s="53" t="s">
        <v>13</v>
      </c>
      <c r="Q12" s="71"/>
      <c r="R12" s="71"/>
      <c r="S12" s="71"/>
      <c r="T12" s="71"/>
      <c r="U12" s="71"/>
      <c r="V12" s="69"/>
      <c r="W12" s="71"/>
      <c r="X12" s="71"/>
      <c r="Y12" s="71"/>
      <c r="Z12" s="71"/>
      <c r="AA12" s="71"/>
      <c r="AB12" s="28"/>
      <c r="AC12" s="71"/>
      <c r="AD12" s="71"/>
      <c r="AE12" s="28"/>
      <c r="AF12" s="71"/>
      <c r="AG12" s="71"/>
      <c r="AH12" s="71"/>
      <c r="AI12" s="71"/>
      <c r="AJ12" s="71"/>
      <c r="AK12" s="71"/>
      <c r="AL12" s="71"/>
      <c r="AM12" s="71"/>
      <c r="AN12" s="28"/>
      <c r="AO12" s="71"/>
      <c r="AP12" s="71"/>
      <c r="AQ12" s="71"/>
      <c r="AR12" s="71"/>
      <c r="AS12" s="71"/>
      <c r="AT12" s="71"/>
      <c r="AU12" s="28"/>
      <c r="AV12" s="28"/>
      <c r="AW12" s="71"/>
      <c r="AX12" s="71"/>
      <c r="AY12" s="71"/>
      <c r="AZ12" s="71"/>
      <c r="BA12" s="71"/>
      <c r="BB12" s="71"/>
      <c r="BC12" s="71"/>
      <c r="BD12" s="71"/>
      <c r="BE12" s="71"/>
      <c r="BF12" s="71"/>
      <c r="BG12" s="28"/>
      <c r="BH12" s="28"/>
      <c r="BI12" s="28"/>
      <c r="BJ12" s="28"/>
      <c r="BK12" s="28"/>
      <c r="BL12" s="28"/>
      <c r="BM12" s="28"/>
    </row>
    <row r="13" spans="1:65" ht="17.25" customHeight="1" thickBot="1">
      <c r="A13" s="4"/>
      <c r="B13" s="14" t="s">
        <v>0</v>
      </c>
      <c r="C13" s="14" t="s">
        <v>1</v>
      </c>
      <c r="D13" s="14" t="s">
        <v>25</v>
      </c>
      <c r="E13" s="14" t="s">
        <v>9</v>
      </c>
      <c r="F13" s="14" t="s">
        <v>6</v>
      </c>
      <c r="G13" s="14" t="s">
        <v>7</v>
      </c>
      <c r="H13" s="14" t="s">
        <v>41</v>
      </c>
      <c r="I13" s="80" t="s">
        <v>39</v>
      </c>
      <c r="J13" s="14" t="s">
        <v>40</v>
      </c>
      <c r="K13" s="14" t="s">
        <v>2</v>
      </c>
      <c r="L13" s="5"/>
      <c r="M13" s="86" t="s">
        <v>43</v>
      </c>
      <c r="N13" s="80" t="s">
        <v>39</v>
      </c>
      <c r="O13" s="14" t="s">
        <v>40</v>
      </c>
      <c r="P13" s="14" t="s">
        <v>2</v>
      </c>
      <c r="Q13" s="57"/>
      <c r="R13" s="57"/>
      <c r="S13" s="57"/>
      <c r="T13" s="56"/>
      <c r="U13" s="57"/>
      <c r="V13" s="57"/>
      <c r="W13" s="28"/>
      <c r="X13" s="57"/>
      <c r="Y13" s="57"/>
      <c r="Z13" s="57"/>
      <c r="AA13" s="57"/>
      <c r="AB13" s="78"/>
      <c r="AC13" s="57"/>
      <c r="AD13" s="57"/>
      <c r="AE13" s="57"/>
      <c r="AF13" s="57"/>
      <c r="AG13" s="57"/>
      <c r="AH13" s="57"/>
      <c r="AI13" s="57"/>
      <c r="AJ13" s="57"/>
      <c r="AK13" s="57"/>
      <c r="AL13" s="56"/>
      <c r="AM13" s="57"/>
      <c r="AN13" s="57"/>
      <c r="AO13" s="57"/>
      <c r="AP13" s="57"/>
      <c r="AQ13" s="57"/>
      <c r="AR13" s="57"/>
      <c r="AS13" s="57"/>
      <c r="AT13" s="57"/>
      <c r="AU13" s="28"/>
      <c r="AV13" s="28"/>
      <c r="AW13" s="71"/>
      <c r="AX13" s="71"/>
      <c r="AY13" s="71"/>
      <c r="AZ13" s="71"/>
      <c r="BA13" s="71"/>
      <c r="BB13" s="71"/>
      <c r="BC13" s="71"/>
      <c r="BD13" s="71"/>
      <c r="BE13" s="71"/>
      <c r="BF13" s="71"/>
      <c r="BG13" s="28"/>
      <c r="BH13" s="28"/>
      <c r="BI13" s="28"/>
      <c r="BJ13" s="28"/>
      <c r="BK13" s="28"/>
      <c r="BL13" s="28"/>
      <c r="BM13" s="28"/>
    </row>
    <row r="14" spans="1:65">
      <c r="B14" s="32">
        <v>45194</v>
      </c>
      <c r="C14" s="3">
        <f ca="1">(B14-$B$9)</f>
        <v>31</v>
      </c>
      <c r="D14" s="3">
        <f ca="1">C14/360</f>
        <v>8.611111111111111E-2</v>
      </c>
      <c r="E14" s="81">
        <v>200</v>
      </c>
      <c r="F14" s="10">
        <v>0.03</v>
      </c>
      <c r="G14" s="10">
        <v>5.2499999999999998E-2</v>
      </c>
      <c r="H14" s="11">
        <f t="shared" ref="H14:H21" ca="1" si="0">K14-I14</f>
        <v>-1.8955985738081438E-2</v>
      </c>
      <c r="I14" s="12">
        <f t="shared" ref="I14:I21" si="1">1/(($B$32*$I$9)+$B$33)*(1+($G$9/1000))</f>
        <v>9.8279652078826079</v>
      </c>
      <c r="J14" s="12">
        <f>I14*1.001</f>
        <v>9.8377931730904891</v>
      </c>
      <c r="K14" s="13">
        <f t="shared" ref="K14:K21" ca="1" si="2">I14*((1+F14*(C14/360))/(1+G14*(C14/360)))</f>
        <v>9.8090092221445264</v>
      </c>
      <c r="L14" s="5"/>
      <c r="M14" s="87">
        <v>4.2500000000000003E-2</v>
      </c>
      <c r="N14" s="12">
        <f>I14*$I$9</f>
        <v>10.620924752715409</v>
      </c>
      <c r="O14" s="12">
        <f>N14*1.001</f>
        <v>10.631545677468123</v>
      </c>
      <c r="P14" s="13">
        <f ca="1">N14*(1+F14*(C14/360))/(1+M14*(C14/360))</f>
        <v>10.609534193604162</v>
      </c>
      <c r="Q14" s="85"/>
      <c r="R14" s="85"/>
      <c r="S14" s="59"/>
      <c r="T14" s="75"/>
      <c r="U14" s="75"/>
      <c r="V14" s="65"/>
      <c r="W14" s="28"/>
      <c r="X14" s="74"/>
      <c r="Y14" s="75"/>
      <c r="Z14" s="74"/>
      <c r="AA14" s="65"/>
      <c r="AB14" s="28"/>
      <c r="AC14" s="59"/>
      <c r="AD14" s="59"/>
      <c r="AE14" s="59"/>
      <c r="AF14" s="60"/>
      <c r="AG14" s="58"/>
      <c r="AH14" s="58"/>
      <c r="AI14" s="61"/>
      <c r="AJ14" s="62"/>
      <c r="AK14" s="62"/>
      <c r="AL14" s="63"/>
      <c r="AM14" s="63"/>
      <c r="AN14" s="59"/>
      <c r="AO14" s="60"/>
      <c r="AP14" s="58"/>
      <c r="AQ14" s="58"/>
      <c r="AR14" s="61"/>
      <c r="AS14" s="59"/>
      <c r="AT14" s="59"/>
      <c r="AU14" s="28"/>
      <c r="AV14" s="28"/>
      <c r="AW14" s="70"/>
      <c r="AX14" s="70"/>
      <c r="AY14" s="28"/>
      <c r="AZ14" s="28"/>
      <c r="BA14" s="28"/>
      <c r="BB14" s="28"/>
      <c r="BC14" s="28"/>
      <c r="BD14" s="28"/>
      <c r="BE14" s="28"/>
      <c r="BF14" s="28"/>
      <c r="BG14" s="28"/>
      <c r="BH14" s="28"/>
      <c r="BI14" s="28"/>
      <c r="BJ14" s="28"/>
      <c r="BK14" s="28"/>
      <c r="BL14" s="28"/>
      <c r="BM14" s="28"/>
    </row>
    <row r="15" spans="1:65">
      <c r="A15" s="16"/>
      <c r="B15" s="33">
        <v>45263</v>
      </c>
      <c r="C15" s="17">
        <f ca="1">B15-$B$9</f>
        <v>100</v>
      </c>
      <c r="D15" s="17">
        <f ca="1">C15/360</f>
        <v>0.27777777777777779</v>
      </c>
      <c r="E15" s="17">
        <v>200</v>
      </c>
      <c r="F15" s="18">
        <v>0.03</v>
      </c>
      <c r="G15" s="18">
        <v>5.2499999999999998E-2</v>
      </c>
      <c r="H15" s="19">
        <f t="shared" ca="1" si="0"/>
        <v>-6.0541880130694281E-2</v>
      </c>
      <c r="I15" s="12">
        <f t="shared" si="1"/>
        <v>9.8279652078826079</v>
      </c>
      <c r="J15" s="12">
        <f t="shared" ref="J15:J21" si="3">I15*1.001</f>
        <v>9.8377931730904891</v>
      </c>
      <c r="K15" s="13">
        <f t="shared" ca="1" si="2"/>
        <v>9.7674233277519136</v>
      </c>
      <c r="L15" s="5"/>
      <c r="M15" s="88">
        <v>4.2500000000000003E-2</v>
      </c>
      <c r="N15" s="12">
        <f t="shared" ref="N15:N21" si="4">I15*$I$9</f>
        <v>10.620924752715409</v>
      </c>
      <c r="O15" s="12">
        <f t="shared" ref="O15:O21" si="5">N15*1.001</f>
        <v>10.631545677468123</v>
      </c>
      <c r="P15" s="13">
        <f ca="1">N15*(1+F15*(C15/360))/(1+M15*(C15/360))</f>
        <v>10.584476829747956</v>
      </c>
      <c r="Q15" s="85"/>
      <c r="R15" s="85"/>
      <c r="S15" s="59"/>
      <c r="T15" s="75"/>
      <c r="U15" s="75"/>
      <c r="V15" s="65"/>
      <c r="W15" s="28"/>
      <c r="X15" s="74"/>
      <c r="Y15" s="75"/>
      <c r="Z15" s="74"/>
      <c r="AA15" s="65"/>
      <c r="AB15" s="28"/>
      <c r="AC15" s="59"/>
      <c r="AD15" s="59"/>
      <c r="AE15" s="59"/>
      <c r="AF15" s="60"/>
      <c r="AG15" s="58"/>
      <c r="AH15" s="58"/>
      <c r="AI15" s="61"/>
      <c r="AJ15" s="62"/>
      <c r="AK15" s="62"/>
      <c r="AL15" s="63"/>
      <c r="AM15" s="63"/>
      <c r="AN15" s="59"/>
      <c r="AO15" s="60"/>
      <c r="AP15" s="58"/>
      <c r="AQ15" s="58"/>
      <c r="AR15" s="61"/>
      <c r="AS15" s="59"/>
      <c r="AT15" s="59"/>
      <c r="AU15" s="28"/>
      <c r="AV15" s="28"/>
      <c r="AW15" s="70"/>
      <c r="AX15" s="70"/>
      <c r="AY15" s="28"/>
      <c r="AZ15" s="28"/>
      <c r="BA15" s="28"/>
      <c r="BB15" s="28"/>
      <c r="BC15" s="28"/>
      <c r="BD15" s="28"/>
      <c r="BE15" s="28"/>
      <c r="BF15" s="28"/>
      <c r="BG15" s="28"/>
      <c r="BH15" s="28"/>
      <c r="BI15" s="28"/>
      <c r="BJ15" s="28"/>
      <c r="BK15" s="28"/>
      <c r="BL15" s="28"/>
      <c r="BM15" s="28"/>
    </row>
    <row r="16" spans="1:65">
      <c r="B16" s="32">
        <v>45308</v>
      </c>
      <c r="C16" s="3">
        <f ca="1">B16-$B$9</f>
        <v>145</v>
      </c>
      <c r="D16" s="3">
        <f t="shared" ref="D16:D21" ca="1" si="6">C16/360</f>
        <v>0.40277777777777779</v>
      </c>
      <c r="E16" s="81">
        <v>200</v>
      </c>
      <c r="F16" s="10">
        <v>0.03</v>
      </c>
      <c r="G16" s="10">
        <v>5.2499999999999998E-2</v>
      </c>
      <c r="H16" s="11">
        <f t="shared" ca="1" si="0"/>
        <v>-8.7221562081587933E-2</v>
      </c>
      <c r="I16" s="12">
        <f t="shared" si="1"/>
        <v>9.8279652078826079</v>
      </c>
      <c r="J16" s="12">
        <f>I16*1.001</f>
        <v>9.8377931730904891</v>
      </c>
      <c r="K16" s="13">
        <f t="shared" ca="1" si="2"/>
        <v>9.7407436458010199</v>
      </c>
      <c r="L16" s="5"/>
      <c r="M16" s="87">
        <v>4.2500000000000003E-2</v>
      </c>
      <c r="N16" s="12">
        <f t="shared" si="4"/>
        <v>10.620924752715409</v>
      </c>
      <c r="O16" s="12">
        <f>N16*1.001</f>
        <v>10.631545677468123</v>
      </c>
      <c r="P16" s="13">
        <f t="shared" ref="P16:P21" ca="1" si="7">N16*(1+F16*(C16/360))/(1+M16*(C16/360))</f>
        <v>10.5683513020909</v>
      </c>
      <c r="Q16" s="85"/>
      <c r="R16" s="85"/>
      <c r="S16" s="59"/>
      <c r="T16" s="75"/>
      <c r="U16" s="75"/>
      <c r="V16" s="65"/>
      <c r="W16" s="28"/>
      <c r="X16" s="74"/>
      <c r="Y16" s="75"/>
      <c r="Z16" s="74"/>
      <c r="AA16" s="65"/>
      <c r="AB16" s="28"/>
      <c r="AC16" s="59"/>
      <c r="AD16" s="59"/>
      <c r="AE16" s="59"/>
      <c r="AF16" s="60"/>
      <c r="AG16" s="58"/>
      <c r="AH16" s="58"/>
      <c r="AI16" s="61"/>
      <c r="AJ16" s="62"/>
      <c r="AK16" s="62"/>
      <c r="AL16" s="63"/>
      <c r="AM16" s="63"/>
      <c r="AN16" s="59"/>
      <c r="AO16" s="60"/>
      <c r="AP16" s="58"/>
      <c r="AQ16" s="58"/>
      <c r="AR16" s="61"/>
      <c r="AS16" s="59"/>
      <c r="AT16" s="59"/>
      <c r="AU16" s="28"/>
      <c r="AV16" s="28"/>
      <c r="AW16" s="70"/>
      <c r="AX16" s="70"/>
      <c r="AY16" s="28"/>
      <c r="AZ16" s="28"/>
      <c r="BA16" s="28"/>
      <c r="BB16" s="28"/>
      <c r="BC16" s="28"/>
      <c r="BD16" s="28"/>
      <c r="BE16" s="28"/>
      <c r="BF16" s="28"/>
      <c r="BG16" s="28"/>
      <c r="BH16" s="28"/>
      <c r="BI16" s="28"/>
      <c r="BJ16" s="28"/>
      <c r="BK16" s="28"/>
      <c r="BL16" s="28"/>
      <c r="BM16" s="28"/>
    </row>
    <row r="17" spans="1:65">
      <c r="A17" s="16"/>
      <c r="B17" s="33">
        <v>45377</v>
      </c>
      <c r="C17" s="17">
        <f ca="1">B17-$B$9</f>
        <v>214</v>
      </c>
      <c r="D17" s="17">
        <f t="shared" ca="1" si="6"/>
        <v>0.59444444444444444</v>
      </c>
      <c r="E17" s="17">
        <v>200</v>
      </c>
      <c r="F17" s="18">
        <v>0.03</v>
      </c>
      <c r="G17" s="18">
        <v>5.2499999999999998E-2</v>
      </c>
      <c r="H17" s="19">
        <f t="shared" ca="1" si="0"/>
        <v>-0.12747088091358449</v>
      </c>
      <c r="I17" s="12">
        <f t="shared" si="1"/>
        <v>9.8279652078826079</v>
      </c>
      <c r="J17" s="12">
        <f t="shared" si="3"/>
        <v>9.8377931730904891</v>
      </c>
      <c r="K17" s="13">
        <f t="shared" ca="1" si="2"/>
        <v>9.7004943269690234</v>
      </c>
      <c r="L17" s="5"/>
      <c r="M17" s="88">
        <v>4.2500000000000003E-2</v>
      </c>
      <c r="N17" s="12">
        <f t="shared" si="4"/>
        <v>10.620924752715409</v>
      </c>
      <c r="O17" s="12">
        <f t="shared" si="5"/>
        <v>10.631545677468123</v>
      </c>
      <c r="P17" s="13">
        <f t="shared" ca="1" si="7"/>
        <v>10.543950061339167</v>
      </c>
      <c r="Q17" s="85"/>
      <c r="R17" s="85"/>
      <c r="S17" s="59"/>
      <c r="T17" s="75"/>
      <c r="U17" s="75"/>
      <c r="V17" s="65"/>
      <c r="W17" s="28"/>
      <c r="X17" s="74"/>
      <c r="Y17" s="75"/>
      <c r="Z17" s="74"/>
      <c r="AA17" s="65"/>
      <c r="AB17" s="28"/>
      <c r="AC17" s="59"/>
      <c r="AD17" s="59"/>
      <c r="AE17" s="59"/>
      <c r="AF17" s="60"/>
      <c r="AG17" s="58"/>
      <c r="AH17" s="58"/>
      <c r="AI17" s="61"/>
      <c r="AJ17" s="62"/>
      <c r="AK17" s="62"/>
      <c r="AL17" s="63"/>
      <c r="AM17" s="63"/>
      <c r="AN17" s="59"/>
      <c r="AO17" s="60"/>
      <c r="AP17" s="58"/>
      <c r="AQ17" s="58"/>
      <c r="AR17" s="61"/>
      <c r="AS17" s="59"/>
      <c r="AT17" s="59"/>
      <c r="AU17" s="28"/>
      <c r="AV17" s="28"/>
      <c r="AW17" s="70"/>
      <c r="AX17" s="70"/>
      <c r="AY17" s="28"/>
      <c r="AZ17" s="28"/>
      <c r="BA17" s="28"/>
      <c r="BB17" s="28"/>
      <c r="BC17" s="28"/>
      <c r="BD17" s="28"/>
      <c r="BE17" s="28"/>
      <c r="BF17" s="28"/>
      <c r="BG17" s="28"/>
      <c r="BH17" s="28"/>
      <c r="BI17" s="28"/>
      <c r="BJ17" s="28"/>
      <c r="BK17" s="28"/>
      <c r="BL17" s="28"/>
      <c r="BM17" s="28"/>
    </row>
    <row r="18" spans="1:65">
      <c r="B18" s="32">
        <v>45446</v>
      </c>
      <c r="C18" s="3">
        <f ca="1">B18-$B$9</f>
        <v>283</v>
      </c>
      <c r="D18" s="3">
        <f t="shared" ca="1" si="6"/>
        <v>0.78611111111111109</v>
      </c>
      <c r="E18" s="81">
        <v>200</v>
      </c>
      <c r="F18" s="10">
        <v>0.03</v>
      </c>
      <c r="G18" s="10">
        <v>5.2499999999999998E-2</v>
      </c>
      <c r="H18" s="11">
        <f t="shared" ca="1" si="0"/>
        <v>-0.16694228729902072</v>
      </c>
      <c r="I18" s="12">
        <f t="shared" si="1"/>
        <v>9.8279652078826079</v>
      </c>
      <c r="J18" s="12">
        <f t="shared" si="3"/>
        <v>9.8377931730904891</v>
      </c>
      <c r="K18" s="13">
        <f t="shared" ca="1" si="2"/>
        <v>9.6610229205835871</v>
      </c>
      <c r="L18" s="5"/>
      <c r="M18" s="87">
        <v>4.2500000000000003E-2</v>
      </c>
      <c r="N18" s="12">
        <f t="shared" si="4"/>
        <v>10.620924752715409</v>
      </c>
      <c r="O18" s="12">
        <f t="shared" si="5"/>
        <v>10.631545677468123</v>
      </c>
      <c r="P18" s="13">
        <f t="shared" ca="1" si="7"/>
        <v>10.519933505259962</v>
      </c>
      <c r="Q18" s="85"/>
      <c r="R18" s="85"/>
      <c r="S18" s="59"/>
      <c r="T18" s="75"/>
      <c r="U18" s="75"/>
      <c r="V18" s="65"/>
      <c r="W18" s="28"/>
      <c r="X18" s="74"/>
      <c r="Y18" s="75"/>
      <c r="Z18" s="74"/>
      <c r="AA18" s="65"/>
      <c r="AB18" s="28"/>
      <c r="AC18" s="59"/>
      <c r="AD18" s="59"/>
      <c r="AE18" s="59"/>
      <c r="AF18" s="60"/>
      <c r="AG18" s="58"/>
      <c r="AH18" s="58"/>
      <c r="AI18" s="61"/>
      <c r="AJ18" s="62"/>
      <c r="AK18" s="62"/>
      <c r="AL18" s="63"/>
      <c r="AM18" s="63"/>
      <c r="AN18" s="59"/>
      <c r="AO18" s="60"/>
      <c r="AP18" s="58"/>
      <c r="AQ18" s="58"/>
      <c r="AR18" s="61"/>
      <c r="AS18" s="59"/>
      <c r="AT18" s="59"/>
      <c r="AU18" s="28"/>
      <c r="AV18" s="28"/>
      <c r="AW18" s="70"/>
      <c r="AX18" s="70"/>
      <c r="AY18" s="28"/>
      <c r="AZ18" s="28"/>
      <c r="BA18" s="28"/>
      <c r="BB18" s="28"/>
      <c r="BC18" s="28"/>
      <c r="BD18" s="28"/>
      <c r="BE18" s="28"/>
      <c r="BF18" s="28"/>
      <c r="BG18" s="28"/>
      <c r="BH18" s="28"/>
      <c r="BI18" s="28"/>
      <c r="BJ18" s="28"/>
      <c r="BK18" s="28"/>
      <c r="BL18" s="28"/>
      <c r="BM18" s="28"/>
    </row>
    <row r="19" spans="1:65">
      <c r="A19" s="16"/>
      <c r="B19" s="33">
        <v>45515</v>
      </c>
      <c r="C19" s="17">
        <f t="shared" ref="C19:C21" ca="1" si="8">B19-$B$9</f>
        <v>352</v>
      </c>
      <c r="D19" s="17">
        <f t="shared" ca="1" si="6"/>
        <v>0.97777777777777775</v>
      </c>
      <c r="E19" s="17">
        <v>200</v>
      </c>
      <c r="F19" s="18">
        <v>0.03</v>
      </c>
      <c r="G19" s="18">
        <v>5.2499999999999998E-2</v>
      </c>
      <c r="H19" s="19">
        <f t="shared" ca="1" si="0"/>
        <v>-0.20565811785676757</v>
      </c>
      <c r="I19" s="12">
        <f t="shared" si="1"/>
        <v>9.8279652078826079</v>
      </c>
      <c r="J19" s="12">
        <f t="shared" si="3"/>
        <v>9.8377931730904891</v>
      </c>
      <c r="K19" s="13">
        <f t="shared" ca="1" si="2"/>
        <v>9.6223070900258403</v>
      </c>
      <c r="L19" s="5"/>
      <c r="M19" s="88">
        <v>4.2500000000000003E-2</v>
      </c>
      <c r="N19" s="12">
        <f t="shared" si="4"/>
        <v>10.620924752715409</v>
      </c>
      <c r="O19" s="12">
        <f t="shared" si="5"/>
        <v>10.631545677468123</v>
      </c>
      <c r="P19" s="13">
        <f t="shared" ca="1" si="7"/>
        <v>10.496292608188131</v>
      </c>
      <c r="Q19" s="85"/>
      <c r="R19" s="85"/>
      <c r="S19" s="59"/>
      <c r="T19" s="75"/>
      <c r="U19" s="75"/>
      <c r="V19" s="65"/>
      <c r="W19" s="28"/>
      <c r="X19" s="74"/>
      <c r="Y19" s="75"/>
      <c r="Z19" s="74"/>
      <c r="AA19" s="65"/>
      <c r="AB19" s="28"/>
      <c r="AC19" s="59"/>
      <c r="AD19" s="59"/>
      <c r="AE19" s="59"/>
      <c r="AF19" s="60"/>
      <c r="AG19" s="58"/>
      <c r="AH19" s="58"/>
      <c r="AI19" s="61"/>
      <c r="AJ19" s="62"/>
      <c r="AK19" s="62"/>
      <c r="AL19" s="63"/>
      <c r="AM19" s="63"/>
      <c r="AN19" s="59"/>
      <c r="AO19" s="60"/>
      <c r="AP19" s="58"/>
      <c r="AQ19" s="58"/>
      <c r="AR19" s="61"/>
      <c r="AS19" s="59"/>
      <c r="AT19" s="59"/>
      <c r="AU19" s="28"/>
      <c r="AV19" s="28"/>
      <c r="AW19" s="70"/>
      <c r="AX19" s="70"/>
      <c r="AY19" s="28"/>
      <c r="AZ19" s="28"/>
      <c r="BA19" s="28"/>
      <c r="BB19" s="28"/>
      <c r="BC19" s="28"/>
      <c r="BD19" s="28"/>
      <c r="BE19" s="28"/>
      <c r="BF19" s="28"/>
      <c r="BG19" s="28"/>
      <c r="BH19" s="28"/>
      <c r="BI19" s="28"/>
      <c r="BJ19" s="28"/>
      <c r="BK19" s="28"/>
      <c r="BL19" s="28"/>
      <c r="BM19" s="28"/>
    </row>
    <row r="20" spans="1:65">
      <c r="B20" s="32">
        <v>45584</v>
      </c>
      <c r="C20" s="3">
        <f t="shared" ca="1" si="8"/>
        <v>421</v>
      </c>
      <c r="D20" s="3">
        <f t="shared" ca="1" si="6"/>
        <v>1.1694444444444445</v>
      </c>
      <c r="E20" s="81">
        <v>200</v>
      </c>
      <c r="F20" s="10">
        <v>0.03</v>
      </c>
      <c r="G20" s="10">
        <v>5.2499999999999998E-2</v>
      </c>
      <c r="H20" s="11">
        <f t="shared" ca="1" si="0"/>
        <v>-0.24363986216176947</v>
      </c>
      <c r="I20" s="12">
        <f t="shared" si="1"/>
        <v>9.8279652078826079</v>
      </c>
      <c r="J20" s="12">
        <f t="shared" si="3"/>
        <v>9.8377931730904891</v>
      </c>
      <c r="K20" s="13">
        <f t="shared" ca="1" si="2"/>
        <v>9.5843253457208384</v>
      </c>
      <c r="L20" s="5"/>
      <c r="M20" s="87">
        <v>4.2500000000000003E-2</v>
      </c>
      <c r="N20" s="12">
        <f t="shared" si="4"/>
        <v>10.620924752715409</v>
      </c>
      <c r="O20" s="12">
        <f t="shared" si="5"/>
        <v>10.631545677468123</v>
      </c>
      <c r="P20" s="13">
        <f t="shared" ca="1" si="7"/>
        <v>10.473018624620343</v>
      </c>
      <c r="Q20" s="85"/>
      <c r="R20" s="85"/>
      <c r="S20" s="59"/>
      <c r="T20" s="75"/>
      <c r="U20" s="75"/>
      <c r="V20" s="65"/>
      <c r="W20" s="28"/>
      <c r="X20" s="74"/>
      <c r="Y20" s="75"/>
      <c r="Z20" s="74"/>
      <c r="AA20" s="65"/>
      <c r="AB20" s="28"/>
      <c r="AC20" s="59"/>
      <c r="AD20" s="59"/>
      <c r="AE20" s="59"/>
      <c r="AF20" s="60"/>
      <c r="AG20" s="58"/>
      <c r="AH20" s="58"/>
      <c r="AI20" s="61"/>
      <c r="AJ20" s="62"/>
      <c r="AK20" s="62"/>
      <c r="AL20" s="63"/>
      <c r="AM20" s="63"/>
      <c r="AN20" s="59"/>
      <c r="AO20" s="60"/>
      <c r="AP20" s="58"/>
      <c r="AQ20" s="58"/>
      <c r="AR20" s="61"/>
      <c r="AS20" s="59"/>
      <c r="AT20" s="59"/>
      <c r="AU20" s="28"/>
      <c r="AV20" s="28"/>
      <c r="AW20" s="70"/>
      <c r="AX20" s="70"/>
      <c r="AY20" s="28"/>
      <c r="AZ20" s="28"/>
      <c r="BA20" s="28"/>
      <c r="BB20" s="28"/>
      <c r="BC20" s="28"/>
      <c r="BD20" s="28"/>
      <c r="BE20" s="28"/>
      <c r="BF20" s="28"/>
      <c r="BG20" s="28"/>
      <c r="BH20" s="28"/>
      <c r="BI20" s="28"/>
      <c r="BJ20" s="28"/>
      <c r="BK20" s="28"/>
      <c r="BL20" s="28"/>
      <c r="BM20" s="28"/>
    </row>
    <row r="21" spans="1:65">
      <c r="A21" s="16"/>
      <c r="B21" s="33">
        <v>45605</v>
      </c>
      <c r="C21" s="17">
        <f t="shared" ca="1" si="8"/>
        <v>442</v>
      </c>
      <c r="D21" s="17">
        <f t="shared" ca="1" si="6"/>
        <v>1.2277777777777779</v>
      </c>
      <c r="E21" s="17">
        <v>200</v>
      </c>
      <c r="F21" s="18">
        <v>0.03</v>
      </c>
      <c r="G21" s="18">
        <v>5.2499999999999998E-2</v>
      </c>
      <c r="H21" s="19">
        <f t="shared" ca="1" si="0"/>
        <v>-0.25505699036388485</v>
      </c>
      <c r="I21" s="12">
        <f t="shared" si="1"/>
        <v>9.8279652078826079</v>
      </c>
      <c r="J21" s="12">
        <f t="shared" si="3"/>
        <v>9.8377931730904891</v>
      </c>
      <c r="K21" s="13">
        <f t="shared" ca="1" si="2"/>
        <v>9.572908217518723</v>
      </c>
      <c r="L21" s="5"/>
      <c r="M21" s="88">
        <v>4.2500000000000003E-2</v>
      </c>
      <c r="N21" s="12">
        <f t="shared" si="4"/>
        <v>10.620924752715409</v>
      </c>
      <c r="O21" s="12">
        <f t="shared" si="5"/>
        <v>10.631545677468123</v>
      </c>
      <c r="P21" s="13">
        <f t="shared" ca="1" si="7"/>
        <v>10.466006766895607</v>
      </c>
      <c r="Q21" s="85"/>
      <c r="R21" s="85"/>
      <c r="S21" s="59"/>
      <c r="T21" s="75"/>
      <c r="U21" s="75"/>
      <c r="V21" s="65"/>
      <c r="W21" s="28"/>
      <c r="X21" s="74"/>
      <c r="Y21" s="75"/>
      <c r="Z21" s="74"/>
      <c r="AA21" s="65"/>
      <c r="AB21" s="28"/>
      <c r="AC21" s="59"/>
      <c r="AD21" s="59"/>
      <c r="AE21" s="59"/>
      <c r="AF21" s="60"/>
      <c r="AG21" s="58"/>
      <c r="AH21" s="58"/>
      <c r="AI21" s="61"/>
      <c r="AJ21" s="62"/>
      <c r="AK21" s="62"/>
      <c r="AL21" s="63"/>
      <c r="AM21" s="63"/>
      <c r="AN21" s="59"/>
      <c r="AO21" s="60"/>
      <c r="AP21" s="58"/>
      <c r="AQ21" s="58"/>
      <c r="AR21" s="61"/>
      <c r="AS21" s="59"/>
      <c r="AT21" s="59"/>
      <c r="AU21" s="28"/>
      <c r="AV21" s="28"/>
      <c r="AW21" s="70"/>
      <c r="AX21" s="70"/>
      <c r="AY21" s="28"/>
      <c r="AZ21" s="28"/>
      <c r="BA21" s="28"/>
      <c r="BB21" s="28"/>
      <c r="BC21" s="28"/>
      <c r="BD21" s="28"/>
      <c r="BE21" s="28"/>
      <c r="BF21" s="28"/>
      <c r="BG21" s="28"/>
      <c r="BH21" s="28"/>
      <c r="BI21" s="28"/>
      <c r="BJ21" s="28"/>
      <c r="BK21" s="28"/>
      <c r="BL21" s="28"/>
      <c r="BM21" s="28"/>
    </row>
    <row r="22" spans="1:65">
      <c r="B22" s="32"/>
      <c r="C22" s="3"/>
      <c r="D22" s="3"/>
      <c r="E22" s="3"/>
      <c r="F22" s="10"/>
      <c r="G22" s="10"/>
      <c r="H22" s="11"/>
      <c r="I22" s="20"/>
      <c r="J22" s="20"/>
      <c r="K22" s="21"/>
      <c r="L22" s="76"/>
      <c r="M22" s="87"/>
      <c r="N22" s="12"/>
      <c r="O22" s="12"/>
      <c r="P22" s="21"/>
      <c r="Q22" s="85"/>
      <c r="R22" s="85"/>
      <c r="S22" s="59"/>
      <c r="T22" s="74"/>
      <c r="U22" s="74"/>
      <c r="V22" s="74"/>
      <c r="W22" s="75"/>
      <c r="X22" s="74"/>
      <c r="Y22" s="75"/>
      <c r="Z22" s="74"/>
      <c r="AA22" s="65"/>
      <c r="AB22" s="28"/>
      <c r="AC22" s="59"/>
      <c r="AD22" s="59"/>
      <c r="AE22" s="59"/>
      <c r="AF22" s="60"/>
      <c r="AG22" s="58"/>
      <c r="AH22" s="58"/>
      <c r="AI22" s="61"/>
      <c r="AJ22" s="62"/>
      <c r="AK22" s="62"/>
      <c r="AL22" s="60"/>
      <c r="AM22" s="60"/>
      <c r="AN22" s="59"/>
      <c r="AO22" s="60"/>
      <c r="AP22" s="58"/>
      <c r="AQ22" s="58"/>
      <c r="AR22" s="61"/>
      <c r="AS22" s="59"/>
      <c r="AT22" s="59"/>
      <c r="AU22" s="28"/>
      <c r="AV22" s="28"/>
      <c r="AW22" s="28"/>
      <c r="AX22" s="28"/>
      <c r="AY22" s="28"/>
      <c r="AZ22" s="28"/>
      <c r="BA22" s="28"/>
      <c r="BB22" s="28"/>
      <c r="BC22" s="28"/>
      <c r="BD22" s="28"/>
      <c r="BE22" s="28"/>
      <c r="BF22" s="28"/>
      <c r="BG22" s="28"/>
      <c r="BH22" s="28"/>
      <c r="BI22" s="28"/>
      <c r="BJ22" s="28"/>
      <c r="BK22" s="28"/>
      <c r="BL22" s="28"/>
      <c r="BM22" s="28"/>
    </row>
    <row r="23" spans="1:65">
      <c r="A23" s="16"/>
      <c r="B23" s="33"/>
      <c r="C23" s="17"/>
      <c r="D23" s="17"/>
      <c r="E23" s="17"/>
      <c r="F23" s="18"/>
      <c r="G23" s="18"/>
      <c r="H23" s="19"/>
      <c r="I23" s="20"/>
      <c r="J23" s="20"/>
      <c r="K23" s="21"/>
      <c r="L23" s="76"/>
      <c r="M23" s="88"/>
      <c r="N23" s="12"/>
      <c r="O23" s="12"/>
      <c r="P23" s="21"/>
      <c r="Q23" s="85"/>
      <c r="R23" s="85"/>
      <c r="S23" s="59"/>
      <c r="T23" s="74"/>
      <c r="U23" s="74"/>
      <c r="V23" s="74"/>
      <c r="W23" s="75"/>
      <c r="X23" s="74"/>
      <c r="Y23" s="75"/>
      <c r="Z23" s="74"/>
      <c r="AA23" s="65"/>
      <c r="AB23" s="28"/>
      <c r="AC23" s="59"/>
      <c r="AD23" s="59"/>
      <c r="AE23" s="59"/>
      <c r="AF23" s="60"/>
      <c r="AG23" s="58"/>
      <c r="AH23" s="58"/>
      <c r="AI23" s="61"/>
      <c r="AJ23" s="62"/>
      <c r="AK23" s="62"/>
      <c r="AL23" s="60"/>
      <c r="AM23" s="60"/>
      <c r="AN23" s="59"/>
      <c r="AO23" s="60"/>
      <c r="AP23" s="58"/>
      <c r="AQ23" s="58"/>
      <c r="AR23" s="61"/>
      <c r="AS23" s="59"/>
      <c r="AT23" s="59"/>
      <c r="AU23" s="28"/>
      <c r="AV23" s="28"/>
      <c r="AW23" s="28"/>
      <c r="AX23" s="28"/>
      <c r="AY23" s="28"/>
      <c r="AZ23" s="28"/>
      <c r="BA23" s="28"/>
      <c r="BB23" s="28"/>
      <c r="BC23" s="28"/>
      <c r="BD23" s="28"/>
      <c r="BE23" s="28"/>
      <c r="BF23" s="28"/>
      <c r="BG23" s="28"/>
      <c r="BH23" s="28"/>
      <c r="BI23" s="28"/>
      <c r="BJ23" s="28"/>
      <c r="BK23" s="28"/>
      <c r="BL23" s="28"/>
      <c r="BM23" s="28"/>
    </row>
    <row r="24" spans="1:65">
      <c r="B24" s="32"/>
      <c r="C24" s="3"/>
      <c r="D24" s="3"/>
      <c r="E24" s="3"/>
      <c r="F24" s="10"/>
      <c r="G24" s="10"/>
      <c r="H24" s="11"/>
      <c r="I24" s="20"/>
      <c r="J24" s="20"/>
      <c r="K24" s="21"/>
      <c r="L24" s="76"/>
      <c r="M24" s="87"/>
      <c r="N24" s="12"/>
      <c r="O24" s="12"/>
      <c r="P24" s="21"/>
      <c r="Q24" s="85"/>
      <c r="R24" s="85"/>
      <c r="S24" s="59"/>
      <c r="T24" s="74"/>
      <c r="U24" s="74"/>
      <c r="V24" s="74"/>
      <c r="W24" s="75"/>
      <c r="X24" s="74"/>
      <c r="Y24" s="75"/>
      <c r="Z24" s="74"/>
      <c r="AA24" s="65"/>
      <c r="AB24" s="28"/>
      <c r="AC24" s="59"/>
      <c r="AD24" s="59"/>
      <c r="AE24" s="59"/>
      <c r="AF24" s="60"/>
      <c r="AG24" s="58"/>
      <c r="AH24" s="58"/>
      <c r="AI24" s="61"/>
      <c r="AJ24" s="62"/>
      <c r="AK24" s="62"/>
      <c r="AL24" s="60"/>
      <c r="AM24" s="60"/>
      <c r="AN24" s="59"/>
      <c r="AO24" s="60"/>
      <c r="AP24" s="58"/>
      <c r="AQ24" s="58"/>
      <c r="AR24" s="61"/>
      <c r="AS24" s="59"/>
      <c r="AT24" s="59"/>
      <c r="AU24" s="28"/>
      <c r="AV24" s="28"/>
      <c r="AW24" s="28"/>
      <c r="AX24" s="28"/>
      <c r="AY24" s="28"/>
      <c r="AZ24" s="28"/>
      <c r="BA24" s="28"/>
      <c r="BB24" s="28"/>
      <c r="BC24" s="28"/>
      <c r="BD24" s="28"/>
      <c r="BE24" s="28"/>
      <c r="BF24" s="28"/>
      <c r="BG24" s="28"/>
      <c r="BH24" s="28"/>
      <c r="BI24" s="28"/>
      <c r="BJ24" s="28"/>
      <c r="BK24" s="28"/>
      <c r="BL24" s="28"/>
      <c r="BM24" s="28"/>
    </row>
    <row r="25" spans="1:65">
      <c r="A25" s="16"/>
      <c r="B25" s="33"/>
      <c r="C25" s="17"/>
      <c r="D25" s="17"/>
      <c r="E25" s="17"/>
      <c r="F25" s="18"/>
      <c r="G25" s="18"/>
      <c r="H25" s="19"/>
      <c r="I25" s="20"/>
      <c r="J25" s="20"/>
      <c r="K25" s="21"/>
      <c r="L25" s="76"/>
      <c r="M25" s="88"/>
      <c r="N25" s="12"/>
      <c r="O25" s="12"/>
      <c r="P25" s="21"/>
      <c r="Q25" s="85"/>
      <c r="R25" s="85"/>
      <c r="S25" s="59"/>
      <c r="T25" s="74"/>
      <c r="U25" s="74"/>
      <c r="V25" s="74"/>
      <c r="W25" s="75"/>
      <c r="X25" s="74"/>
      <c r="Y25" s="75"/>
      <c r="Z25" s="74"/>
      <c r="AA25" s="65"/>
      <c r="AB25" s="28"/>
      <c r="AC25" s="59"/>
      <c r="AD25" s="59"/>
      <c r="AE25" s="59"/>
      <c r="AF25" s="60"/>
      <c r="AG25" s="58"/>
      <c r="AH25" s="58"/>
      <c r="AI25" s="61"/>
      <c r="AJ25" s="62"/>
      <c r="AK25" s="62"/>
      <c r="AL25" s="60"/>
      <c r="AM25" s="60"/>
      <c r="AN25" s="59"/>
      <c r="AO25" s="60"/>
      <c r="AP25" s="58"/>
      <c r="AQ25" s="58"/>
      <c r="AR25" s="61"/>
      <c r="AS25" s="59"/>
      <c r="AT25" s="59"/>
      <c r="AU25" s="28"/>
      <c r="AV25" s="28"/>
      <c r="AW25" s="28"/>
      <c r="AX25" s="28"/>
      <c r="AY25" s="28"/>
      <c r="AZ25" s="28"/>
      <c r="BA25" s="28"/>
      <c r="BB25" s="28"/>
      <c r="BC25" s="28"/>
      <c r="BD25" s="28"/>
      <c r="BE25" s="28"/>
      <c r="BF25" s="28"/>
      <c r="BG25" s="28"/>
      <c r="BH25" s="28"/>
      <c r="BI25" s="28"/>
      <c r="BJ25" s="28"/>
      <c r="BK25" s="28"/>
      <c r="BL25" s="28"/>
      <c r="BM25" s="28"/>
    </row>
    <row r="26" spans="1:65">
      <c r="B26" s="32"/>
      <c r="C26" s="3"/>
      <c r="D26" s="3"/>
      <c r="E26" s="3"/>
      <c r="F26" s="10"/>
      <c r="G26" s="10"/>
      <c r="H26" s="11"/>
      <c r="I26" s="20"/>
      <c r="J26" s="20"/>
      <c r="K26" s="21"/>
      <c r="L26" s="76"/>
      <c r="M26" s="87"/>
      <c r="N26" s="12"/>
      <c r="O26" s="12"/>
      <c r="P26" s="21"/>
      <c r="Q26" s="85"/>
      <c r="R26" s="85"/>
      <c r="S26" s="59"/>
      <c r="T26" s="74"/>
      <c r="U26" s="74"/>
      <c r="V26" s="74"/>
      <c r="W26" s="75"/>
      <c r="X26" s="74"/>
      <c r="Y26" s="75"/>
      <c r="Z26" s="74"/>
      <c r="AA26" s="65"/>
      <c r="AB26" s="28"/>
      <c r="AC26" s="59"/>
      <c r="AD26" s="59"/>
      <c r="AE26" s="59"/>
      <c r="AF26" s="60"/>
      <c r="AG26" s="58"/>
      <c r="AH26" s="58"/>
      <c r="AI26" s="61"/>
      <c r="AJ26" s="62"/>
      <c r="AK26" s="62"/>
      <c r="AL26" s="60"/>
      <c r="AM26" s="60"/>
      <c r="AN26" s="59"/>
      <c r="AO26" s="60"/>
      <c r="AP26" s="58"/>
      <c r="AQ26" s="58"/>
      <c r="AR26" s="61"/>
      <c r="AS26" s="59"/>
      <c r="AT26" s="59"/>
      <c r="AU26" s="28"/>
      <c r="AV26" s="28"/>
      <c r="AW26" s="28"/>
      <c r="AX26" s="28"/>
      <c r="AY26" s="28"/>
      <c r="AZ26" s="28"/>
      <c r="BA26" s="28"/>
      <c r="BB26" s="28"/>
      <c r="BC26" s="28"/>
      <c r="BD26" s="28"/>
      <c r="BE26" s="28"/>
      <c r="BF26" s="28"/>
      <c r="BG26" s="28"/>
      <c r="BH26" s="28"/>
      <c r="BI26" s="28"/>
      <c r="BJ26" s="28"/>
      <c r="BK26" s="28"/>
      <c r="BL26" s="28"/>
      <c r="BM26" s="28"/>
    </row>
    <row r="27" spans="1:65">
      <c r="A27" s="16"/>
      <c r="B27" s="33"/>
      <c r="C27" s="17"/>
      <c r="D27" s="17"/>
      <c r="E27" s="17"/>
      <c r="F27" s="18"/>
      <c r="G27" s="18"/>
      <c r="H27" s="19"/>
      <c r="I27" s="20"/>
      <c r="J27" s="20"/>
      <c r="K27" s="21"/>
      <c r="L27" s="76"/>
      <c r="M27" s="88"/>
      <c r="N27" s="12"/>
      <c r="O27" s="12"/>
      <c r="P27" s="21"/>
      <c r="Q27" s="85"/>
      <c r="R27" s="85"/>
      <c r="S27" s="59"/>
      <c r="T27" s="74"/>
      <c r="U27" s="74"/>
      <c r="V27" s="74"/>
      <c r="W27" s="75"/>
      <c r="X27" s="74"/>
      <c r="Y27" s="75"/>
      <c r="Z27" s="74"/>
      <c r="AA27" s="65"/>
      <c r="AB27" s="28"/>
      <c r="AC27" s="59"/>
      <c r="AD27" s="59"/>
      <c r="AE27" s="59"/>
      <c r="AF27" s="60"/>
      <c r="AG27" s="58"/>
      <c r="AH27" s="58"/>
      <c r="AI27" s="61"/>
      <c r="AJ27" s="62"/>
      <c r="AK27" s="62"/>
      <c r="AL27" s="60"/>
      <c r="AM27" s="60"/>
      <c r="AN27" s="59"/>
      <c r="AO27" s="60"/>
      <c r="AP27" s="58"/>
      <c r="AQ27" s="58"/>
      <c r="AR27" s="61"/>
      <c r="AS27" s="59"/>
      <c r="AT27" s="59"/>
      <c r="AU27" s="28"/>
      <c r="AV27" s="28"/>
      <c r="AW27" s="28"/>
      <c r="AX27" s="28"/>
      <c r="AY27" s="28"/>
      <c r="AZ27" s="28"/>
      <c r="BA27" s="28"/>
      <c r="BB27" s="28"/>
      <c r="BC27" s="28"/>
      <c r="BD27" s="28"/>
      <c r="BE27" s="28"/>
      <c r="BF27" s="28"/>
      <c r="BG27" s="28"/>
      <c r="BH27" s="28"/>
      <c r="BI27" s="28"/>
      <c r="BJ27" s="28"/>
      <c r="BK27" s="28"/>
      <c r="BL27" s="28"/>
      <c r="BM27" s="28"/>
    </row>
    <row r="28" spans="1:65">
      <c r="B28" s="32"/>
      <c r="C28" s="3"/>
      <c r="D28" s="3"/>
      <c r="E28" s="3"/>
      <c r="F28" s="10"/>
      <c r="G28" s="10"/>
      <c r="H28" s="11"/>
      <c r="I28" s="20"/>
      <c r="J28" s="20"/>
      <c r="K28" s="21"/>
      <c r="L28" s="76"/>
      <c r="M28" s="87"/>
      <c r="N28" s="12"/>
      <c r="O28" s="12"/>
      <c r="P28" s="21"/>
      <c r="Q28" s="85"/>
      <c r="R28" s="85"/>
      <c r="S28" s="59"/>
      <c r="T28" s="74"/>
      <c r="U28" s="74"/>
      <c r="V28" s="74"/>
      <c r="W28" s="75"/>
      <c r="X28" s="74"/>
      <c r="Y28" s="75"/>
      <c r="Z28" s="74"/>
      <c r="AA28" s="65"/>
      <c r="AB28" s="28"/>
      <c r="AC28" s="59"/>
      <c r="AD28" s="59"/>
      <c r="AE28" s="59"/>
      <c r="AF28" s="60"/>
      <c r="AG28" s="58"/>
      <c r="AH28" s="58"/>
      <c r="AI28" s="61"/>
      <c r="AJ28" s="62"/>
      <c r="AK28" s="62"/>
      <c r="AL28" s="60"/>
      <c r="AM28" s="60"/>
      <c r="AN28" s="59"/>
      <c r="AO28" s="60"/>
      <c r="AP28" s="58"/>
      <c r="AQ28" s="58"/>
      <c r="AR28" s="61"/>
      <c r="AS28" s="59"/>
      <c r="AT28" s="59"/>
      <c r="AU28" s="28"/>
      <c r="AV28" s="28"/>
      <c r="AW28" s="28"/>
      <c r="AX28" s="28"/>
      <c r="AY28" s="28"/>
      <c r="AZ28" s="28"/>
      <c r="BA28" s="28"/>
      <c r="BB28" s="28"/>
      <c r="BC28" s="28"/>
      <c r="BD28" s="28"/>
      <c r="BE28" s="28"/>
      <c r="BF28" s="28"/>
      <c r="BG28" s="28"/>
      <c r="BH28" s="28"/>
      <c r="BI28" s="28"/>
      <c r="BJ28" s="28"/>
      <c r="BK28" s="28"/>
      <c r="BL28" s="28"/>
      <c r="BM28" s="28"/>
    </row>
    <row r="29" spans="1:65">
      <c r="A29" s="16"/>
      <c r="B29" s="33"/>
      <c r="C29" s="17"/>
      <c r="D29" s="17"/>
      <c r="E29" s="17"/>
      <c r="F29" s="18"/>
      <c r="G29" s="18"/>
      <c r="H29" s="19"/>
      <c r="I29" s="20"/>
      <c r="J29" s="20"/>
      <c r="K29" s="21"/>
      <c r="L29" s="76"/>
      <c r="M29" s="88"/>
      <c r="N29" s="12"/>
      <c r="O29" s="12"/>
      <c r="P29" s="21"/>
      <c r="Q29" s="85"/>
      <c r="R29" s="85"/>
      <c r="S29" s="59"/>
      <c r="T29" s="74"/>
      <c r="U29" s="74"/>
      <c r="V29" s="74"/>
      <c r="W29" s="75"/>
      <c r="X29" s="74"/>
      <c r="Y29" s="75"/>
      <c r="Z29" s="74"/>
      <c r="AA29" s="65"/>
      <c r="AB29" s="28"/>
      <c r="AC29" s="59"/>
      <c r="AD29" s="59"/>
      <c r="AE29" s="59"/>
      <c r="AF29" s="60"/>
      <c r="AG29" s="58"/>
      <c r="AH29" s="58"/>
      <c r="AI29" s="61"/>
      <c r="AJ29" s="62"/>
      <c r="AK29" s="62"/>
      <c r="AL29" s="60"/>
      <c r="AM29" s="60"/>
      <c r="AN29" s="59"/>
      <c r="AO29" s="60"/>
      <c r="AP29" s="58"/>
      <c r="AQ29" s="58"/>
      <c r="AR29" s="61"/>
      <c r="AS29" s="59"/>
      <c r="AT29" s="59"/>
      <c r="AU29" s="28"/>
      <c r="AV29" s="28"/>
      <c r="AW29" s="28"/>
      <c r="AX29" s="28"/>
      <c r="AY29" s="28"/>
      <c r="AZ29" s="28"/>
      <c r="BA29" s="28"/>
      <c r="BB29" s="28"/>
      <c r="BC29" s="28"/>
      <c r="BD29" s="28"/>
      <c r="BE29" s="28"/>
      <c r="BF29" s="28"/>
      <c r="BG29" s="28"/>
      <c r="BH29" s="28"/>
      <c r="BI29" s="28"/>
      <c r="BJ29" s="28"/>
      <c r="BK29" s="28"/>
      <c r="BL29" s="28"/>
      <c r="BM29" s="28"/>
    </row>
    <row r="30" spans="1:65">
      <c r="B30" s="32"/>
      <c r="C30" s="3"/>
      <c r="D30" s="3"/>
      <c r="E30" s="3"/>
      <c r="F30" s="10"/>
      <c r="G30" s="10"/>
      <c r="H30" s="11"/>
      <c r="I30" s="20"/>
      <c r="J30" s="20"/>
      <c r="K30" s="21"/>
      <c r="L30" s="76"/>
      <c r="M30" s="87"/>
      <c r="N30" s="12"/>
      <c r="O30" s="12"/>
      <c r="P30" s="21"/>
      <c r="Q30" s="63"/>
      <c r="R30" s="63"/>
      <c r="S30" s="59"/>
      <c r="T30" s="74"/>
      <c r="U30" s="74"/>
      <c r="V30" s="74"/>
      <c r="W30" s="75"/>
      <c r="X30" s="74"/>
      <c r="Y30" s="75"/>
      <c r="Z30" s="74"/>
      <c r="AA30" s="65"/>
      <c r="AB30" s="28"/>
      <c r="AC30" s="59"/>
      <c r="AD30" s="59"/>
      <c r="AE30" s="59"/>
      <c r="AF30" s="60"/>
      <c r="AG30" s="58"/>
      <c r="AH30" s="58"/>
      <c r="AI30" s="61"/>
      <c r="AJ30" s="62"/>
      <c r="AK30" s="62"/>
      <c r="AL30" s="60"/>
      <c r="AM30" s="60"/>
      <c r="AN30" s="59"/>
      <c r="AO30" s="60"/>
      <c r="AP30" s="58"/>
      <c r="AQ30" s="58"/>
      <c r="AR30" s="61"/>
      <c r="AS30" s="59"/>
      <c r="AT30" s="59"/>
      <c r="AU30" s="28"/>
      <c r="AV30" s="28"/>
      <c r="AW30" s="28"/>
      <c r="AX30" s="28"/>
      <c r="AY30" s="28"/>
      <c r="AZ30" s="28"/>
      <c r="BA30" s="28"/>
      <c r="BB30" s="28"/>
      <c r="BC30" s="28"/>
      <c r="BD30" s="28"/>
      <c r="BE30" s="28"/>
      <c r="BF30" s="28"/>
      <c r="BG30" s="28"/>
      <c r="BH30" s="28"/>
      <c r="BI30" s="28"/>
      <c r="BJ30" s="28"/>
      <c r="BK30" s="28"/>
      <c r="BL30" s="28"/>
      <c r="BM30" s="28"/>
    </row>
    <row r="31" spans="1:65"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  <c r="BA31" s="28"/>
      <c r="BB31" s="28"/>
      <c r="BC31" s="28"/>
      <c r="BD31" s="28"/>
      <c r="BE31" s="28"/>
      <c r="BF31" s="28"/>
      <c r="BG31" s="28"/>
      <c r="BH31" s="28"/>
      <c r="BI31" s="28"/>
      <c r="BJ31" s="28"/>
      <c r="BK31" s="28"/>
      <c r="BL31" s="28"/>
      <c r="BM31" s="28"/>
    </row>
    <row r="32" spans="1:65" ht="15" thickBot="1">
      <c r="A32" s="44" t="s">
        <v>3</v>
      </c>
      <c r="B32" s="25">
        <v>5.6230710790272503E-2</v>
      </c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  <c r="BA32" s="28"/>
      <c r="BB32" s="28"/>
      <c r="BC32" s="28"/>
      <c r="BD32" s="28"/>
      <c r="BE32" s="28"/>
      <c r="BF32" s="28"/>
      <c r="BG32" s="28"/>
      <c r="BH32" s="28"/>
      <c r="BI32" s="28"/>
      <c r="BJ32" s="28"/>
      <c r="BK32" s="28"/>
      <c r="BL32" s="28"/>
      <c r="BM32" s="28"/>
    </row>
    <row r="33" spans="1:65" ht="15.75" customHeight="1" thickBot="1">
      <c r="A33" s="44" t="s">
        <v>4</v>
      </c>
      <c r="B33" s="26">
        <v>3.9761826953903602E-2</v>
      </c>
      <c r="L33" s="28"/>
      <c r="M33" s="28"/>
      <c r="N33" s="79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  <c r="BA33" s="28"/>
      <c r="BB33" s="28"/>
      <c r="BC33" s="28"/>
      <c r="BD33" s="28"/>
      <c r="BE33" s="28"/>
      <c r="BF33" s="28"/>
      <c r="BG33" s="28"/>
      <c r="BH33" s="28"/>
      <c r="BI33" s="28"/>
      <c r="BJ33" s="28"/>
      <c r="BK33" s="28"/>
      <c r="BL33" s="28"/>
      <c r="BM33" s="28"/>
    </row>
    <row r="34" spans="1:65" ht="15" thickBot="1">
      <c r="A34" s="24" t="s">
        <v>14</v>
      </c>
      <c r="B34" s="25" t="s">
        <v>16</v>
      </c>
      <c r="L34" s="28"/>
      <c r="M34" s="28"/>
      <c r="N34" s="79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28"/>
      <c r="BA34" s="28"/>
      <c r="BB34" s="28"/>
      <c r="BC34" s="28"/>
      <c r="BD34" s="28"/>
      <c r="BE34" s="28"/>
      <c r="BF34" s="28"/>
      <c r="BG34" s="28"/>
      <c r="BH34" s="28"/>
      <c r="BI34" s="28"/>
      <c r="BJ34" s="28"/>
      <c r="BK34" s="28"/>
      <c r="BL34" s="28"/>
      <c r="BM34" s="28"/>
    </row>
    <row r="35" spans="1:65" ht="15.75" customHeight="1" thickBot="1">
      <c r="A35" s="24" t="s">
        <v>15</v>
      </c>
      <c r="B35" s="26" t="s">
        <v>17</v>
      </c>
      <c r="L35" s="28"/>
      <c r="M35" s="28"/>
      <c r="N35" s="79"/>
      <c r="O35" s="28"/>
      <c r="P35" s="28"/>
      <c r="Q35" s="28"/>
      <c r="R35" s="28"/>
      <c r="S35" s="28"/>
      <c r="T35" s="28"/>
      <c r="U35" s="28"/>
      <c r="V35" s="28"/>
      <c r="W35" s="72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  <c r="BA35" s="28"/>
      <c r="BB35" s="28"/>
      <c r="BC35" s="28"/>
      <c r="BD35" s="28"/>
      <c r="BE35" s="28"/>
      <c r="BF35" s="28"/>
      <c r="BG35" s="28"/>
      <c r="BH35" s="28"/>
      <c r="BI35" s="28"/>
      <c r="BJ35" s="28"/>
      <c r="BK35" s="28"/>
      <c r="BL35" s="28"/>
      <c r="BM35" s="28"/>
    </row>
    <row r="36" spans="1:65" ht="15" customHeight="1">
      <c r="L36" s="28"/>
      <c r="M36" s="28"/>
      <c r="N36" s="79"/>
      <c r="O36" s="28"/>
      <c r="P36" s="28"/>
      <c r="Q36" s="28"/>
      <c r="R36" s="28"/>
      <c r="S36" s="28"/>
      <c r="T36" s="28"/>
      <c r="U36" s="28"/>
      <c r="V36" s="28"/>
      <c r="W36" s="72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  <c r="BA36" s="28"/>
      <c r="BB36" s="28"/>
      <c r="BC36" s="28"/>
      <c r="BD36" s="28"/>
      <c r="BE36" s="28"/>
      <c r="BF36" s="28"/>
      <c r="BG36" s="28"/>
      <c r="BH36" s="28"/>
      <c r="BI36" s="28"/>
      <c r="BJ36" s="28"/>
      <c r="BK36" s="28"/>
      <c r="BL36" s="28"/>
      <c r="BM36" s="28"/>
    </row>
    <row r="37" spans="1:65" ht="17.25" customHeight="1">
      <c r="L37" s="28"/>
      <c r="M37" s="28"/>
      <c r="N37" s="79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AZ37" s="28"/>
      <c r="BA37" s="28"/>
      <c r="BB37" s="28"/>
      <c r="BC37" s="28"/>
      <c r="BD37" s="28"/>
      <c r="BE37" s="28"/>
      <c r="BF37" s="28"/>
      <c r="BG37" s="28"/>
      <c r="BH37" s="28"/>
      <c r="BI37" s="28"/>
      <c r="BJ37" s="28"/>
      <c r="BK37" s="28"/>
      <c r="BL37" s="28"/>
      <c r="BM37" s="28"/>
    </row>
    <row r="38" spans="1:65">
      <c r="L38" s="28"/>
      <c r="M38" s="28"/>
      <c r="N38" s="79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  <c r="AN38" s="28"/>
      <c r="AO38" s="28"/>
      <c r="AP38" s="28"/>
      <c r="AQ38" s="28"/>
      <c r="AR38" s="28"/>
      <c r="AS38" s="28"/>
      <c r="AT38" s="28"/>
      <c r="AU38" s="28"/>
      <c r="AV38" s="28"/>
      <c r="AW38" s="28"/>
      <c r="AX38" s="28"/>
      <c r="AY38" s="28"/>
      <c r="AZ38" s="28"/>
      <c r="BA38" s="28"/>
      <c r="BB38" s="28"/>
      <c r="BC38" s="28"/>
      <c r="BD38" s="28"/>
      <c r="BE38" s="28"/>
      <c r="BF38" s="28"/>
      <c r="BG38" s="28"/>
      <c r="BH38" s="28"/>
      <c r="BI38" s="28"/>
      <c r="BJ38" s="28"/>
      <c r="BK38" s="28"/>
      <c r="BL38" s="28"/>
      <c r="BM38" s="28"/>
    </row>
    <row r="39" spans="1:65">
      <c r="B39" s="6"/>
      <c r="C39" s="6"/>
      <c r="L39" s="28"/>
      <c r="M39" s="28"/>
      <c r="N39" s="79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8"/>
      <c r="AU39" s="28"/>
      <c r="AV39" s="28"/>
      <c r="AW39" s="28"/>
      <c r="AX39" s="28"/>
      <c r="AY39" s="28"/>
      <c r="AZ39" s="28"/>
      <c r="BA39" s="28"/>
      <c r="BB39" s="28"/>
      <c r="BC39" s="28"/>
      <c r="BD39" s="28"/>
      <c r="BE39" s="28"/>
      <c r="BF39" s="28"/>
      <c r="BG39" s="28"/>
      <c r="BH39" s="28"/>
      <c r="BI39" s="28"/>
      <c r="BJ39" s="28"/>
      <c r="BK39" s="28"/>
      <c r="BL39" s="28"/>
      <c r="BM39" s="28"/>
    </row>
    <row r="40" spans="1:65">
      <c r="B40" s="7"/>
      <c r="C40" s="7"/>
      <c r="L40" s="28"/>
      <c r="M40" s="28"/>
      <c r="N40" s="79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  <c r="AS40" s="28"/>
      <c r="AT40" s="28"/>
      <c r="AU40" s="28"/>
      <c r="AV40" s="28"/>
      <c r="AW40" s="28"/>
      <c r="AX40" s="28"/>
      <c r="AY40" s="28"/>
      <c r="AZ40" s="28"/>
      <c r="BA40" s="28"/>
      <c r="BB40" s="28"/>
      <c r="BC40" s="28"/>
      <c r="BD40" s="28"/>
      <c r="BE40" s="28"/>
      <c r="BF40" s="28"/>
      <c r="BG40" s="28"/>
      <c r="BH40" s="28"/>
      <c r="BI40" s="28"/>
      <c r="BJ40" s="28"/>
      <c r="BK40" s="28"/>
      <c r="BL40" s="28"/>
      <c r="BM40" s="28"/>
    </row>
    <row r="41" spans="1:65">
      <c r="L41" s="28"/>
      <c r="M41" s="28"/>
      <c r="N41" s="79"/>
      <c r="O41" s="64"/>
      <c r="P41" s="65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  <c r="AS41" s="28"/>
      <c r="AT41" s="28"/>
      <c r="AU41" s="28"/>
      <c r="AV41" s="28"/>
      <c r="AW41" s="28"/>
      <c r="AX41" s="28"/>
      <c r="AY41" s="28"/>
      <c r="AZ41" s="28"/>
      <c r="BA41" s="28"/>
      <c r="BB41" s="28"/>
      <c r="BC41" s="28"/>
      <c r="BD41" s="28"/>
      <c r="BE41" s="28"/>
      <c r="BF41" s="28"/>
      <c r="BG41" s="28"/>
      <c r="BH41" s="28"/>
      <c r="BI41" s="28"/>
      <c r="BJ41" s="28"/>
      <c r="BK41" s="28"/>
      <c r="BL41" s="28"/>
      <c r="BM41" s="28"/>
    </row>
    <row r="42" spans="1:65">
      <c r="L42" s="28"/>
      <c r="M42" s="28"/>
      <c r="N42" s="79"/>
      <c r="O42" s="64"/>
      <c r="P42" s="65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  <c r="AN42" s="28"/>
      <c r="AO42" s="28"/>
      <c r="AP42" s="28"/>
      <c r="AQ42" s="28"/>
      <c r="AR42" s="28"/>
      <c r="AS42" s="28"/>
      <c r="AT42" s="28"/>
      <c r="AU42" s="28"/>
      <c r="AV42" s="28"/>
      <c r="AW42" s="28"/>
      <c r="AX42" s="28"/>
      <c r="AY42" s="28"/>
      <c r="AZ42" s="28"/>
      <c r="BA42" s="28"/>
      <c r="BB42" s="28"/>
      <c r="BC42" s="28"/>
      <c r="BD42" s="28"/>
      <c r="BE42" s="28"/>
      <c r="BF42" s="28"/>
      <c r="BG42" s="28"/>
      <c r="BH42" s="28"/>
      <c r="BI42" s="28"/>
      <c r="BJ42" s="28"/>
      <c r="BK42" s="28"/>
      <c r="BL42" s="28"/>
      <c r="BM42" s="28"/>
    </row>
    <row r="43" spans="1:65">
      <c r="B43" s="8"/>
      <c r="L43" s="28"/>
      <c r="M43" s="28"/>
      <c r="N43" s="79"/>
      <c r="O43" s="64"/>
      <c r="P43" s="66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28"/>
      <c r="AI43" s="28"/>
      <c r="AJ43" s="28"/>
      <c r="AK43" s="28"/>
      <c r="AL43" s="28"/>
      <c r="AM43" s="28"/>
      <c r="AN43" s="28"/>
      <c r="AO43" s="28"/>
      <c r="AP43" s="28"/>
      <c r="AQ43" s="28"/>
      <c r="AR43" s="28"/>
      <c r="AS43" s="28"/>
      <c r="AT43" s="28"/>
      <c r="AU43" s="28"/>
      <c r="AV43" s="28"/>
      <c r="AW43" s="28"/>
      <c r="AX43" s="28"/>
      <c r="AY43" s="28"/>
      <c r="AZ43" s="28"/>
      <c r="BA43" s="28"/>
      <c r="BB43" s="28"/>
      <c r="BC43" s="28"/>
      <c r="BD43" s="28"/>
      <c r="BE43" s="28"/>
      <c r="BF43" s="28"/>
      <c r="BG43" s="28"/>
      <c r="BH43" s="28"/>
      <c r="BI43" s="28"/>
      <c r="BJ43" s="28"/>
      <c r="BK43" s="28"/>
      <c r="BL43" s="28"/>
      <c r="BM43" s="28"/>
    </row>
    <row r="44" spans="1:65">
      <c r="B44" s="9"/>
      <c r="L44" s="28"/>
      <c r="M44" s="28"/>
      <c r="N44" s="79"/>
      <c r="O44" s="64"/>
      <c r="P44" s="67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28"/>
      <c r="AJ44" s="28"/>
      <c r="AK44" s="28"/>
      <c r="AL44" s="28"/>
      <c r="AM44" s="28"/>
      <c r="AN44" s="28"/>
      <c r="AO44" s="28"/>
      <c r="AP44" s="28"/>
      <c r="AQ44" s="28"/>
      <c r="AR44" s="28"/>
      <c r="AS44" s="28"/>
      <c r="AT44" s="28"/>
      <c r="AU44" s="28"/>
      <c r="AV44" s="28"/>
      <c r="AW44" s="28"/>
      <c r="AX44" s="28"/>
      <c r="AY44" s="28"/>
      <c r="AZ44" s="28"/>
      <c r="BA44" s="28"/>
      <c r="BB44" s="28"/>
      <c r="BC44" s="28"/>
      <c r="BD44" s="28"/>
      <c r="BE44" s="28"/>
      <c r="BF44" s="28"/>
      <c r="BG44" s="28"/>
      <c r="BH44" s="28"/>
      <c r="BI44" s="28"/>
      <c r="BJ44" s="28"/>
      <c r="BK44" s="28"/>
      <c r="BL44" s="28"/>
      <c r="BM44" s="28"/>
    </row>
    <row r="45" spans="1:65" ht="15" customHeight="1">
      <c r="L45" s="28"/>
      <c r="M45" s="28"/>
      <c r="N45" s="79"/>
      <c r="O45" s="64"/>
      <c r="P45" s="6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8"/>
      <c r="AI45" s="28"/>
      <c r="AJ45" s="28"/>
      <c r="AK45" s="28"/>
      <c r="AL45" s="28"/>
      <c r="AM45" s="28"/>
      <c r="AN45" s="28"/>
      <c r="AO45" s="28"/>
      <c r="AP45" s="28"/>
      <c r="AQ45" s="28"/>
      <c r="AR45" s="28"/>
      <c r="AS45" s="28"/>
      <c r="AT45" s="28"/>
      <c r="AU45" s="28"/>
      <c r="AV45" s="28"/>
      <c r="AW45" s="28"/>
      <c r="AX45" s="28"/>
      <c r="AY45" s="28"/>
      <c r="AZ45" s="28"/>
      <c r="BA45" s="28"/>
      <c r="BB45" s="28"/>
      <c r="BC45" s="28"/>
      <c r="BD45" s="28"/>
      <c r="BE45" s="28"/>
      <c r="BF45" s="28"/>
      <c r="BG45" s="28"/>
      <c r="BH45" s="28"/>
      <c r="BI45" s="28"/>
      <c r="BJ45" s="28"/>
      <c r="BK45" s="28"/>
      <c r="BL45" s="28"/>
      <c r="BM45" s="28"/>
    </row>
    <row r="46" spans="1:65">
      <c r="O46" s="28"/>
      <c r="P46" s="28"/>
      <c r="Q46" s="28"/>
      <c r="R46" s="62"/>
      <c r="S46" s="62"/>
      <c r="T46" s="62"/>
      <c r="U46" s="62"/>
      <c r="V46" s="62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  <c r="AN46" s="28"/>
      <c r="AO46" s="28"/>
      <c r="AP46" s="28"/>
      <c r="AQ46" s="28"/>
      <c r="AR46" s="28"/>
      <c r="AS46" s="28"/>
      <c r="AT46" s="28"/>
      <c r="AU46" s="28"/>
      <c r="AV46" s="28"/>
      <c r="AW46" s="28"/>
      <c r="AX46" s="28"/>
      <c r="AY46" s="28"/>
      <c r="AZ46" s="28"/>
      <c r="BA46" s="28"/>
      <c r="BB46" s="28"/>
      <c r="BC46" s="28"/>
      <c r="BD46" s="28"/>
      <c r="BE46" s="28"/>
      <c r="BF46" s="28"/>
      <c r="BG46" s="28"/>
      <c r="BH46" s="28"/>
      <c r="BI46" s="28"/>
      <c r="BJ46" s="28"/>
      <c r="BK46" s="28"/>
      <c r="BL46" s="28"/>
      <c r="BM46" s="28"/>
    </row>
    <row r="47" spans="1:65">
      <c r="O47" s="28"/>
      <c r="P47" s="28"/>
      <c r="Q47" s="28"/>
      <c r="R47" s="62"/>
      <c r="S47" s="62"/>
      <c r="T47" s="62"/>
      <c r="U47" s="62"/>
      <c r="V47" s="62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28"/>
      <c r="AL47" s="28"/>
      <c r="AM47" s="28"/>
      <c r="AN47" s="28"/>
      <c r="AO47" s="28"/>
      <c r="AP47" s="28"/>
      <c r="AQ47" s="28"/>
      <c r="AR47" s="28"/>
      <c r="AS47" s="28"/>
      <c r="AT47" s="28"/>
      <c r="AU47" s="28"/>
      <c r="AV47" s="28"/>
      <c r="AW47" s="28"/>
      <c r="AX47" s="28"/>
      <c r="AY47" s="28"/>
      <c r="AZ47" s="28"/>
      <c r="BA47" s="28"/>
      <c r="BB47" s="28"/>
      <c r="BC47" s="28"/>
      <c r="BD47" s="28"/>
      <c r="BE47" s="28"/>
      <c r="BF47" s="28"/>
      <c r="BG47" s="28"/>
      <c r="BH47" s="28"/>
      <c r="BI47" s="28"/>
      <c r="BJ47" s="28"/>
      <c r="BK47" s="28"/>
      <c r="BL47" s="28"/>
      <c r="BM47" s="28"/>
    </row>
    <row r="48" spans="1:65">
      <c r="O48" s="28"/>
      <c r="P48" s="28"/>
      <c r="Q48" s="28"/>
      <c r="R48" s="62"/>
      <c r="S48" s="62"/>
      <c r="T48" s="62"/>
      <c r="U48" s="62"/>
      <c r="V48" s="62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28"/>
      <c r="AL48" s="28"/>
      <c r="AM48" s="28"/>
      <c r="AN48" s="28"/>
      <c r="AO48" s="28"/>
      <c r="AP48" s="28"/>
      <c r="AQ48" s="28"/>
      <c r="AR48" s="28"/>
      <c r="AS48" s="28"/>
      <c r="AT48" s="28"/>
      <c r="AU48" s="28"/>
      <c r="AV48" s="28"/>
      <c r="AW48" s="28"/>
      <c r="AX48" s="28"/>
      <c r="AY48" s="28"/>
      <c r="AZ48" s="28"/>
      <c r="BA48" s="28"/>
      <c r="BB48" s="28"/>
      <c r="BC48" s="28"/>
      <c r="BD48" s="28"/>
      <c r="BE48" s="28"/>
      <c r="BF48" s="28"/>
      <c r="BG48" s="28"/>
      <c r="BH48" s="28"/>
      <c r="BI48" s="28"/>
      <c r="BJ48" s="28"/>
      <c r="BK48" s="28"/>
      <c r="BL48" s="28"/>
      <c r="BM48" s="28"/>
    </row>
    <row r="49" spans="15:65">
      <c r="O49" s="28"/>
      <c r="P49" s="28"/>
      <c r="Q49" s="28"/>
      <c r="R49" s="62"/>
      <c r="S49" s="62"/>
      <c r="T49" s="62"/>
      <c r="U49" s="62"/>
      <c r="V49" s="62"/>
      <c r="W49" s="28"/>
      <c r="X49" s="28"/>
      <c r="Y49" s="28"/>
      <c r="Z49" s="28"/>
      <c r="AA49" s="28"/>
      <c r="AB49" s="28"/>
      <c r="AC49" s="28"/>
      <c r="AD49" s="28"/>
      <c r="AE49" s="28"/>
      <c r="AF49" s="28"/>
      <c r="AG49" s="28"/>
      <c r="AH49" s="28"/>
      <c r="AI49" s="28"/>
      <c r="AJ49" s="28"/>
      <c r="AK49" s="28"/>
      <c r="AL49" s="28"/>
      <c r="AM49" s="28"/>
      <c r="AN49" s="28"/>
      <c r="AO49" s="28"/>
      <c r="AP49" s="28"/>
      <c r="AQ49" s="28"/>
      <c r="AR49" s="28"/>
      <c r="AS49" s="28"/>
      <c r="AT49" s="28"/>
      <c r="AU49" s="28"/>
      <c r="AV49" s="28"/>
      <c r="AW49" s="28"/>
      <c r="AX49" s="28"/>
      <c r="AY49" s="28"/>
      <c r="AZ49" s="28"/>
      <c r="BA49" s="28"/>
      <c r="BB49" s="28"/>
      <c r="BC49" s="28"/>
      <c r="BD49" s="28"/>
      <c r="BE49" s="28"/>
      <c r="BF49" s="28"/>
      <c r="BG49" s="28"/>
      <c r="BH49" s="28"/>
      <c r="BI49" s="28"/>
      <c r="BJ49" s="28"/>
      <c r="BK49" s="28"/>
      <c r="BL49" s="28"/>
      <c r="BM49" s="28"/>
    </row>
    <row r="50" spans="15:65"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8"/>
      <c r="AF50" s="28"/>
      <c r="AG50" s="28"/>
      <c r="AH50" s="28"/>
      <c r="AI50" s="28"/>
      <c r="AJ50" s="28"/>
      <c r="AK50" s="28"/>
      <c r="AL50" s="28"/>
      <c r="AM50" s="28"/>
      <c r="AN50" s="28"/>
      <c r="AO50" s="28"/>
      <c r="AP50" s="28"/>
      <c r="AQ50" s="28"/>
      <c r="AR50" s="28"/>
      <c r="AS50" s="28"/>
      <c r="AT50" s="28"/>
      <c r="AU50" s="28"/>
      <c r="AV50" s="28"/>
      <c r="AW50" s="28"/>
      <c r="AX50" s="28"/>
      <c r="AY50" s="28"/>
      <c r="AZ50" s="28"/>
      <c r="BA50" s="28"/>
      <c r="BB50" s="28"/>
      <c r="BC50" s="28"/>
      <c r="BD50" s="28"/>
      <c r="BE50" s="28"/>
      <c r="BF50" s="28"/>
      <c r="BG50" s="28"/>
      <c r="BH50" s="28"/>
      <c r="BI50" s="28"/>
      <c r="BJ50" s="28"/>
      <c r="BK50" s="28"/>
      <c r="BL50" s="28"/>
      <c r="BM50" s="28"/>
    </row>
    <row r="51" spans="15:65"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  <c r="AE51" s="28"/>
      <c r="AF51" s="28"/>
      <c r="AG51" s="28"/>
      <c r="AH51" s="28"/>
      <c r="AI51" s="28"/>
      <c r="AJ51" s="28"/>
      <c r="AK51" s="28"/>
      <c r="AL51" s="28"/>
      <c r="AM51" s="28"/>
      <c r="AN51" s="28"/>
      <c r="AO51" s="28"/>
      <c r="AP51" s="28"/>
      <c r="AQ51" s="28"/>
      <c r="AR51" s="28"/>
      <c r="AS51" s="28"/>
      <c r="AT51" s="28"/>
      <c r="AU51" s="28"/>
      <c r="AV51" s="28"/>
      <c r="AW51" s="28"/>
      <c r="AX51" s="28"/>
      <c r="AY51" s="28"/>
      <c r="AZ51" s="28"/>
      <c r="BA51" s="28"/>
      <c r="BB51" s="28"/>
      <c r="BC51" s="28"/>
      <c r="BD51" s="28"/>
      <c r="BE51" s="28"/>
      <c r="BF51" s="28"/>
      <c r="BG51" s="28"/>
      <c r="BH51" s="28"/>
      <c r="BI51" s="28"/>
      <c r="BJ51" s="28"/>
      <c r="BK51" s="28"/>
      <c r="BL51" s="28"/>
      <c r="BM51" s="28"/>
    </row>
    <row r="52" spans="15:65"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28"/>
      <c r="AD52" s="28"/>
      <c r="AE52" s="28"/>
      <c r="AF52" s="28"/>
      <c r="AG52" s="28"/>
      <c r="AH52" s="28"/>
      <c r="AI52" s="28"/>
      <c r="AJ52" s="28"/>
      <c r="AK52" s="28"/>
      <c r="AL52" s="28"/>
      <c r="AM52" s="28"/>
      <c r="AN52" s="28"/>
      <c r="AO52" s="28"/>
      <c r="AP52" s="28"/>
      <c r="AQ52" s="28"/>
      <c r="AR52" s="28"/>
      <c r="AS52" s="28"/>
      <c r="AT52" s="28"/>
      <c r="AU52" s="28"/>
      <c r="AV52" s="28"/>
      <c r="AW52" s="28"/>
      <c r="AX52" s="28"/>
      <c r="AY52" s="28"/>
      <c r="AZ52" s="28"/>
      <c r="BA52" s="28"/>
      <c r="BB52" s="28"/>
      <c r="BC52" s="28"/>
      <c r="BD52" s="28"/>
      <c r="BE52" s="28"/>
      <c r="BF52" s="28"/>
      <c r="BG52" s="28"/>
      <c r="BH52" s="28"/>
      <c r="BI52" s="28"/>
      <c r="BJ52" s="28"/>
      <c r="BK52" s="28"/>
      <c r="BL52" s="28"/>
      <c r="BM52" s="28"/>
    </row>
    <row r="53" spans="15:65"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8"/>
      <c r="AE53" s="28"/>
      <c r="AF53" s="28"/>
      <c r="AG53" s="28"/>
      <c r="AH53" s="28"/>
      <c r="AI53" s="28"/>
      <c r="AJ53" s="28"/>
      <c r="AK53" s="28"/>
      <c r="AL53" s="28"/>
      <c r="AM53" s="28"/>
      <c r="AN53" s="28"/>
      <c r="AO53" s="28"/>
      <c r="AP53" s="28"/>
      <c r="AQ53" s="28"/>
      <c r="AR53" s="28"/>
      <c r="AS53" s="28"/>
      <c r="AT53" s="28"/>
      <c r="AU53" s="28"/>
      <c r="AV53" s="28"/>
      <c r="AW53" s="28"/>
      <c r="AX53" s="28"/>
      <c r="AY53" s="28"/>
      <c r="AZ53" s="28"/>
      <c r="BA53" s="28"/>
      <c r="BB53" s="28"/>
      <c r="BC53" s="28"/>
      <c r="BD53" s="28"/>
      <c r="BE53" s="28"/>
      <c r="BF53" s="28"/>
      <c r="BG53" s="28"/>
      <c r="BH53" s="28"/>
      <c r="BI53" s="28"/>
      <c r="BJ53" s="28"/>
      <c r="BK53" s="28"/>
      <c r="BL53" s="28"/>
      <c r="BM53" s="28"/>
    </row>
    <row r="54" spans="15:65">
      <c r="W54" s="3"/>
      <c r="X54" s="3"/>
      <c r="Y54" s="3"/>
      <c r="Z54" s="3"/>
    </row>
    <row r="55" spans="15:65">
      <c r="W55" s="3"/>
      <c r="X55" s="3"/>
      <c r="Y55" s="3"/>
      <c r="Z55" s="3"/>
    </row>
    <row r="56" spans="15:65">
      <c r="W56" s="3"/>
      <c r="X56" s="3"/>
      <c r="Y56" s="3"/>
      <c r="Z56" s="3"/>
    </row>
    <row r="57" spans="15:65">
      <c r="W57" s="3"/>
      <c r="X57" s="3"/>
      <c r="Y57" s="3"/>
      <c r="Z57" s="3"/>
    </row>
  </sheetData>
  <mergeCells count="3">
    <mergeCell ref="A12:J12"/>
    <mergeCell ref="M12:O12"/>
    <mergeCell ref="C9:D9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71E8A-E723-42AE-A9F9-9D8513454D79}">
  <dimension ref="A1:AM55"/>
  <sheetViews>
    <sheetView showGridLines="0" topLeftCell="A6" zoomScale="87" zoomScaleNormal="87" workbookViewId="0"/>
  </sheetViews>
  <sheetFormatPr baseColWidth="10" defaultColWidth="11.44140625" defaultRowHeight="14.4"/>
  <cols>
    <col min="1" max="1" width="9.5546875" customWidth="1"/>
    <col min="2" max="2" width="15.109375" customWidth="1"/>
    <col min="5" max="5" width="12.6640625" customWidth="1"/>
    <col min="6" max="7" width="12.5546875" customWidth="1"/>
    <col min="8" max="8" width="7.44140625" customWidth="1"/>
    <col min="9" max="9" width="5.5546875" customWidth="1"/>
    <col min="25" max="25" width="14.44140625" customWidth="1"/>
    <col min="26" max="27" width="13.33203125" customWidth="1"/>
  </cols>
  <sheetData>
    <row r="1" spans="1:39" s="35" customFormat="1"/>
    <row r="2" spans="1:39" s="5" customFormat="1"/>
    <row r="3" spans="1:39" s="34" customFormat="1"/>
    <row r="4" spans="1:39" ht="24.6">
      <c r="M4" s="91"/>
    </row>
    <row r="6" spans="1:39" ht="44.4">
      <c r="A6" s="40"/>
      <c r="B6" s="92"/>
      <c r="C6" s="93"/>
      <c r="D6" s="93"/>
      <c r="E6" s="40"/>
      <c r="G6" s="28"/>
      <c r="H6" s="2"/>
      <c r="I6" s="1" t="s">
        <v>29</v>
      </c>
      <c r="J6" s="40"/>
      <c r="K6" s="41"/>
    </row>
    <row r="7" spans="1:39">
      <c r="A7" s="40"/>
      <c r="B7" s="92"/>
      <c r="C7" s="40"/>
      <c r="D7" s="40"/>
      <c r="E7" s="40"/>
      <c r="J7" s="40"/>
      <c r="K7" s="41"/>
    </row>
    <row r="8" spans="1:39">
      <c r="B8" s="94"/>
      <c r="C8" s="94"/>
      <c r="D8" s="94"/>
      <c r="E8" s="94"/>
      <c r="F8" s="94"/>
      <c r="G8" s="94"/>
      <c r="H8" s="94"/>
      <c r="I8" s="94"/>
      <c r="J8" s="94"/>
      <c r="K8" s="94"/>
    </row>
    <row r="10" spans="1:39" s="28" customFormat="1" ht="18" customHeight="1">
      <c r="A10" s="39"/>
      <c r="B10" s="45"/>
      <c r="C10" s="39"/>
      <c r="D10" s="39"/>
      <c r="E10" s="39"/>
      <c r="F10" s="39"/>
      <c r="G10" s="39"/>
      <c r="H10" s="39"/>
      <c r="J10" s="39"/>
      <c r="K10" s="46"/>
      <c r="L10" s="39"/>
      <c r="M10" s="39"/>
      <c r="N10" s="39"/>
      <c r="O10" s="39"/>
      <c r="P10" s="46"/>
      <c r="Q10" s="39"/>
      <c r="R10" s="39"/>
      <c r="S10" s="46"/>
      <c r="T10" s="39"/>
      <c r="U10" s="39"/>
      <c r="V10" s="39"/>
      <c r="W10" s="49"/>
      <c r="X10" s="39"/>
      <c r="Y10" s="39"/>
      <c r="Z10" s="46"/>
      <c r="AA10" s="39"/>
    </row>
    <row r="11" spans="1:39" s="28" customFormat="1" ht="18" customHeight="1">
      <c r="A11" s="39"/>
      <c r="B11" s="45"/>
      <c r="C11" s="39"/>
      <c r="D11" s="39"/>
      <c r="E11" s="39"/>
      <c r="F11" s="39"/>
      <c r="G11" s="39"/>
      <c r="H11" s="39"/>
      <c r="J11" s="39"/>
      <c r="K11" s="46"/>
      <c r="L11" s="39"/>
      <c r="M11" s="39"/>
      <c r="N11" s="39"/>
      <c r="O11" s="39"/>
      <c r="P11" s="46"/>
      <c r="Q11" s="39"/>
      <c r="R11" s="39"/>
      <c r="S11" s="46"/>
      <c r="T11" s="39"/>
      <c r="U11" s="39"/>
      <c r="V11" s="39"/>
      <c r="W11" s="49"/>
      <c r="X11" s="39"/>
      <c r="Y11" s="39"/>
      <c r="Z11" s="46"/>
      <c r="AA11" s="39"/>
    </row>
    <row r="12" spans="1:39" ht="18" customHeight="1" thickBot="1">
      <c r="A12" s="51" t="s">
        <v>8</v>
      </c>
      <c r="B12" s="23">
        <f ca="1">TODAY()</f>
        <v>45163</v>
      </c>
      <c r="C12" s="54" t="s">
        <v>22</v>
      </c>
      <c r="D12" s="52">
        <v>7.0000000000000007E-2</v>
      </c>
      <c r="E12" s="54" t="s">
        <v>21</v>
      </c>
      <c r="F12" s="52">
        <v>3.1099999999999999E-2</v>
      </c>
      <c r="G12" s="40"/>
      <c r="H12" s="40"/>
      <c r="J12" s="39"/>
      <c r="K12" s="46"/>
      <c r="L12" s="110"/>
      <c r="M12" s="110"/>
      <c r="N12" s="39"/>
      <c r="O12" s="39"/>
      <c r="P12" s="46"/>
      <c r="Q12" s="39"/>
      <c r="R12" s="39"/>
      <c r="S12" s="46"/>
      <c r="T12" s="110"/>
      <c r="U12" s="110"/>
      <c r="V12" s="39"/>
      <c r="W12" s="49"/>
      <c r="X12" s="39"/>
      <c r="Y12" s="39"/>
      <c r="Z12" s="46"/>
      <c r="AA12" s="39"/>
      <c r="AB12" s="28"/>
      <c r="AC12" s="28"/>
      <c r="AD12" s="28"/>
      <c r="AE12" s="28"/>
      <c r="AF12" s="28"/>
      <c r="AG12" s="28"/>
      <c r="AH12" s="28"/>
      <c r="AI12" s="28"/>
      <c r="AJ12" s="28"/>
    </row>
    <row r="13" spans="1:39" s="28" customFormat="1" ht="18" customHeight="1" thickBot="1">
      <c r="A13" s="39"/>
      <c r="B13" s="45"/>
      <c r="C13" s="39"/>
      <c r="D13" s="39"/>
      <c r="E13" s="39"/>
      <c r="F13" s="39"/>
      <c r="G13" s="39"/>
      <c r="H13" s="39"/>
      <c r="J13" s="39"/>
      <c r="K13" s="46"/>
      <c r="L13" s="39"/>
      <c r="M13" s="39"/>
      <c r="N13" s="39"/>
      <c r="O13" s="39"/>
      <c r="P13" s="46"/>
      <c r="Q13" s="39"/>
      <c r="R13" s="39"/>
      <c r="S13" s="46"/>
      <c r="T13" s="39"/>
      <c r="U13" s="39"/>
      <c r="V13" s="39"/>
      <c r="W13" s="49"/>
      <c r="X13" s="39"/>
      <c r="Y13" s="39"/>
      <c r="Z13" s="46"/>
      <c r="AA13" s="39"/>
    </row>
    <row r="14" spans="1:39" ht="20.25" customHeight="1" thickBot="1">
      <c r="A14" s="100" t="s">
        <v>44</v>
      </c>
      <c r="B14" s="101"/>
      <c r="C14" s="101"/>
      <c r="D14" s="101"/>
      <c r="E14" s="101"/>
      <c r="F14" s="101"/>
      <c r="G14" s="102"/>
      <c r="H14" s="69"/>
      <c r="J14" s="108" t="s">
        <v>34</v>
      </c>
      <c r="K14" s="108"/>
      <c r="L14" s="108"/>
      <c r="M14" s="108"/>
      <c r="O14" s="108" t="s">
        <v>35</v>
      </c>
      <c r="P14" s="108"/>
      <c r="Q14" s="108"/>
      <c r="S14" s="108" t="s">
        <v>36</v>
      </c>
      <c r="T14" s="108"/>
      <c r="U14" s="108"/>
      <c r="V14" s="108"/>
      <c r="W14" s="108"/>
      <c r="Y14" s="108" t="s">
        <v>35</v>
      </c>
      <c r="Z14" s="108"/>
      <c r="AA14" s="108"/>
      <c r="AB14" s="5"/>
      <c r="AC14" s="5"/>
      <c r="AD14" s="109"/>
      <c r="AE14" s="109"/>
      <c r="AF14" s="109"/>
      <c r="AG14" s="109"/>
      <c r="AH14" s="109"/>
      <c r="AI14" s="109"/>
      <c r="AJ14" s="109"/>
      <c r="AK14" s="109"/>
      <c r="AL14" s="109"/>
      <c r="AM14" s="109"/>
    </row>
    <row r="15" spans="1:39" ht="17.25" customHeight="1" thickBot="1">
      <c r="A15" s="4"/>
      <c r="B15" s="14" t="s">
        <v>0</v>
      </c>
      <c r="C15" s="14" t="s">
        <v>1</v>
      </c>
      <c r="D15" s="14" t="s">
        <v>25</v>
      </c>
      <c r="E15" s="14" t="s">
        <v>6</v>
      </c>
      <c r="F15" s="14" t="s">
        <v>7</v>
      </c>
      <c r="G15" s="14" t="s">
        <v>31</v>
      </c>
      <c r="H15" s="14"/>
      <c r="I15" s="15"/>
      <c r="J15" s="14" t="s">
        <v>18</v>
      </c>
      <c r="K15" s="14" t="s">
        <v>19</v>
      </c>
      <c r="L15" s="111" t="s">
        <v>20</v>
      </c>
      <c r="M15" s="111"/>
      <c r="N15" s="14"/>
      <c r="O15" s="14" t="s">
        <v>19</v>
      </c>
      <c r="P15" s="30" t="s">
        <v>18</v>
      </c>
      <c r="Q15" s="30" t="s">
        <v>27</v>
      </c>
      <c r="R15" s="14"/>
      <c r="S15" s="14" t="s">
        <v>37</v>
      </c>
      <c r="T15" s="30" t="s">
        <v>18</v>
      </c>
      <c r="U15" s="30" t="s">
        <v>20</v>
      </c>
      <c r="V15" s="42" t="s">
        <v>33</v>
      </c>
      <c r="W15" s="30" t="s">
        <v>32</v>
      </c>
      <c r="X15" s="14"/>
      <c r="Y15" s="14" t="s">
        <v>19</v>
      </c>
      <c r="Z15" s="30" t="s">
        <v>18</v>
      </c>
      <c r="AA15" s="30" t="s">
        <v>27</v>
      </c>
      <c r="AB15" s="5"/>
      <c r="AC15" s="5"/>
      <c r="AD15" s="109"/>
      <c r="AE15" s="109"/>
      <c r="AF15" s="109"/>
      <c r="AG15" s="109"/>
      <c r="AH15" s="109"/>
      <c r="AI15" s="109"/>
      <c r="AJ15" s="109"/>
      <c r="AK15" s="109"/>
      <c r="AL15" s="109"/>
      <c r="AM15" s="109"/>
    </row>
    <row r="16" spans="1:39">
      <c r="B16" s="32">
        <v>45194</v>
      </c>
      <c r="C16" s="3">
        <f ca="1">(B16-$B$12)</f>
        <v>31</v>
      </c>
      <c r="D16" s="3">
        <f ca="1">C16/360</f>
        <v>8.611111111111111E-2</v>
      </c>
      <c r="E16" s="10">
        <v>0.03</v>
      </c>
      <c r="F16" s="10">
        <v>5.2499999999999998E-2</v>
      </c>
      <c r="G16" s="95">
        <f>Pricer!I14</f>
        <v>9.8279652078826079</v>
      </c>
      <c r="H16" s="98">
        <f ca="1">(LOG(G16/J16)+($F$12+($D$12^2)*0.5)*D16)/($D$12*SQRT(D16))</f>
        <v>0.24148920713204866</v>
      </c>
      <c r="I16" s="99">
        <f ca="1">H16-$D$12*SQRT(D16)</f>
        <v>0.2209479207934465</v>
      </c>
      <c r="J16" s="11">
        <v>9.7812000000000001</v>
      </c>
      <c r="K16" s="29"/>
      <c r="L16" s="105"/>
      <c r="M16" s="105"/>
      <c r="N16" s="38"/>
      <c r="O16" s="29"/>
      <c r="P16" s="43">
        <v>10.153700000000001</v>
      </c>
      <c r="Q16" s="43"/>
      <c r="R16" s="38"/>
      <c r="S16" s="29"/>
      <c r="T16" s="43">
        <v>9.7812000000000001</v>
      </c>
      <c r="U16" s="43"/>
      <c r="V16" s="10">
        <v>0.03</v>
      </c>
      <c r="W16" s="10">
        <v>5.2499999999999998E-2</v>
      </c>
      <c r="X16" s="38"/>
      <c r="Y16" s="29"/>
      <c r="Z16" s="43">
        <v>10.153700000000001</v>
      </c>
      <c r="AA16" s="43"/>
      <c r="AB16" s="106"/>
      <c r="AC16" s="106"/>
      <c r="AD16" s="107"/>
      <c r="AE16" s="107"/>
      <c r="AF16" s="104"/>
      <c r="AG16" s="104"/>
      <c r="AH16" s="104"/>
      <c r="AI16" s="104"/>
      <c r="AJ16" s="104"/>
      <c r="AK16" s="104"/>
      <c r="AL16" s="104"/>
      <c r="AM16" s="104"/>
    </row>
    <row r="17" spans="1:39">
      <c r="A17" s="16"/>
      <c r="B17" s="33">
        <v>45263</v>
      </c>
      <c r="C17" s="17">
        <f t="shared" ref="C17:C23" ca="1" si="0">B17-$B$12</f>
        <v>100</v>
      </c>
      <c r="D17" s="17">
        <f ca="1">C17/360</f>
        <v>0.27777777777777779</v>
      </c>
      <c r="E17" s="18">
        <v>0.03</v>
      </c>
      <c r="F17" s="18">
        <v>5.2499999999999998E-2</v>
      </c>
      <c r="G17" s="96">
        <f>Pricer!I15</f>
        <v>9.8279652078826079</v>
      </c>
      <c r="H17" s="98">
        <f ca="1">(LOG(G17/J17)+($F$12+($D$12^2)*0.5)*D17)/($D$12*SQRT(D17))</f>
        <v>0.31104033683701654</v>
      </c>
      <c r="I17" s="99">
        <f t="shared" ref="I17:I23" ca="1" si="1">H17-$D$12*SQRT(D17)</f>
        <v>0.27414709746838545</v>
      </c>
      <c r="J17" s="19">
        <v>9.7792999999999992</v>
      </c>
      <c r="K17" s="29"/>
      <c r="L17" s="105"/>
      <c r="M17" s="105"/>
      <c r="N17" s="38"/>
      <c r="O17" s="29"/>
      <c r="P17" s="43">
        <v>10.1547</v>
      </c>
      <c r="Q17" s="43"/>
      <c r="R17" s="38"/>
      <c r="S17" s="29"/>
      <c r="T17" s="43">
        <v>9.7792999999999992</v>
      </c>
      <c r="U17" s="43"/>
      <c r="V17" s="18">
        <v>0.03</v>
      </c>
      <c r="W17" s="18">
        <v>5.2499999999999998E-2</v>
      </c>
      <c r="X17" s="38"/>
      <c r="Y17" s="29"/>
      <c r="Z17" s="43">
        <v>10.1547</v>
      </c>
      <c r="AA17" s="43"/>
      <c r="AB17" s="106"/>
      <c r="AC17" s="106"/>
      <c r="AD17" s="107"/>
      <c r="AE17" s="107"/>
      <c r="AF17" s="104"/>
      <c r="AG17" s="104"/>
      <c r="AH17" s="104"/>
      <c r="AI17" s="104"/>
      <c r="AJ17" s="104"/>
      <c r="AK17" s="104"/>
      <c r="AL17" s="104"/>
      <c r="AM17" s="104"/>
    </row>
    <row r="18" spans="1:39">
      <c r="B18" s="32">
        <v>45308</v>
      </c>
      <c r="C18" s="3">
        <f t="shared" ca="1" si="0"/>
        <v>145</v>
      </c>
      <c r="D18" s="3">
        <f t="shared" ref="D18:D23" ca="1" si="2">C18/360</f>
        <v>0.40277777777777779</v>
      </c>
      <c r="E18" s="10">
        <v>0.03</v>
      </c>
      <c r="F18" s="10">
        <v>5.2499999999999998E-2</v>
      </c>
      <c r="G18" s="95">
        <f>Pricer!I16</f>
        <v>9.8279652078826079</v>
      </c>
      <c r="H18" s="98">
        <f t="shared" ref="H18:H23" ca="1" si="3">(LOG(G18/J18)+($F$12+($D$12^2)*0.5)*D18)/($D$12*SQRT(D18))</f>
        <v>0.35460439628770868</v>
      </c>
      <c r="I18" s="99">
        <f t="shared" ca="1" si="1"/>
        <v>0.31017905317016919</v>
      </c>
      <c r="J18" s="11">
        <v>9.7774000000000001</v>
      </c>
      <c r="K18" s="29"/>
      <c r="L18" s="105"/>
      <c r="M18" s="105"/>
      <c r="N18" s="38"/>
      <c r="O18" s="29"/>
      <c r="P18" s="43">
        <v>10.1557</v>
      </c>
      <c r="Q18" s="43"/>
      <c r="R18" s="38"/>
      <c r="S18" s="29"/>
      <c r="T18" s="43">
        <v>9.7774000000000001</v>
      </c>
      <c r="U18" s="43"/>
      <c r="V18" s="10">
        <v>0.03</v>
      </c>
      <c r="W18" s="10">
        <v>5.2499999999999998E-2</v>
      </c>
      <c r="X18" s="38"/>
      <c r="Y18" s="29"/>
      <c r="Z18" s="43">
        <v>10.1557</v>
      </c>
      <c r="AA18" s="43"/>
      <c r="AB18" s="106"/>
      <c r="AC18" s="106"/>
      <c r="AD18" s="107"/>
      <c r="AE18" s="107"/>
      <c r="AF18" s="104"/>
      <c r="AG18" s="104"/>
      <c r="AH18" s="104"/>
      <c r="AI18" s="104"/>
      <c r="AJ18" s="104"/>
      <c r="AK18" s="104"/>
      <c r="AL18" s="104"/>
      <c r="AM18" s="104"/>
    </row>
    <row r="19" spans="1:39">
      <c r="A19" s="16"/>
      <c r="B19" s="33">
        <v>45377</v>
      </c>
      <c r="C19" s="17">
        <f t="shared" ca="1" si="0"/>
        <v>214</v>
      </c>
      <c r="D19" s="17">
        <f t="shared" ca="1" si="2"/>
        <v>0.59444444444444444</v>
      </c>
      <c r="E19" s="18">
        <v>0.03</v>
      </c>
      <c r="F19" s="18">
        <v>5.2499999999999998E-2</v>
      </c>
      <c r="G19" s="96">
        <f>Pricer!I17</f>
        <v>9.8279652078826079</v>
      </c>
      <c r="H19" s="98">
        <f t="shared" ca="1" si="3"/>
        <v>0.41260287016959207</v>
      </c>
      <c r="I19" s="99">
        <f t="shared" ca="1" si="1"/>
        <v>0.35863271380723033</v>
      </c>
      <c r="J19" s="19">
        <v>9.7754999999999992</v>
      </c>
      <c r="K19" s="29"/>
      <c r="L19" s="105"/>
      <c r="M19" s="105"/>
      <c r="N19" s="38"/>
      <c r="O19" s="29"/>
      <c r="P19" s="43">
        <v>10.156700000000001</v>
      </c>
      <c r="Q19" s="43"/>
      <c r="R19" s="38"/>
      <c r="S19" s="29"/>
      <c r="T19" s="43">
        <v>9.7754999999999992</v>
      </c>
      <c r="U19" s="43"/>
      <c r="V19" s="18">
        <v>0.03</v>
      </c>
      <c r="W19" s="18">
        <v>5.2499999999999998E-2</v>
      </c>
      <c r="X19" s="38"/>
      <c r="Y19" s="29"/>
      <c r="Z19" s="43">
        <v>10.156700000000001</v>
      </c>
      <c r="AA19" s="43"/>
      <c r="AB19" s="106"/>
      <c r="AC19" s="106"/>
      <c r="AD19" s="107"/>
      <c r="AE19" s="107"/>
      <c r="AF19" s="104"/>
      <c r="AG19" s="104"/>
      <c r="AH19" s="104"/>
      <c r="AI19" s="104"/>
      <c r="AJ19" s="104"/>
      <c r="AK19" s="104"/>
      <c r="AL19" s="104"/>
      <c r="AM19" s="104"/>
    </row>
    <row r="20" spans="1:39">
      <c r="B20" s="32">
        <v>45446</v>
      </c>
      <c r="C20" s="3">
        <f t="shared" ca="1" si="0"/>
        <v>283</v>
      </c>
      <c r="D20" s="3">
        <f t="shared" ca="1" si="2"/>
        <v>0.78611111111111109</v>
      </c>
      <c r="E20" s="10">
        <v>0.03</v>
      </c>
      <c r="F20" s="10">
        <v>5.2499999999999998E-2</v>
      </c>
      <c r="G20" s="95">
        <f>Pricer!I18</f>
        <v>9.8279652078826079</v>
      </c>
      <c r="H20" s="98">
        <f t="shared" ca="1" si="3"/>
        <v>0.46376419536302438</v>
      </c>
      <c r="I20" s="99">
        <f t="shared" ca="1" si="1"/>
        <v>0.4017001603310959</v>
      </c>
      <c r="J20" s="11">
        <v>9.7736000000000001</v>
      </c>
      <c r="K20" s="29"/>
      <c r="L20" s="105"/>
      <c r="M20" s="105"/>
      <c r="N20" s="38"/>
      <c r="O20" s="29"/>
      <c r="P20" s="43">
        <v>10.1577</v>
      </c>
      <c r="Q20" s="43"/>
      <c r="R20" s="38"/>
      <c r="S20" s="29"/>
      <c r="T20" s="43">
        <v>9.7736000000000001</v>
      </c>
      <c r="U20" s="43"/>
      <c r="V20" s="10">
        <v>0.03</v>
      </c>
      <c r="W20" s="10">
        <v>5.2499999999999998E-2</v>
      </c>
      <c r="X20" s="38"/>
      <c r="Y20" s="29"/>
      <c r="Z20" s="43">
        <v>10.1577</v>
      </c>
      <c r="AA20" s="43"/>
      <c r="AB20" s="106"/>
      <c r="AC20" s="106"/>
      <c r="AD20" s="107"/>
      <c r="AE20" s="107"/>
      <c r="AF20" s="104"/>
      <c r="AG20" s="104"/>
      <c r="AH20" s="104"/>
      <c r="AI20" s="104"/>
      <c r="AJ20" s="104"/>
      <c r="AK20" s="104"/>
      <c r="AL20" s="104"/>
      <c r="AM20" s="104"/>
    </row>
    <row r="21" spans="1:39">
      <c r="A21" s="16"/>
      <c r="B21" s="33">
        <v>45515</v>
      </c>
      <c r="C21" s="17">
        <f t="shared" ca="1" si="0"/>
        <v>352</v>
      </c>
      <c r="D21" s="17">
        <f t="shared" ca="1" si="2"/>
        <v>0.97777777777777775</v>
      </c>
      <c r="E21" s="18">
        <v>0.03</v>
      </c>
      <c r="F21" s="18">
        <v>5.2499999999999998E-2</v>
      </c>
      <c r="G21" s="96">
        <f>Pricer!I19</f>
        <v>9.8279652078826079</v>
      </c>
      <c r="H21" s="98">
        <f t="shared" ca="1" si="3"/>
        <v>0.50995412644063154</v>
      </c>
      <c r="I21" s="99">
        <f t="shared" ca="1" si="1"/>
        <v>0.44073627389440534</v>
      </c>
      <c r="J21" s="19">
        <v>9.7716999999999992</v>
      </c>
      <c r="K21" s="29"/>
      <c r="L21" s="105"/>
      <c r="M21" s="105"/>
      <c r="N21" s="38"/>
      <c r="O21" s="29"/>
      <c r="P21" s="43">
        <v>10.1587</v>
      </c>
      <c r="Q21" s="43"/>
      <c r="R21" s="38"/>
      <c r="S21" s="29"/>
      <c r="T21" s="43">
        <v>9.7716999999999992</v>
      </c>
      <c r="U21" s="43"/>
      <c r="V21" s="18">
        <v>0.03</v>
      </c>
      <c r="W21" s="18">
        <v>5.2499999999999998E-2</v>
      </c>
      <c r="X21" s="38"/>
      <c r="Y21" s="29"/>
      <c r="Z21" s="43">
        <v>10.1587</v>
      </c>
      <c r="AA21" s="43"/>
      <c r="AB21" s="106"/>
      <c r="AC21" s="106"/>
      <c r="AD21" s="107"/>
      <c r="AE21" s="107"/>
      <c r="AF21" s="104"/>
      <c r="AG21" s="104"/>
      <c r="AH21" s="104"/>
      <c r="AI21" s="104"/>
      <c r="AJ21" s="104"/>
      <c r="AK21" s="104"/>
      <c r="AL21" s="104"/>
      <c r="AM21" s="104"/>
    </row>
    <row r="22" spans="1:39">
      <c r="B22" s="32">
        <v>45584</v>
      </c>
      <c r="C22" s="3">
        <f t="shared" ca="1" si="0"/>
        <v>421</v>
      </c>
      <c r="D22" s="3">
        <f t="shared" ca="1" si="2"/>
        <v>1.1694444444444445</v>
      </c>
      <c r="E22" s="10">
        <v>0.03</v>
      </c>
      <c r="F22" s="10">
        <v>5.2499999999999998E-2</v>
      </c>
      <c r="G22" s="95">
        <f>Pricer!I20</f>
        <v>9.8279652078826079</v>
      </c>
      <c r="H22" s="98">
        <f t="shared" ca="1" si="3"/>
        <v>0.5523589494926906</v>
      </c>
      <c r="I22" s="99">
        <f t="shared" ca="1" si="1"/>
        <v>0.47666035123765171</v>
      </c>
      <c r="J22" s="11">
        <v>9.7697999999999894</v>
      </c>
      <c r="K22" s="29"/>
      <c r="L22" s="105"/>
      <c r="M22" s="105"/>
      <c r="N22" s="38"/>
      <c r="O22" s="29"/>
      <c r="P22" s="43">
        <v>10.159700000000001</v>
      </c>
      <c r="Q22" s="43"/>
      <c r="R22" s="38"/>
      <c r="S22" s="29"/>
      <c r="T22" s="43">
        <v>9.7697999999999894</v>
      </c>
      <c r="U22" s="43"/>
      <c r="V22" s="10">
        <v>0.03</v>
      </c>
      <c r="W22" s="10">
        <v>5.2499999999999998E-2</v>
      </c>
      <c r="X22" s="38"/>
      <c r="Y22" s="29"/>
      <c r="Z22" s="43">
        <v>10.159700000000001</v>
      </c>
      <c r="AA22" s="43"/>
      <c r="AB22" s="106"/>
      <c r="AC22" s="106"/>
      <c r="AD22" s="107"/>
      <c r="AE22" s="107"/>
      <c r="AF22" s="104"/>
      <c r="AG22" s="104"/>
      <c r="AH22" s="104"/>
      <c r="AI22" s="104"/>
      <c r="AJ22" s="104"/>
      <c r="AK22" s="104"/>
      <c r="AL22" s="104"/>
      <c r="AM22" s="104"/>
    </row>
    <row r="23" spans="1:39">
      <c r="A23" s="16"/>
      <c r="B23" s="33">
        <v>45605</v>
      </c>
      <c r="C23" s="17">
        <f t="shared" ca="1" si="0"/>
        <v>442</v>
      </c>
      <c r="D23" s="17">
        <f t="shared" ca="1" si="2"/>
        <v>1.2277777777777779</v>
      </c>
      <c r="E23" s="18">
        <v>0.03</v>
      </c>
      <c r="F23" s="18">
        <v>5.2499999999999998E-2</v>
      </c>
      <c r="G23" s="96">
        <f>Pricer!I21</f>
        <v>9.8279652078826079</v>
      </c>
      <c r="H23" s="98">
        <f t="shared" ca="1" si="3"/>
        <v>0.56539863269629309</v>
      </c>
      <c r="I23" s="99">
        <f t="shared" ca="1" si="1"/>
        <v>0.48783503871618467</v>
      </c>
      <c r="J23" s="19">
        <v>9.7678999999999903</v>
      </c>
      <c r="K23" s="29"/>
      <c r="L23" s="105"/>
      <c r="M23" s="105"/>
      <c r="N23" s="38"/>
      <c r="O23" s="29"/>
      <c r="P23" s="43">
        <v>10.1607</v>
      </c>
      <c r="Q23" s="43"/>
      <c r="R23" s="38"/>
      <c r="S23" s="29"/>
      <c r="T23" s="43">
        <v>9.7678999999999903</v>
      </c>
      <c r="U23" s="43"/>
      <c r="V23" s="18">
        <v>0.03</v>
      </c>
      <c r="W23" s="18">
        <v>5.2499999999999998E-2</v>
      </c>
      <c r="X23" s="38"/>
      <c r="Y23" s="29"/>
      <c r="Z23" s="43">
        <v>10.1607</v>
      </c>
      <c r="AA23" s="43"/>
      <c r="AB23" s="106"/>
      <c r="AC23" s="106"/>
      <c r="AD23" s="107"/>
      <c r="AE23" s="107"/>
      <c r="AF23" s="104"/>
      <c r="AG23" s="104"/>
      <c r="AH23" s="104"/>
      <c r="AI23" s="104"/>
      <c r="AJ23" s="104"/>
      <c r="AK23" s="104"/>
      <c r="AL23" s="104"/>
      <c r="AM23" s="104"/>
    </row>
    <row r="24" spans="1:39">
      <c r="B24" s="32"/>
      <c r="C24" s="3"/>
      <c r="D24" s="3"/>
      <c r="E24" s="10"/>
      <c r="F24" s="10"/>
      <c r="G24" s="10"/>
      <c r="H24" s="97"/>
      <c r="I24" s="5"/>
      <c r="J24" s="11"/>
      <c r="K24" s="29"/>
      <c r="L24" s="105"/>
      <c r="M24" s="105"/>
      <c r="N24" s="38"/>
      <c r="O24" s="29"/>
      <c r="P24" s="43"/>
      <c r="Q24" s="43"/>
      <c r="R24" s="38"/>
      <c r="S24" s="29"/>
      <c r="T24" s="43"/>
      <c r="U24" s="43"/>
      <c r="V24" s="27"/>
      <c r="W24" s="27"/>
      <c r="X24" s="38"/>
      <c r="Y24" s="29"/>
      <c r="Z24" s="43"/>
      <c r="AA24" s="43"/>
      <c r="AB24" s="106"/>
      <c r="AC24" s="106"/>
      <c r="AD24" s="104"/>
      <c r="AE24" s="104"/>
      <c r="AF24" s="104"/>
      <c r="AG24" s="104"/>
      <c r="AH24" s="104"/>
      <c r="AI24" s="104"/>
      <c r="AJ24" s="104"/>
      <c r="AK24" s="104"/>
      <c r="AL24" s="104"/>
      <c r="AM24" s="104"/>
    </row>
    <row r="25" spans="1:39">
      <c r="A25" s="16"/>
      <c r="B25" s="33"/>
      <c r="C25" s="17"/>
      <c r="D25" s="17"/>
      <c r="E25" s="18"/>
      <c r="F25" s="18"/>
      <c r="G25" s="18"/>
      <c r="H25" s="97"/>
      <c r="I25" s="5"/>
      <c r="J25" s="19"/>
      <c r="K25" s="29"/>
      <c r="L25" s="105"/>
      <c r="M25" s="105"/>
      <c r="N25" s="38"/>
      <c r="O25" s="29"/>
      <c r="P25" s="43"/>
      <c r="Q25" s="43"/>
      <c r="R25" s="38"/>
      <c r="S25" s="29"/>
      <c r="T25" s="43"/>
      <c r="U25" s="43"/>
      <c r="V25" s="31"/>
      <c r="W25" s="31"/>
      <c r="X25" s="38"/>
      <c r="Y25" s="29"/>
      <c r="Z25" s="43"/>
      <c r="AA25" s="43"/>
      <c r="AB25" s="106"/>
      <c r="AC25" s="106"/>
      <c r="AD25" s="104"/>
      <c r="AE25" s="104"/>
      <c r="AF25" s="104"/>
      <c r="AG25" s="104"/>
      <c r="AH25" s="104"/>
      <c r="AI25" s="104"/>
      <c r="AJ25" s="104"/>
      <c r="AK25" s="104"/>
      <c r="AL25" s="104"/>
      <c r="AM25" s="104"/>
    </row>
    <row r="26" spans="1:39">
      <c r="B26" s="32"/>
      <c r="C26" s="3"/>
      <c r="D26" s="3"/>
      <c r="E26" s="10"/>
      <c r="F26" s="10"/>
      <c r="G26" s="10"/>
      <c r="H26" s="97"/>
      <c r="I26" s="5"/>
      <c r="J26" s="11"/>
      <c r="K26" s="29"/>
      <c r="L26" s="105"/>
      <c r="M26" s="105"/>
      <c r="N26" s="38"/>
      <c r="O26" s="29"/>
      <c r="P26" s="43"/>
      <c r="Q26" s="43"/>
      <c r="R26" s="38"/>
      <c r="S26" s="29"/>
      <c r="T26" s="43"/>
      <c r="U26" s="43"/>
      <c r="V26" s="27"/>
      <c r="W26" s="27"/>
      <c r="X26" s="38"/>
      <c r="Y26" s="29"/>
      <c r="Z26" s="43"/>
      <c r="AA26" s="43"/>
      <c r="AB26" s="106"/>
      <c r="AC26" s="106"/>
      <c r="AD26" s="104"/>
      <c r="AE26" s="104"/>
      <c r="AF26" s="104"/>
      <c r="AG26" s="104"/>
      <c r="AH26" s="104"/>
      <c r="AI26" s="104"/>
      <c r="AJ26" s="104"/>
      <c r="AK26" s="104"/>
      <c r="AL26" s="104"/>
      <c r="AM26" s="104"/>
    </row>
    <row r="27" spans="1:39">
      <c r="A27" s="16"/>
      <c r="B27" s="33"/>
      <c r="C27" s="17"/>
      <c r="D27" s="17"/>
      <c r="E27" s="18"/>
      <c r="F27" s="18"/>
      <c r="G27" s="18"/>
      <c r="H27" s="97"/>
      <c r="I27" s="5"/>
      <c r="J27" s="19"/>
      <c r="K27" s="29"/>
      <c r="L27" s="105"/>
      <c r="M27" s="105"/>
      <c r="N27" s="38"/>
      <c r="O27" s="29"/>
      <c r="P27" s="43"/>
      <c r="Q27" s="43"/>
      <c r="R27" s="38"/>
      <c r="S27" s="29"/>
      <c r="T27" s="43"/>
      <c r="U27" s="43"/>
      <c r="V27" s="31"/>
      <c r="W27" s="31"/>
      <c r="X27" s="38"/>
      <c r="Y27" s="29"/>
      <c r="Z27" s="43"/>
      <c r="AA27" s="43"/>
      <c r="AB27" s="106"/>
      <c r="AC27" s="106"/>
      <c r="AD27" s="104"/>
      <c r="AE27" s="104"/>
      <c r="AF27" s="104"/>
      <c r="AG27" s="104"/>
      <c r="AH27" s="104"/>
      <c r="AI27" s="104"/>
      <c r="AJ27" s="104"/>
      <c r="AK27" s="104"/>
      <c r="AL27" s="104"/>
      <c r="AM27" s="104"/>
    </row>
    <row r="28" spans="1:39">
      <c r="B28" s="32"/>
      <c r="C28" s="3"/>
      <c r="D28" s="3"/>
      <c r="E28" s="10"/>
      <c r="F28" s="10"/>
      <c r="G28" s="10"/>
      <c r="H28" s="97"/>
      <c r="I28" s="5"/>
      <c r="J28" s="11"/>
      <c r="K28" s="29"/>
      <c r="L28" s="105"/>
      <c r="M28" s="105"/>
      <c r="N28" s="38"/>
      <c r="O28" s="29"/>
      <c r="P28" s="43"/>
      <c r="Q28" s="43"/>
      <c r="R28" s="38"/>
      <c r="S28" s="29"/>
      <c r="T28" s="43"/>
      <c r="U28" s="43"/>
      <c r="V28" s="27"/>
      <c r="W28" s="27"/>
      <c r="X28" s="38"/>
      <c r="Y28" s="29"/>
      <c r="Z28" s="43"/>
      <c r="AA28" s="43"/>
      <c r="AB28" s="106"/>
      <c r="AC28" s="106"/>
      <c r="AD28" s="104"/>
      <c r="AE28" s="104"/>
      <c r="AF28" s="104"/>
      <c r="AG28" s="104"/>
      <c r="AH28" s="104"/>
      <c r="AI28" s="104"/>
      <c r="AJ28" s="104"/>
      <c r="AK28" s="104"/>
      <c r="AL28" s="104"/>
      <c r="AM28" s="104"/>
    </row>
    <row r="29" spans="1:39">
      <c r="A29" s="16"/>
      <c r="B29" s="33"/>
      <c r="C29" s="17"/>
      <c r="D29" s="17"/>
      <c r="E29" s="18"/>
      <c r="F29" s="18"/>
      <c r="G29" s="18"/>
      <c r="H29" s="97"/>
      <c r="I29" s="5"/>
      <c r="J29" s="19"/>
      <c r="K29" s="29"/>
      <c r="L29" s="105"/>
      <c r="M29" s="105"/>
      <c r="N29" s="38"/>
      <c r="O29" s="29"/>
      <c r="P29" s="43"/>
      <c r="Q29" s="43"/>
      <c r="R29" s="38"/>
      <c r="S29" s="29"/>
      <c r="T29" s="43"/>
      <c r="U29" s="43"/>
      <c r="V29" s="31"/>
      <c r="W29" s="31"/>
      <c r="X29" s="38"/>
      <c r="Y29" s="29"/>
      <c r="Z29" s="43"/>
      <c r="AA29" s="43"/>
      <c r="AB29" s="106"/>
      <c r="AC29" s="106"/>
      <c r="AD29" s="104"/>
      <c r="AE29" s="104"/>
      <c r="AF29" s="104"/>
      <c r="AG29" s="104"/>
      <c r="AH29" s="104"/>
      <c r="AI29" s="104"/>
      <c r="AJ29" s="104"/>
      <c r="AK29" s="104"/>
      <c r="AL29" s="104"/>
      <c r="AM29" s="104"/>
    </row>
    <row r="30" spans="1:39">
      <c r="B30" s="32"/>
      <c r="C30" s="3"/>
      <c r="D30" s="3"/>
      <c r="E30" s="10"/>
      <c r="F30" s="10"/>
      <c r="G30" s="10"/>
      <c r="H30" s="97"/>
      <c r="I30" s="5"/>
      <c r="J30" s="11"/>
      <c r="K30" s="29"/>
      <c r="L30" s="105"/>
      <c r="M30" s="105"/>
      <c r="N30" s="38"/>
      <c r="O30" s="29"/>
      <c r="P30" s="43"/>
      <c r="Q30" s="43"/>
      <c r="R30" s="38"/>
      <c r="S30" s="29"/>
      <c r="T30" s="43"/>
      <c r="U30" s="43"/>
      <c r="V30" s="27"/>
      <c r="W30" s="27"/>
      <c r="X30" s="38"/>
      <c r="Y30" s="29"/>
      <c r="Z30" s="43"/>
      <c r="AA30" s="43"/>
      <c r="AB30" s="106"/>
      <c r="AC30" s="106"/>
      <c r="AD30" s="104"/>
      <c r="AE30" s="104"/>
      <c r="AF30" s="104"/>
      <c r="AG30" s="104"/>
      <c r="AH30" s="104"/>
      <c r="AI30" s="104"/>
      <c r="AJ30" s="104"/>
      <c r="AK30" s="104"/>
      <c r="AL30" s="104"/>
      <c r="AM30" s="104"/>
    </row>
    <row r="31" spans="1:39">
      <c r="A31" s="16"/>
      <c r="B31" s="33"/>
      <c r="C31" s="17"/>
      <c r="D31" s="17"/>
      <c r="E31" s="18"/>
      <c r="F31" s="18"/>
      <c r="G31" s="18"/>
      <c r="H31" s="97"/>
      <c r="I31" s="5"/>
      <c r="J31" s="19"/>
      <c r="K31" s="29"/>
      <c r="L31" s="105"/>
      <c r="M31" s="105"/>
      <c r="N31" s="38"/>
      <c r="O31" s="29"/>
      <c r="P31" s="43"/>
      <c r="Q31" s="43"/>
      <c r="R31" s="38"/>
      <c r="S31" s="29"/>
      <c r="T31" s="43"/>
      <c r="U31" s="43"/>
      <c r="V31" s="31"/>
      <c r="W31" s="31"/>
      <c r="X31" s="38"/>
      <c r="Y31" s="29"/>
      <c r="Z31" s="43"/>
      <c r="AA31" s="43"/>
      <c r="AB31" s="106"/>
      <c r="AC31" s="106"/>
      <c r="AD31" s="104"/>
      <c r="AE31" s="104"/>
      <c r="AF31" s="104"/>
      <c r="AG31" s="104"/>
      <c r="AH31" s="104"/>
      <c r="AI31" s="104"/>
      <c r="AJ31" s="104"/>
      <c r="AK31" s="104"/>
      <c r="AL31" s="104"/>
      <c r="AM31" s="104"/>
    </row>
    <row r="39" spans="1:4" ht="15" thickBot="1">
      <c r="A39" s="14" t="s">
        <v>23</v>
      </c>
      <c r="B39" s="14" t="s">
        <v>24</v>
      </c>
      <c r="C39" s="42" t="s">
        <v>26</v>
      </c>
      <c r="D39" s="30" t="s">
        <v>28</v>
      </c>
    </row>
    <row r="40" spans="1:4">
      <c r="A40" s="3" t="e">
        <f>(LN(#REF!/#REF!)+(C40+((D40^2)/2)*#REF!))/(D40*SQRT(#REF!))</f>
        <v>#REF!</v>
      </c>
      <c r="B40" s="3" t="e">
        <f>A40-(D40*SQRT(#REF!))</f>
        <v>#REF!</v>
      </c>
      <c r="C40" s="27">
        <v>3.1099999999999999E-2</v>
      </c>
      <c r="D40" s="27">
        <v>7.0000000000000007E-2</v>
      </c>
    </row>
    <row r="41" spans="1:4">
      <c r="A41" s="17" t="e">
        <f>(LOG(#REF!/#REF!)+($K$45+(($K$47^2)/2)*#REF!))/($K$47*SQRT(#REF!))</f>
        <v>#REF!</v>
      </c>
      <c r="B41" s="17" t="e">
        <f>A41-$K$47*SQRT(#REF!)</f>
        <v>#REF!</v>
      </c>
      <c r="C41" s="31">
        <v>3.1099999999999999E-2</v>
      </c>
      <c r="D41" s="31">
        <v>7.0000000000000007E-2</v>
      </c>
    </row>
    <row r="42" spans="1:4">
      <c r="A42" s="3" t="e">
        <f>(LOG(#REF!/#REF!)+($K$45+(($K$47^2)/2)*#REF!))/($K$47*SQRT(#REF!))</f>
        <v>#REF!</v>
      </c>
      <c r="B42" s="3" t="e">
        <f>A42-$K$47*SQRT(#REF!)</f>
        <v>#REF!</v>
      </c>
      <c r="C42" s="27">
        <v>3.1099999999999999E-2</v>
      </c>
      <c r="D42" s="27">
        <v>7.0000000000000007E-2</v>
      </c>
    </row>
    <row r="43" spans="1:4">
      <c r="A43" s="17" t="e">
        <f>(LOG(#REF!/#REF!)+($K$45+(($K$47^2)/2)*#REF!))/($K$47*SQRT(#REF!))</f>
        <v>#REF!</v>
      </c>
      <c r="B43" s="17" t="e">
        <f>A43-$K$47*SQRT(#REF!)</f>
        <v>#REF!</v>
      </c>
      <c r="C43" s="31">
        <v>3.1099999999999999E-2</v>
      </c>
      <c r="D43" s="31">
        <v>7.0000000000000007E-2</v>
      </c>
    </row>
    <row r="44" spans="1:4">
      <c r="A44" s="3" t="e">
        <f>(LOG(#REF!/#REF!)+($K$45+(($K$47^2)/2)*#REF!))/($K$47*SQRT(#REF!))</f>
        <v>#REF!</v>
      </c>
      <c r="B44" s="3" t="e">
        <f>A44-$K$47*SQRT(#REF!)</f>
        <v>#REF!</v>
      </c>
      <c r="C44" s="27">
        <v>3.1099999999999999E-2</v>
      </c>
      <c r="D44" s="27">
        <v>7.0000000000000007E-2</v>
      </c>
    </row>
    <row r="45" spans="1:4">
      <c r="A45" s="17" t="e">
        <f>(LOG(#REF!/#REF!)+($K$45+(($K$47^2)/2)*#REF!))/($K$47*SQRT(#REF!))</f>
        <v>#REF!</v>
      </c>
      <c r="B45" s="17" t="e">
        <f>A45-$K$47*SQRT(#REF!)</f>
        <v>#REF!</v>
      </c>
      <c r="C45" s="31">
        <v>3.1099999999999999E-2</v>
      </c>
      <c r="D45" s="31">
        <v>7.0000000000000007E-2</v>
      </c>
    </row>
    <row r="46" spans="1:4">
      <c r="A46" s="3" t="e">
        <f>(LOG(#REF!/#REF!)+($K$45+(($K$47^2)/2)*#REF!))/($K$47*SQRT(#REF!))</f>
        <v>#REF!</v>
      </c>
      <c r="B46" s="3" t="e">
        <f>A46-$K$47*SQRT(#REF!)</f>
        <v>#REF!</v>
      </c>
      <c r="C46" s="27">
        <v>3.1099999999999999E-2</v>
      </c>
      <c r="D46" s="27">
        <v>7.0000000000000007E-2</v>
      </c>
    </row>
    <row r="47" spans="1:4">
      <c r="A47" s="17" t="e">
        <f>(LOG(#REF!/#REF!)+($K$45+(($K$47^2)/2)*#REF!))/($K$47*SQRT(#REF!))</f>
        <v>#REF!</v>
      </c>
      <c r="B47" s="17" t="e">
        <f>A47-$K$47*SQRT(#REF!)</f>
        <v>#REF!</v>
      </c>
      <c r="C47" s="31">
        <v>3.1099999999999999E-2</v>
      </c>
      <c r="D47" s="31">
        <v>7.0000000000000007E-2</v>
      </c>
    </row>
    <row r="48" spans="1:4">
      <c r="A48" s="3"/>
      <c r="B48" s="3"/>
      <c r="C48" s="27"/>
      <c r="D48" s="27"/>
    </row>
    <row r="49" spans="1:4">
      <c r="A49" s="17"/>
      <c r="B49" s="17"/>
      <c r="C49" s="31"/>
      <c r="D49" s="31"/>
    </row>
    <row r="50" spans="1:4">
      <c r="A50" s="3"/>
      <c r="B50" s="3"/>
      <c r="C50" s="27"/>
      <c r="D50" s="27"/>
    </row>
    <row r="51" spans="1:4">
      <c r="A51" s="17"/>
      <c r="B51" s="17"/>
      <c r="C51" s="31"/>
      <c r="D51" s="31"/>
    </row>
    <row r="52" spans="1:4">
      <c r="A52" s="3"/>
      <c r="B52" s="3"/>
      <c r="C52" s="27"/>
      <c r="D52" s="27"/>
    </row>
    <row r="53" spans="1:4">
      <c r="A53" s="17"/>
      <c r="B53" s="17"/>
      <c r="C53" s="31"/>
      <c r="D53" s="31"/>
    </row>
    <row r="54" spans="1:4">
      <c r="A54" s="3"/>
      <c r="B54" s="3"/>
      <c r="C54" s="27"/>
      <c r="D54" s="27"/>
    </row>
    <row r="55" spans="1:4">
      <c r="A55" s="17"/>
      <c r="B55" s="17"/>
      <c r="C55" s="31"/>
      <c r="D55" s="31"/>
    </row>
  </sheetData>
  <mergeCells count="125">
    <mergeCell ref="A14:G14"/>
    <mergeCell ref="L27:M27"/>
    <mergeCell ref="L28:M28"/>
    <mergeCell ref="L29:M29"/>
    <mergeCell ref="L12:M12"/>
    <mergeCell ref="L21:M21"/>
    <mergeCell ref="L22:M22"/>
    <mergeCell ref="L23:M23"/>
    <mergeCell ref="L24:M24"/>
    <mergeCell ref="L25:M25"/>
    <mergeCell ref="L26:M26"/>
    <mergeCell ref="L15:M15"/>
    <mergeCell ref="L16:M16"/>
    <mergeCell ref="L17:M17"/>
    <mergeCell ref="L18:M18"/>
    <mergeCell ref="L19:M19"/>
    <mergeCell ref="L20:M20"/>
    <mergeCell ref="Y14:AA14"/>
    <mergeCell ref="AD14:AE15"/>
    <mergeCell ref="AF14:AG15"/>
    <mergeCell ref="AH14:AI15"/>
    <mergeCell ref="AJ14:AK15"/>
    <mergeCell ref="AL14:AM15"/>
    <mergeCell ref="T12:U12"/>
    <mergeCell ref="J14:M14"/>
    <mergeCell ref="O14:Q14"/>
    <mergeCell ref="S14:W14"/>
    <mergeCell ref="AB17:AC17"/>
    <mergeCell ref="AD17:AE17"/>
    <mergeCell ref="AF17:AG17"/>
    <mergeCell ref="AH17:AI17"/>
    <mergeCell ref="AJ17:AK17"/>
    <mergeCell ref="AL17:AM17"/>
    <mergeCell ref="AB16:AC16"/>
    <mergeCell ref="AD16:AE16"/>
    <mergeCell ref="AF16:AG16"/>
    <mergeCell ref="AH16:AI16"/>
    <mergeCell ref="AJ16:AK16"/>
    <mergeCell ref="AL16:AM16"/>
    <mergeCell ref="AB19:AC19"/>
    <mergeCell ref="AD19:AE19"/>
    <mergeCell ref="AF19:AG19"/>
    <mergeCell ref="AH19:AI19"/>
    <mergeCell ref="AJ19:AK19"/>
    <mergeCell ref="AL19:AM19"/>
    <mergeCell ref="AB18:AC18"/>
    <mergeCell ref="AD18:AE18"/>
    <mergeCell ref="AF18:AG18"/>
    <mergeCell ref="AH18:AI18"/>
    <mergeCell ref="AJ18:AK18"/>
    <mergeCell ref="AL18:AM18"/>
    <mergeCell ref="AB21:AC21"/>
    <mergeCell ref="AD21:AE21"/>
    <mergeCell ref="AF21:AG21"/>
    <mergeCell ref="AH21:AI21"/>
    <mergeCell ref="AJ21:AK21"/>
    <mergeCell ref="AL21:AM21"/>
    <mergeCell ref="AB20:AC20"/>
    <mergeCell ref="AD20:AE20"/>
    <mergeCell ref="AF20:AG20"/>
    <mergeCell ref="AH20:AI20"/>
    <mergeCell ref="AJ20:AK20"/>
    <mergeCell ref="AL20:AM20"/>
    <mergeCell ref="AB23:AC23"/>
    <mergeCell ref="AD23:AE23"/>
    <mergeCell ref="AF23:AG23"/>
    <mergeCell ref="AH23:AI23"/>
    <mergeCell ref="AJ23:AK23"/>
    <mergeCell ref="AL23:AM23"/>
    <mergeCell ref="AB22:AC22"/>
    <mergeCell ref="AD22:AE22"/>
    <mergeCell ref="AF22:AG22"/>
    <mergeCell ref="AH22:AI22"/>
    <mergeCell ref="AJ22:AK22"/>
    <mergeCell ref="AL22:AM22"/>
    <mergeCell ref="AB25:AC25"/>
    <mergeCell ref="AD25:AE25"/>
    <mergeCell ref="AF25:AG25"/>
    <mergeCell ref="AH25:AI25"/>
    <mergeCell ref="AJ25:AK25"/>
    <mergeCell ref="AL25:AM25"/>
    <mergeCell ref="AB24:AC24"/>
    <mergeCell ref="AD24:AE24"/>
    <mergeCell ref="AF24:AG24"/>
    <mergeCell ref="AH24:AI24"/>
    <mergeCell ref="AJ24:AK24"/>
    <mergeCell ref="AL24:AM24"/>
    <mergeCell ref="AB27:AC27"/>
    <mergeCell ref="AD27:AE27"/>
    <mergeCell ref="AF27:AG27"/>
    <mergeCell ref="AH27:AI27"/>
    <mergeCell ref="AJ27:AK27"/>
    <mergeCell ref="AL27:AM27"/>
    <mergeCell ref="AB26:AC26"/>
    <mergeCell ref="AD26:AE26"/>
    <mergeCell ref="AF26:AG26"/>
    <mergeCell ref="AH26:AI26"/>
    <mergeCell ref="AJ26:AK26"/>
    <mergeCell ref="AL26:AM26"/>
    <mergeCell ref="AB29:AC29"/>
    <mergeCell ref="AD29:AE29"/>
    <mergeCell ref="AF29:AG29"/>
    <mergeCell ref="AH29:AI29"/>
    <mergeCell ref="AJ29:AK29"/>
    <mergeCell ref="AL29:AM29"/>
    <mergeCell ref="AB28:AC28"/>
    <mergeCell ref="AD28:AE28"/>
    <mergeCell ref="AF28:AG28"/>
    <mergeCell ref="AH28:AI28"/>
    <mergeCell ref="AJ28:AK28"/>
    <mergeCell ref="AL28:AM28"/>
    <mergeCell ref="AL30:AM30"/>
    <mergeCell ref="L31:M31"/>
    <mergeCell ref="AB31:AC31"/>
    <mergeCell ref="AD31:AE31"/>
    <mergeCell ref="AF31:AG31"/>
    <mergeCell ref="AH31:AI31"/>
    <mergeCell ref="AJ31:AK31"/>
    <mergeCell ref="AL31:AM31"/>
    <mergeCell ref="L30:M30"/>
    <mergeCell ref="AB30:AC30"/>
    <mergeCell ref="AD30:AE30"/>
    <mergeCell ref="AF30:AG30"/>
    <mergeCell ref="AH30:AI30"/>
    <mergeCell ref="AJ30:AK3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Main</vt:lpstr>
      <vt:lpstr>Pricer</vt:lpstr>
      <vt:lpstr>FX Options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2023-08-25T09:50:34Z</dcterms:modified>
</cp:coreProperties>
</file>