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4835" windowHeight="9810" tabRatio="599"/>
  </bookViews>
  <sheets>
    <sheet name="Tabela de dados" sheetId="53" r:id="rId1"/>
    <sheet name="Graf. - P e T - TDP" sheetId="76" r:id="rId2"/>
    <sheet name="Regressão - P e T - TDP1" sheetId="78" r:id="rId3"/>
    <sheet name="Regressão - P e T - motor)" sheetId="80" r:id="rId4"/>
    <sheet name="Gráf. Chv e Cs TDP" sheetId="81" r:id="rId5"/>
    <sheet name="Graf. - P e T - Motor" sheetId="79" r:id="rId6"/>
  </sheets>
  <calcPr calcId="125725"/>
</workbook>
</file>

<file path=xl/calcChain.xml><?xml version="1.0" encoding="utf-8"?>
<calcChain xmlns="http://schemas.openxmlformats.org/spreadsheetml/2006/main">
  <c r="H8" i="53"/>
  <c r="H9"/>
  <c r="H10"/>
  <c r="H11"/>
  <c r="H12"/>
  <c r="H13"/>
  <c r="H14"/>
  <c r="H15"/>
  <c r="H16"/>
  <c r="H17"/>
  <c r="H18"/>
  <c r="H19"/>
  <c r="B8" l="1"/>
  <c r="N8" l="1"/>
  <c r="K8" s="1"/>
  <c r="N9"/>
  <c r="P9" s="1"/>
  <c r="N11"/>
  <c r="N12"/>
  <c r="P12" s="1"/>
  <c r="N15"/>
  <c r="P15" s="1"/>
  <c r="N16"/>
  <c r="P16" s="1"/>
  <c r="N18"/>
  <c r="N19"/>
  <c r="C8"/>
  <c r="S8"/>
  <c r="T8" s="1"/>
  <c r="V8" s="1"/>
  <c r="B9"/>
  <c r="C9"/>
  <c r="S9"/>
  <c r="T9" s="1"/>
  <c r="V9" s="1"/>
  <c r="B10"/>
  <c r="C10"/>
  <c r="N10"/>
  <c r="S10"/>
  <c r="T10" s="1"/>
  <c r="V10" s="1"/>
  <c r="B11"/>
  <c r="C11"/>
  <c r="S11"/>
  <c r="T11" s="1"/>
  <c r="V11" s="1"/>
  <c r="B12"/>
  <c r="C12"/>
  <c r="S12"/>
  <c r="T12" s="1"/>
  <c r="V12" s="1"/>
  <c r="B13"/>
  <c r="C13"/>
  <c r="N13"/>
  <c r="O13" s="1"/>
  <c r="Q13" s="1"/>
  <c r="S13"/>
  <c r="T13" s="1"/>
  <c r="V13" s="1"/>
  <c r="B14"/>
  <c r="C14"/>
  <c r="N14"/>
  <c r="S14"/>
  <c r="T14" s="1"/>
  <c r="V14" s="1"/>
  <c r="B15"/>
  <c r="C15"/>
  <c r="S15"/>
  <c r="T15" s="1"/>
  <c r="V15" s="1"/>
  <c r="B16"/>
  <c r="C16"/>
  <c r="S16"/>
  <c r="T16" s="1"/>
  <c r="V16" s="1"/>
  <c r="B17"/>
  <c r="C17"/>
  <c r="N17"/>
  <c r="O17" s="1"/>
  <c r="S17"/>
  <c r="T17" s="1"/>
  <c r="V17" s="1"/>
  <c r="B18"/>
  <c r="C18"/>
  <c r="S18"/>
  <c r="T18" s="1"/>
  <c r="V18" s="1"/>
  <c r="B19"/>
  <c r="C19"/>
  <c r="S19"/>
  <c r="T19" s="1"/>
  <c r="V19" s="1"/>
  <c r="Y20"/>
  <c r="Z20"/>
  <c r="J18"/>
  <c r="X18" s="1"/>
  <c r="O11"/>
  <c r="Q11" s="1"/>
  <c r="O12"/>
  <c r="Q12" s="1"/>
  <c r="K16"/>
  <c r="M16" s="1"/>
  <c r="K19" l="1"/>
  <c r="M19" s="1"/>
  <c r="P17"/>
  <c r="J19"/>
  <c r="L19" s="1"/>
  <c r="J11"/>
  <c r="L11" s="1"/>
  <c r="O16"/>
  <c r="Q16" s="1"/>
  <c r="L18"/>
  <c r="X19"/>
  <c r="J13"/>
  <c r="X13" s="1"/>
  <c r="K15"/>
  <c r="M15" s="1"/>
  <c r="S20"/>
  <c r="T20"/>
  <c r="V20" s="1"/>
  <c r="U18"/>
  <c r="W18" s="1"/>
  <c r="R12"/>
  <c r="Q17"/>
  <c r="O10"/>
  <c r="Q10" s="1"/>
  <c r="P10"/>
  <c r="K10"/>
  <c r="M10" s="1"/>
  <c r="J10"/>
  <c r="X10" s="1"/>
  <c r="P14"/>
  <c r="J14"/>
  <c r="L14" s="1"/>
  <c r="K14"/>
  <c r="M14" s="1"/>
  <c r="J16"/>
  <c r="U16" s="1"/>
  <c r="W16" s="1"/>
  <c r="P8"/>
  <c r="P13"/>
  <c r="O8"/>
  <c r="Q8" s="1"/>
  <c r="J17"/>
  <c r="K17"/>
  <c r="M17" s="1"/>
  <c r="O19"/>
  <c r="Q19" s="1"/>
  <c r="P19"/>
  <c r="K12"/>
  <c r="M12" s="1"/>
  <c r="J12"/>
  <c r="O9"/>
  <c r="Q9" s="1"/>
  <c r="J9"/>
  <c r="K9"/>
  <c r="M9" s="1"/>
  <c r="K13"/>
  <c r="M13" s="1"/>
  <c r="P18"/>
  <c r="O18"/>
  <c r="Q18" s="1"/>
  <c r="K18"/>
  <c r="M18" s="1"/>
  <c r="O15"/>
  <c r="Q15" s="1"/>
  <c r="J15"/>
  <c r="U15" s="1"/>
  <c r="W15" s="1"/>
  <c r="K11"/>
  <c r="M11" s="1"/>
  <c r="P11"/>
  <c r="J8"/>
  <c r="M8"/>
  <c r="O14"/>
  <c r="Q14" s="1"/>
  <c r="X11" l="1"/>
  <c r="U19"/>
  <c r="W19" s="1"/>
  <c r="U11"/>
  <c r="W11" s="1"/>
  <c r="U10"/>
  <c r="W10" s="1"/>
  <c r="L10"/>
  <c r="L13"/>
  <c r="U13"/>
  <c r="W13" s="1"/>
  <c r="U14"/>
  <c r="W14" s="1"/>
  <c r="X14"/>
  <c r="L16"/>
  <c r="X16"/>
  <c r="U8"/>
  <c r="W8" s="1"/>
  <c r="X8"/>
  <c r="L8"/>
  <c r="X15"/>
  <c r="L15"/>
  <c r="X9"/>
  <c r="U9"/>
  <c r="W9" s="1"/>
  <c r="L9"/>
  <c r="U12"/>
  <c r="W12" s="1"/>
  <c r="X12"/>
  <c r="L12"/>
  <c r="U17"/>
  <c r="W17" s="1"/>
  <c r="X17"/>
  <c r="L17"/>
  <c r="X20" l="1"/>
  <c r="W20"/>
  <c r="U20"/>
</calcChain>
</file>

<file path=xl/sharedStrings.xml><?xml version="1.0" encoding="utf-8"?>
<sst xmlns="http://schemas.openxmlformats.org/spreadsheetml/2006/main" count="81" uniqueCount="74">
  <si>
    <t>Densidade combustível (kg/L)</t>
  </si>
  <si>
    <t>Poder calorífico (MJ/kg)</t>
  </si>
  <si>
    <t>braço 
(m)</t>
  </si>
  <si>
    <t>Força 
(kgf)</t>
  </si>
  <si>
    <t>Reserva de torque (%)</t>
  </si>
  <si>
    <r>
      <t>Chv 
(L.h</t>
    </r>
    <r>
      <rPr>
        <b/>
        <vertAlign val="superscript"/>
        <sz val="10"/>
        <rFont val="Times New Roman"/>
        <family val="1"/>
      </rPr>
      <t>-1</t>
    </r>
    <r>
      <rPr>
        <b/>
        <sz val="10"/>
        <rFont val="Times New Roman"/>
        <family val="1"/>
      </rPr>
      <t>)</t>
    </r>
  </si>
  <si>
    <r>
      <t>Chm 
(kg.h</t>
    </r>
    <r>
      <rPr>
        <b/>
        <vertAlign val="superscript"/>
        <sz val="10"/>
        <rFont val="Times New Roman"/>
        <family val="1"/>
      </rPr>
      <t>-1</t>
    </r>
    <r>
      <rPr>
        <b/>
        <sz val="10"/>
        <rFont val="Times New Roman"/>
        <family val="1"/>
      </rPr>
      <t>)</t>
    </r>
  </si>
  <si>
    <r>
      <t>Cs 
(g.kWh</t>
    </r>
    <r>
      <rPr>
        <b/>
        <vertAlign val="superscript"/>
        <sz val="10"/>
        <rFont val="Times New Roman"/>
        <family val="1"/>
      </rPr>
      <t>-1</t>
    </r>
    <r>
      <rPr>
        <b/>
        <sz val="10"/>
        <rFont val="Times New Roman"/>
        <family val="1"/>
      </rPr>
      <t>)</t>
    </r>
  </si>
  <si>
    <t>TDP</t>
  </si>
  <si>
    <t>Água</t>
  </si>
  <si>
    <r>
      <t>Consumo
energético
 (MJ.h</t>
    </r>
    <r>
      <rPr>
        <b/>
        <vertAlign val="superscript"/>
        <sz val="10"/>
        <rFont val="Times New Roman"/>
        <family val="1"/>
      </rPr>
      <t>-1</t>
    </r>
    <r>
      <rPr>
        <b/>
        <sz val="10"/>
        <rFont val="Times New Roman"/>
        <family val="1"/>
      </rPr>
      <t>)</t>
    </r>
  </si>
  <si>
    <t>Eficiência
térmica
 (%)</t>
  </si>
  <si>
    <t>Temperaturas (°C)</t>
  </si>
  <si>
    <t>Rotações (rpm)</t>
  </si>
  <si>
    <t xml:space="preserve">Motor </t>
  </si>
  <si>
    <t>Dados</t>
  </si>
  <si>
    <t>Diesel</t>
  </si>
  <si>
    <t>Relação de transmissão Motor/TDP</t>
  </si>
  <si>
    <t>Em azul:  Determinado por equações</t>
  </si>
  <si>
    <t>Ar após 
turbina</t>
  </si>
  <si>
    <t>Energia específica</t>
  </si>
  <si>
    <r>
      <t>kWh.L</t>
    </r>
    <r>
      <rPr>
        <b/>
        <vertAlign val="superscript"/>
        <sz val="10"/>
        <rFont val="Times New Roman"/>
        <family val="1"/>
      </rPr>
      <t>-1</t>
    </r>
  </si>
  <si>
    <t>Ventilador</t>
  </si>
  <si>
    <t>Relação de transmissão Ventilador/motor</t>
  </si>
  <si>
    <t>Óleo
(cárter)</t>
  </si>
  <si>
    <t>Média</t>
  </si>
  <si>
    <t>Umidade 2 rep.</t>
  </si>
  <si>
    <t>CLP
(2 rep.)</t>
  </si>
  <si>
    <t>Atmosférica
(2 rep.)</t>
  </si>
  <si>
    <t>Força medida 
(kgf)</t>
  </si>
  <si>
    <r>
      <t>Chv
(L.h</t>
    </r>
    <r>
      <rPr>
        <vertAlign val="superscript"/>
        <sz val="12"/>
        <rFont val="Times New Roman"/>
        <family val="1"/>
      </rPr>
      <t>-1</t>
    </r>
    <r>
      <rPr>
        <sz val="12"/>
        <rFont val="Times New Roman"/>
        <family val="1"/>
      </rPr>
      <t>)</t>
    </r>
  </si>
  <si>
    <t>Diesel
(2 rep.)</t>
  </si>
  <si>
    <t>Admissão
(2 rep.)</t>
  </si>
  <si>
    <t>kW
TDP</t>
  </si>
  <si>
    <t>cv
TDP</t>
  </si>
  <si>
    <t>Ar pós turbina
(2 rep).</t>
  </si>
  <si>
    <t>Óleo carter
(2 rep.)</t>
  </si>
  <si>
    <t>Água refrigeração 
(2 rep)</t>
  </si>
  <si>
    <t>Após turbo
(2 rep.) - bar</t>
  </si>
  <si>
    <t>UR (%)</t>
  </si>
  <si>
    <t>kgf.m
TDP</t>
  </si>
  <si>
    <t>N.m
TDP</t>
  </si>
  <si>
    <t>kW
Motor
*</t>
  </si>
  <si>
    <t>cv
Motor
*</t>
  </si>
  <si>
    <t>N.m
Motor
*</t>
  </si>
  <si>
    <t>Potência indicada</t>
  </si>
  <si>
    <t>Torque indicado</t>
  </si>
  <si>
    <t>kgf.m
motor
*</t>
  </si>
  <si>
    <t>Atmosf.</t>
  </si>
  <si>
    <t>Amb.</t>
  </si>
  <si>
    <t>Consumo de
combustível</t>
  </si>
  <si>
    <t>Após 
turbo</t>
  </si>
  <si>
    <t>kW TDP</t>
  </si>
  <si>
    <t>cv TDP</t>
  </si>
  <si>
    <t>kW motor</t>
  </si>
  <si>
    <t>cv motor</t>
  </si>
  <si>
    <t>kgf.m TDP</t>
  </si>
  <si>
    <t>N.m TDP</t>
  </si>
  <si>
    <t>kgf.m motor</t>
  </si>
  <si>
    <t>N.m motor</t>
  </si>
  <si>
    <t>Reserva de torque</t>
  </si>
  <si>
    <r>
      <t>Chv (L.h</t>
    </r>
    <r>
      <rPr>
        <b/>
        <vertAlign val="superscript"/>
        <sz val="10"/>
        <rFont val="Times New Roman"/>
        <family val="1"/>
      </rPr>
      <t>-1</t>
    </r>
    <r>
      <rPr>
        <b/>
        <sz val="10"/>
        <rFont val="Times New Roman"/>
        <family val="1"/>
      </rPr>
      <t>)</t>
    </r>
  </si>
  <si>
    <r>
      <t>Chm (kg.h</t>
    </r>
    <r>
      <rPr>
        <b/>
        <vertAlign val="superscript"/>
        <sz val="10"/>
        <rFont val="Times New Roman"/>
        <family val="1"/>
      </rPr>
      <t>-1</t>
    </r>
    <r>
      <rPr>
        <b/>
        <sz val="10"/>
        <rFont val="Times New Roman"/>
        <family val="1"/>
      </rPr>
      <t>)</t>
    </r>
  </si>
  <si>
    <r>
      <t>Cs (g.kWh</t>
    </r>
    <r>
      <rPr>
        <b/>
        <vertAlign val="superscript"/>
        <sz val="10"/>
        <rFont val="Times New Roman"/>
        <family val="1"/>
      </rPr>
      <t>-1</t>
    </r>
    <r>
      <rPr>
        <b/>
        <sz val="10"/>
        <rFont val="Times New Roman"/>
        <family val="1"/>
      </rPr>
      <t>)</t>
    </r>
  </si>
  <si>
    <r>
      <rPr>
        <sz val="10"/>
        <color indexed="17"/>
        <rFont val="Times New Roman"/>
        <family val="1"/>
      </rPr>
      <t>Em verde</t>
    </r>
    <r>
      <rPr>
        <sz val="10"/>
        <rFont val="Times New Roman"/>
        <family val="1"/>
      </rPr>
      <t xml:space="preserve"> e </t>
    </r>
    <r>
      <rPr>
        <sz val="10"/>
        <color indexed="30"/>
        <rFont val="Times New Roman"/>
        <family val="1"/>
      </rPr>
      <t>azul</t>
    </r>
    <r>
      <rPr>
        <sz val="10"/>
        <rFont val="Times New Roman"/>
        <family val="1"/>
      </rPr>
      <t xml:space="preserve"> - não mexer</t>
    </r>
  </si>
  <si>
    <t>* Considerando aumento de 10% na transmissão (ASAE, 2005).</t>
  </si>
  <si>
    <t>Trator: Valtra BM 125i</t>
  </si>
  <si>
    <t>Data de ensaio:</t>
  </si>
  <si>
    <t>Horas do trator:</t>
  </si>
  <si>
    <t>Eficiência
 (%)</t>
  </si>
  <si>
    <t>Aspiração</t>
  </si>
  <si>
    <t>Turbo - Intercooler</t>
  </si>
  <si>
    <t>Rotação máxima livre (rpm)</t>
  </si>
  <si>
    <t>Rotação nominal do motor (rpm)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</si>
</sst>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0.000"/>
  </numFmts>
  <fonts count="21">
    <font>
      <sz val="10"/>
      <name val="Arial"/>
    </font>
    <font>
      <sz val="12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4"/>
      <name val="Times New Roman"/>
      <family val="1"/>
    </font>
    <font>
      <sz val="10"/>
      <color indexed="30"/>
      <name val="Times New Roman"/>
      <family val="1"/>
    </font>
    <font>
      <b/>
      <sz val="10"/>
      <color indexed="30"/>
      <name val="Times New Roman"/>
      <family val="1"/>
    </font>
    <font>
      <b/>
      <vertAlign val="superscript"/>
      <sz val="10"/>
      <name val="Times New Roman"/>
      <family val="1"/>
    </font>
    <font>
      <sz val="12"/>
      <name val="Times New Roman"/>
      <family val="1"/>
    </font>
    <font>
      <b/>
      <sz val="12"/>
      <color indexed="30"/>
      <name val="Times New Roman"/>
      <family val="1"/>
    </font>
    <font>
      <vertAlign val="superscript"/>
      <sz val="12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9"/>
      <name val="Times New Roman"/>
      <family val="1"/>
    </font>
    <font>
      <sz val="10"/>
      <color indexed="17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70C0"/>
      <name val="Times New Roman"/>
      <family val="1"/>
    </font>
    <font>
      <b/>
      <sz val="10"/>
      <color rgb="FFFF0000"/>
      <name val="Times New Roman"/>
      <family val="1"/>
    </font>
    <font>
      <sz val="12"/>
      <color indexed="30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0" fontId="2" fillId="0" borderId="0"/>
    <xf numFmtId="43" fontId="2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/>
    <xf numFmtId="2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9" fillId="2" borderId="1" xfId="0" applyFont="1" applyFill="1" applyBorder="1" applyAlignment="1">
      <alignment vertical="center"/>
    </xf>
    <xf numFmtId="1" fontId="7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1" xfId="2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12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64" fontId="13" fillId="0" borderId="0" xfId="0" applyNumberFormat="1" applyFont="1" applyBorder="1" applyAlignment="1">
      <alignment vertical="center"/>
    </xf>
    <xf numFmtId="164" fontId="10" fillId="0" borderId="1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horizontal="center"/>
    </xf>
    <xf numFmtId="0" fontId="9" fillId="4" borderId="0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vertical="center"/>
    </xf>
    <xf numFmtId="164" fontId="7" fillId="0" borderId="1" xfId="2" applyNumberFormat="1" applyFont="1" applyFill="1" applyBorder="1" applyAlignment="1">
      <alignment horizontal="center"/>
    </xf>
    <xf numFmtId="164" fontId="13" fillId="0" borderId="5" xfId="0" applyNumberFormat="1" applyFont="1" applyBorder="1" applyAlignment="1">
      <alignment vertical="center"/>
    </xf>
    <xf numFmtId="0" fontId="4" fillId="4" borderId="0" xfId="0" applyFont="1" applyFill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164" fontId="18" fillId="0" borderId="1" xfId="0" applyNumberFormat="1" applyFont="1" applyFill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18" fillId="3" borderId="1" xfId="0" applyFont="1" applyFill="1" applyBorder="1" applyAlignment="1">
      <alignment horizontal="center" vertical="center" wrapText="1"/>
    </xf>
    <xf numFmtId="0" fontId="19" fillId="0" borderId="0" xfId="0" applyFont="1" applyBorder="1" applyAlignment="1"/>
    <xf numFmtId="0" fontId="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4" fontId="20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0" fontId="4" fillId="3" borderId="6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Separador de milhares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68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pt-BR"/>
              <a:t>Potência e torque  na  TDP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762331838565026"/>
          <c:y val="0.14634146341463422"/>
          <c:w val="0.773542600896861"/>
          <c:h val="0.73008130081300815"/>
        </c:manualLayout>
      </c:layout>
      <c:lineChart>
        <c:grouping val="standard"/>
        <c:ser>
          <c:idx val="1"/>
          <c:order val="1"/>
          <c:tx>
            <c:strRef>
              <c:f>'Tabela de dados'!$AE$7</c:f>
              <c:strCache>
                <c:ptCount val="1"/>
                <c:pt idx="0">
                  <c:v>kW TDP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'Tabela de dados'!$A$8:$A$19</c:f>
              <c:numCache>
                <c:formatCode>0</c:formatCode>
                <c:ptCount val="12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</c:numCache>
            </c:numRef>
          </c:cat>
          <c:val>
            <c:numRef>
              <c:f>'Tabela de dados'!$J$8:$J$19</c:f>
              <c:numCache>
                <c:formatCode>0.0</c:formatCode>
                <c:ptCount val="12"/>
                <c:pt idx="0">
                  <c:v>54.025185043694194</c:v>
                </c:pt>
                <c:pt idx="1">
                  <c:v>58.157036435700306</c:v>
                </c:pt>
                <c:pt idx="2">
                  <c:v>62.2961654171243</c:v>
                </c:pt>
                <c:pt idx="3">
                  <c:v>66.653622081084947</c:v>
                </c:pt>
                <c:pt idx="4">
                  <c:v>70.312430160928329</c:v>
                </c:pt>
                <c:pt idx="5">
                  <c:v>72.870502841316082</c:v>
                </c:pt>
                <c:pt idx="6">
                  <c:v>76.014421469843867</c:v>
                </c:pt>
                <c:pt idx="7">
                  <c:v>78.01939735447209</c:v>
                </c:pt>
                <c:pt idx="8">
                  <c:v>79.653216178788028</c:v>
                </c:pt>
                <c:pt idx="9">
                  <c:v>78.921818442290245</c:v>
                </c:pt>
                <c:pt idx="10">
                  <c:v>53.490282221479397</c:v>
                </c:pt>
                <c:pt idx="11">
                  <c:v>6.1404660713432975</c:v>
                </c:pt>
              </c:numCache>
            </c:numRef>
          </c:val>
        </c:ser>
        <c:ser>
          <c:idx val="3"/>
          <c:order val="2"/>
          <c:tx>
            <c:strRef>
              <c:f>'Tabela de dados'!$AF$7</c:f>
              <c:strCache>
                <c:ptCount val="1"/>
                <c:pt idx="0">
                  <c:v>cv TDP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'Tabela de dados'!$A$8:$A$19</c:f>
              <c:numCache>
                <c:formatCode>0</c:formatCode>
                <c:ptCount val="12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</c:numCache>
            </c:numRef>
          </c:cat>
          <c:val>
            <c:numRef>
              <c:f>'Tabela de dados'!$K$8:$K$19</c:f>
              <c:numCache>
                <c:formatCode>0.0</c:formatCode>
                <c:ptCount val="12"/>
                <c:pt idx="0">
                  <c:v>73.47183780027666</c:v>
                </c:pt>
                <c:pt idx="1">
                  <c:v>79.090971081223259</c:v>
                </c:pt>
                <c:pt idx="2">
                  <c:v>84.720001558613603</c:v>
                </c:pt>
                <c:pt idx="3">
                  <c:v>90.645947929316861</c:v>
                </c:pt>
                <c:pt idx="4">
                  <c:v>95.621763441418864</c:v>
                </c:pt>
                <c:pt idx="5">
                  <c:v>99.100627991401652</c:v>
                </c:pt>
                <c:pt idx="6">
                  <c:v>103.3762168551074</c:v>
                </c:pt>
                <c:pt idx="7">
                  <c:v>106.10289447536417</c:v>
                </c:pt>
                <c:pt idx="8">
                  <c:v>108.32481507698903</c:v>
                </c:pt>
                <c:pt idx="9">
                  <c:v>107.3301468343908</c:v>
                </c:pt>
                <c:pt idx="10">
                  <c:v>72.744393861660043</c:v>
                </c:pt>
                <c:pt idx="11">
                  <c:v>8.3507594994252603</c:v>
                </c:pt>
              </c:numCache>
            </c:numRef>
          </c:val>
        </c:ser>
        <c:ser>
          <c:idx val="2"/>
          <c:order val="3"/>
          <c:tx>
            <c:strRef>
              <c:f>'Tabela de dados'!$R$7</c:f>
              <c:strCache>
                <c:ptCount val="1"/>
                <c:pt idx="0">
                  <c:v>Reserva de torque (%)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noFill/>
              </a:ln>
            </c:spPr>
          </c:marker>
          <c:dLbls>
            <c:dLbl>
              <c:idx val="0"/>
              <c:showVal val="1"/>
              <c:showSerNam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showVal val="1"/>
          </c:dLbls>
          <c:cat>
            <c:numRef>
              <c:f>'Tabela de dados'!$A$8:$A$19</c:f>
              <c:numCache>
                <c:formatCode>0</c:formatCode>
                <c:ptCount val="12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</c:numCache>
            </c:numRef>
          </c:cat>
          <c:val>
            <c:numRef>
              <c:f>'Tabela de dados'!$R$12</c:f>
              <c:numCache>
                <c:formatCode>0.0</c:formatCode>
                <c:ptCount val="1"/>
                <c:pt idx="0">
                  <c:v>14.262990455991487</c:v>
                </c:pt>
              </c:numCache>
            </c:numRef>
          </c:val>
        </c:ser>
        <c:dLbls/>
        <c:marker val="1"/>
        <c:axId val="67806720"/>
        <c:axId val="67808640"/>
      </c:lineChart>
      <c:lineChart>
        <c:grouping val="standard"/>
        <c:ser>
          <c:idx val="0"/>
          <c:order val="0"/>
          <c:tx>
            <c:strRef>
              <c:f>'Tabela de dados'!$AJ$7</c:f>
              <c:strCache>
                <c:ptCount val="1"/>
                <c:pt idx="0">
                  <c:v>N.m TDP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'Tabela de dados'!$A$8:$A$19</c:f>
              <c:numCache>
                <c:formatCode>0</c:formatCode>
                <c:ptCount val="12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</c:numCache>
            </c:numRef>
          </c:cat>
          <c:val>
            <c:numRef>
              <c:f>'Tabela de dados'!$O$8:$O$19</c:f>
              <c:numCache>
                <c:formatCode>0</c:formatCode>
                <c:ptCount val="12"/>
                <c:pt idx="0">
                  <c:v>1268.3953296000002</c:v>
                </c:pt>
                <c:pt idx="1">
                  <c:v>1274.3755056000002</c:v>
                </c:pt>
                <c:pt idx="2">
                  <c:v>1279.757664</c:v>
                </c:pt>
                <c:pt idx="3">
                  <c:v>1288.727928</c:v>
                </c:pt>
                <c:pt idx="4">
                  <c:v>1283.9437872000001</c:v>
                </c:pt>
                <c:pt idx="5">
                  <c:v>1260.6211008</c:v>
                </c:pt>
                <c:pt idx="6">
                  <c:v>1249.2587664000002</c:v>
                </c:pt>
                <c:pt idx="7">
                  <c:v>1221.1519392</c:v>
                </c:pt>
                <c:pt idx="8">
                  <c:v>1190.055024</c:v>
                </c:pt>
                <c:pt idx="9">
                  <c:v>1127.8611936000002</c:v>
                </c:pt>
                <c:pt idx="10">
                  <c:v>732.57156000000009</c:v>
                </c:pt>
                <c:pt idx="11">
                  <c:v>80.732376000000002</c:v>
                </c:pt>
              </c:numCache>
            </c:numRef>
          </c:val>
        </c:ser>
        <c:dLbls/>
        <c:marker val="1"/>
        <c:axId val="67712512"/>
        <c:axId val="67714048"/>
      </c:lineChart>
      <c:catAx>
        <c:axId val="67806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t-BR"/>
                  <a:t>rpm</a:t>
                </a:r>
              </a:p>
            </c:rich>
          </c:tx>
          <c:spPr>
            <a:noFill/>
            <a:ln w="25400">
              <a:noFill/>
            </a:ln>
          </c:spPr>
        </c:title>
        <c:numFmt formatCode="0" sourceLinked="1"/>
        <c:majorTickMark val="none"/>
        <c:tickLblPos val="low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67808640"/>
        <c:crosses val="autoZero"/>
        <c:lblAlgn val="ctr"/>
        <c:lblOffset val="100"/>
      </c:catAx>
      <c:valAx>
        <c:axId val="678086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t-BR"/>
                  <a:t>Potência TDP (kW - cv) </a:t>
                </a:r>
              </a:p>
            </c:rich>
          </c:tx>
          <c:spPr>
            <a:noFill/>
            <a:ln w="25400">
              <a:noFill/>
            </a:ln>
          </c:spPr>
        </c:title>
        <c:numFmt formatCode="0" sourceLinked="0"/>
        <c:maj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67806720"/>
        <c:crosses val="autoZero"/>
        <c:crossBetween val="between"/>
      </c:valAx>
      <c:catAx>
        <c:axId val="67712512"/>
        <c:scaling>
          <c:orientation val="minMax"/>
        </c:scaling>
        <c:delete val="1"/>
        <c:axPos val="b"/>
        <c:numFmt formatCode="0" sourceLinked="1"/>
        <c:tickLblPos val="none"/>
        <c:crossAx val="67714048"/>
        <c:crosses val="autoZero"/>
        <c:lblAlgn val="ctr"/>
        <c:lblOffset val="100"/>
      </c:catAx>
      <c:valAx>
        <c:axId val="67714048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t-BR"/>
                  <a:t>Torque TDP (N.m)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67712512"/>
        <c:crosses val="max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27272727272727282"/>
          <c:y val="7.6923076923076927E-2"/>
          <c:w val="0.44822134387351775"/>
          <c:h val="4.4328552803129084E-2"/>
        </c:manualLayout>
      </c:layout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pt-BR"/>
        </a:p>
      </c:txPr>
    </c:legend>
    <c:plotVisOnly val="1"/>
    <c:dispBlanksAs val="gap"/>
  </c:chart>
  <c:spPr>
    <a:ln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68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pt-BR"/>
              <a:t>Potência e torque  na TDP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65022421524664"/>
          <c:y val="0.14634146341463422"/>
          <c:w val="0.77466367713004503"/>
          <c:h val="0.73008130081300815"/>
        </c:manualLayout>
      </c:layout>
      <c:lineChart>
        <c:grouping val="standard"/>
        <c:ser>
          <c:idx val="1"/>
          <c:order val="1"/>
          <c:tx>
            <c:strRef>
              <c:f>'Tabela de dados'!$AE$7</c:f>
              <c:strCache>
                <c:ptCount val="1"/>
                <c:pt idx="0">
                  <c:v>kW TDP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name>kW TDP</c:name>
            <c:spPr>
              <a:ln w="31750"/>
            </c:spPr>
            <c:trendlineType val="poly"/>
            <c:order val="6"/>
          </c:trendline>
          <c:cat>
            <c:numRef>
              <c:f>'Tabela de dados'!$A$8:$A$19</c:f>
              <c:numCache>
                <c:formatCode>0</c:formatCode>
                <c:ptCount val="12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</c:numCache>
            </c:numRef>
          </c:cat>
          <c:val>
            <c:numRef>
              <c:f>'Tabela de dados'!$J$8:$J$19</c:f>
              <c:numCache>
                <c:formatCode>0.0</c:formatCode>
                <c:ptCount val="12"/>
                <c:pt idx="0">
                  <c:v>54.025185043694194</c:v>
                </c:pt>
                <c:pt idx="1">
                  <c:v>58.157036435700306</c:v>
                </c:pt>
                <c:pt idx="2">
                  <c:v>62.2961654171243</c:v>
                </c:pt>
                <c:pt idx="3">
                  <c:v>66.653622081084947</c:v>
                </c:pt>
                <c:pt idx="4">
                  <c:v>70.312430160928329</c:v>
                </c:pt>
                <c:pt idx="5">
                  <c:v>72.870502841316082</c:v>
                </c:pt>
                <c:pt idx="6">
                  <c:v>76.014421469843867</c:v>
                </c:pt>
                <c:pt idx="7">
                  <c:v>78.01939735447209</c:v>
                </c:pt>
                <c:pt idx="8">
                  <c:v>79.653216178788028</c:v>
                </c:pt>
                <c:pt idx="9">
                  <c:v>78.921818442290245</c:v>
                </c:pt>
                <c:pt idx="10">
                  <c:v>53.490282221479397</c:v>
                </c:pt>
                <c:pt idx="11">
                  <c:v>6.1404660713432975</c:v>
                </c:pt>
              </c:numCache>
            </c:numRef>
          </c:val>
        </c:ser>
        <c:ser>
          <c:idx val="3"/>
          <c:order val="2"/>
          <c:tx>
            <c:strRef>
              <c:f>'Tabela de dados'!$AF$7</c:f>
              <c:strCache>
                <c:ptCount val="1"/>
                <c:pt idx="0">
                  <c:v>cv TDP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none"/>
          </c:marker>
          <c:trendline>
            <c:name>cv TDP</c:name>
            <c:spPr>
              <a:ln w="31750">
                <a:solidFill>
                  <a:srgbClr val="00B050"/>
                </a:solidFill>
              </a:ln>
            </c:spPr>
            <c:trendlineType val="poly"/>
            <c:order val="6"/>
          </c:trendline>
          <c:cat>
            <c:numRef>
              <c:f>'Tabela de dados'!$A$8:$A$19</c:f>
              <c:numCache>
                <c:formatCode>0</c:formatCode>
                <c:ptCount val="12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</c:numCache>
            </c:numRef>
          </c:cat>
          <c:val>
            <c:numRef>
              <c:f>'Tabela de dados'!$K$8:$K$19</c:f>
              <c:numCache>
                <c:formatCode>0.0</c:formatCode>
                <c:ptCount val="12"/>
                <c:pt idx="0">
                  <c:v>73.47183780027666</c:v>
                </c:pt>
                <c:pt idx="1">
                  <c:v>79.090971081223259</c:v>
                </c:pt>
                <c:pt idx="2">
                  <c:v>84.720001558613603</c:v>
                </c:pt>
                <c:pt idx="3">
                  <c:v>90.645947929316861</c:v>
                </c:pt>
                <c:pt idx="4">
                  <c:v>95.621763441418864</c:v>
                </c:pt>
                <c:pt idx="5">
                  <c:v>99.100627991401652</c:v>
                </c:pt>
                <c:pt idx="6">
                  <c:v>103.3762168551074</c:v>
                </c:pt>
                <c:pt idx="7">
                  <c:v>106.10289447536417</c:v>
                </c:pt>
                <c:pt idx="8">
                  <c:v>108.32481507698903</c:v>
                </c:pt>
                <c:pt idx="9">
                  <c:v>107.3301468343908</c:v>
                </c:pt>
                <c:pt idx="10">
                  <c:v>72.744393861660043</c:v>
                </c:pt>
                <c:pt idx="11">
                  <c:v>8.3507594994252603</c:v>
                </c:pt>
              </c:numCache>
            </c:numRef>
          </c:val>
        </c:ser>
        <c:ser>
          <c:idx val="2"/>
          <c:order val="3"/>
          <c:tx>
            <c:strRef>
              <c:f>'Tabela de dados'!$R$7</c:f>
              <c:strCache>
                <c:ptCount val="1"/>
                <c:pt idx="0">
                  <c:v>Reserva de torque (%)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noFill/>
              </a:ln>
            </c:spPr>
          </c:marker>
          <c:dLbls>
            <c:dLbl>
              <c:idx val="0"/>
              <c:showVal val="1"/>
              <c:showSerNam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showVal val="1"/>
          </c:dLbls>
          <c:cat>
            <c:numRef>
              <c:f>'Tabela de dados'!$A$8:$A$19</c:f>
              <c:numCache>
                <c:formatCode>0</c:formatCode>
                <c:ptCount val="12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</c:numCache>
            </c:numRef>
          </c:cat>
          <c:val>
            <c:numRef>
              <c:f>'Tabela de dados'!$R$12</c:f>
              <c:numCache>
                <c:formatCode>0.0</c:formatCode>
                <c:ptCount val="1"/>
                <c:pt idx="0">
                  <c:v>14.262990455991487</c:v>
                </c:pt>
              </c:numCache>
            </c:numRef>
          </c:val>
        </c:ser>
        <c:dLbls/>
        <c:marker val="1"/>
        <c:axId val="68017536"/>
        <c:axId val="68048384"/>
      </c:lineChart>
      <c:lineChart>
        <c:grouping val="standard"/>
        <c:ser>
          <c:idx val="0"/>
          <c:order val="0"/>
          <c:tx>
            <c:strRef>
              <c:f>'Tabela de dados'!$AJ$7</c:f>
              <c:strCache>
                <c:ptCount val="1"/>
                <c:pt idx="0">
                  <c:v>N.m TDP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name>N.m TDP</c:name>
            <c:spPr>
              <a:ln w="31750">
                <a:solidFill>
                  <a:srgbClr val="FF0000"/>
                </a:solidFill>
              </a:ln>
            </c:spPr>
            <c:trendlineType val="poly"/>
            <c:order val="6"/>
          </c:trendline>
          <c:val>
            <c:numRef>
              <c:f>'Tabela de dados'!$O$8:$O$19</c:f>
              <c:numCache>
                <c:formatCode>0</c:formatCode>
                <c:ptCount val="12"/>
                <c:pt idx="0">
                  <c:v>1268.3953296000002</c:v>
                </c:pt>
                <c:pt idx="1">
                  <c:v>1274.3755056000002</c:v>
                </c:pt>
                <c:pt idx="2">
                  <c:v>1279.757664</c:v>
                </c:pt>
                <c:pt idx="3">
                  <c:v>1288.727928</c:v>
                </c:pt>
                <c:pt idx="4">
                  <c:v>1283.9437872000001</c:v>
                </c:pt>
                <c:pt idx="5">
                  <c:v>1260.6211008</c:v>
                </c:pt>
                <c:pt idx="6">
                  <c:v>1249.2587664000002</c:v>
                </c:pt>
                <c:pt idx="7">
                  <c:v>1221.1519392</c:v>
                </c:pt>
                <c:pt idx="8">
                  <c:v>1190.055024</c:v>
                </c:pt>
                <c:pt idx="9">
                  <c:v>1127.8611936000002</c:v>
                </c:pt>
                <c:pt idx="10">
                  <c:v>732.57156000000009</c:v>
                </c:pt>
                <c:pt idx="11">
                  <c:v>80.732376000000002</c:v>
                </c:pt>
              </c:numCache>
            </c:numRef>
          </c:val>
        </c:ser>
        <c:dLbls/>
        <c:marker val="1"/>
        <c:axId val="68050304"/>
        <c:axId val="68052096"/>
      </c:lineChart>
      <c:catAx>
        <c:axId val="68017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t-BR"/>
                  <a:t>rpm</a:t>
                </a:r>
              </a:p>
            </c:rich>
          </c:tx>
          <c:spPr>
            <a:noFill/>
            <a:ln w="25400">
              <a:noFill/>
            </a:ln>
          </c:spPr>
        </c:title>
        <c:numFmt formatCode="0" sourceLinked="1"/>
        <c:majorTickMark val="none"/>
        <c:tickLblPos val="low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68048384"/>
        <c:crosses val="autoZero"/>
        <c:lblAlgn val="ctr"/>
        <c:lblOffset val="100"/>
      </c:catAx>
      <c:valAx>
        <c:axId val="680483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t-BR"/>
                  <a:t>Potência TDP (kW - cv) </a:t>
                </a:r>
              </a:p>
            </c:rich>
          </c:tx>
          <c:spPr>
            <a:noFill/>
            <a:ln w="25400">
              <a:noFill/>
            </a:ln>
          </c:spPr>
        </c:title>
        <c:numFmt formatCode="0" sourceLinked="0"/>
        <c:maj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68017536"/>
        <c:crosses val="autoZero"/>
        <c:crossBetween val="between"/>
      </c:valAx>
      <c:catAx>
        <c:axId val="68050304"/>
        <c:scaling>
          <c:orientation val="minMax"/>
        </c:scaling>
        <c:delete val="1"/>
        <c:axPos val="b"/>
        <c:tickLblPos val="none"/>
        <c:crossAx val="68052096"/>
        <c:crosses val="autoZero"/>
        <c:lblAlgn val="ctr"/>
        <c:lblOffset val="100"/>
      </c:catAx>
      <c:valAx>
        <c:axId val="68052096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t-BR"/>
                  <a:t>Torque TDP (N.m)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68050304"/>
        <c:crosses val="max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7430830039525711"/>
          <c:y val="7.6923076923076927E-2"/>
          <c:w val="0.44505928853754934"/>
          <c:h val="4.4328552803129084E-2"/>
        </c:manualLayout>
      </c:layout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pt-BR"/>
        </a:p>
      </c:txPr>
    </c:legend>
    <c:plotVisOnly val="1"/>
    <c:dispBlanksAs val="gap"/>
  </c:chart>
  <c:spPr>
    <a:ln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68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pt-BR"/>
              <a:t>Potência e torque  no motor*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65022421524664"/>
          <c:y val="0.14634146341463422"/>
          <c:w val="0.78699551569506754"/>
          <c:h val="0.73008130081300815"/>
        </c:manualLayout>
      </c:layout>
      <c:lineChart>
        <c:grouping val="standard"/>
        <c:ser>
          <c:idx val="1"/>
          <c:order val="1"/>
          <c:tx>
            <c:strRef>
              <c:f>'Tabela de dados'!$AG$7</c:f>
              <c:strCache>
                <c:ptCount val="1"/>
                <c:pt idx="0">
                  <c:v>kW motor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name>kW motor</c:name>
            <c:spPr>
              <a:ln w="31750"/>
            </c:spPr>
            <c:trendlineType val="poly"/>
            <c:order val="6"/>
          </c:trendline>
          <c:cat>
            <c:numRef>
              <c:f>'Tabela de dados'!$A$8:$A$19</c:f>
              <c:numCache>
                <c:formatCode>0</c:formatCode>
                <c:ptCount val="12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</c:numCache>
            </c:numRef>
          </c:cat>
          <c:val>
            <c:numRef>
              <c:f>'Tabela de dados'!$L$8:$L$19</c:f>
              <c:numCache>
                <c:formatCode>0.0</c:formatCode>
                <c:ptCount val="12"/>
                <c:pt idx="0">
                  <c:v>60.027983381882436</c:v>
                </c:pt>
                <c:pt idx="1">
                  <c:v>64.618929373000341</c:v>
                </c:pt>
                <c:pt idx="2">
                  <c:v>69.21796157458256</c:v>
                </c:pt>
                <c:pt idx="3">
                  <c:v>74.059580090094386</c:v>
                </c:pt>
                <c:pt idx="4">
                  <c:v>78.124922401031469</c:v>
                </c:pt>
                <c:pt idx="5">
                  <c:v>80.967225379240091</c:v>
                </c:pt>
                <c:pt idx="6">
                  <c:v>84.460468299826516</c:v>
                </c:pt>
                <c:pt idx="7">
                  <c:v>86.688219282746772</c:v>
                </c:pt>
                <c:pt idx="8">
                  <c:v>88.503573531986703</c:v>
                </c:pt>
                <c:pt idx="9">
                  <c:v>87.690909380322495</c:v>
                </c:pt>
                <c:pt idx="10">
                  <c:v>59.433646912754881</c:v>
                </c:pt>
                <c:pt idx="11">
                  <c:v>6.8227400792703303</c:v>
                </c:pt>
              </c:numCache>
            </c:numRef>
          </c:val>
        </c:ser>
        <c:ser>
          <c:idx val="3"/>
          <c:order val="2"/>
          <c:tx>
            <c:strRef>
              <c:f>'Tabela de dados'!$AH$7</c:f>
              <c:strCache>
                <c:ptCount val="1"/>
                <c:pt idx="0">
                  <c:v>cv motor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none"/>
          </c:marker>
          <c:trendline>
            <c:name>cv motor</c:name>
            <c:spPr>
              <a:ln w="31750">
                <a:solidFill>
                  <a:srgbClr val="00B050"/>
                </a:solidFill>
              </a:ln>
            </c:spPr>
            <c:trendlineType val="poly"/>
            <c:order val="6"/>
          </c:trendline>
          <c:cat>
            <c:numRef>
              <c:f>'Tabela de dados'!$A$8:$A$19</c:f>
              <c:numCache>
                <c:formatCode>0</c:formatCode>
                <c:ptCount val="12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</c:numCache>
            </c:numRef>
          </c:cat>
          <c:val>
            <c:numRef>
              <c:f>'Tabela de dados'!$M$8:$M$19</c:f>
              <c:numCache>
                <c:formatCode>0.0</c:formatCode>
                <c:ptCount val="12"/>
                <c:pt idx="0">
                  <c:v>81.635375333640738</c:v>
                </c:pt>
                <c:pt idx="1">
                  <c:v>87.878856756914729</c:v>
                </c:pt>
                <c:pt idx="2">
                  <c:v>94.133335065126218</c:v>
                </c:pt>
                <c:pt idx="3">
                  <c:v>100.71771992146317</c:v>
                </c:pt>
                <c:pt idx="4">
                  <c:v>106.24640382379873</c:v>
                </c:pt>
                <c:pt idx="5">
                  <c:v>110.11180887933517</c:v>
                </c:pt>
                <c:pt idx="6">
                  <c:v>114.86246317234155</c:v>
                </c:pt>
                <c:pt idx="7">
                  <c:v>117.89210497262685</c:v>
                </c:pt>
                <c:pt idx="8">
                  <c:v>120.36090564109891</c:v>
                </c:pt>
                <c:pt idx="9">
                  <c:v>119.25571870487866</c:v>
                </c:pt>
                <c:pt idx="10">
                  <c:v>80.827104290733374</c:v>
                </c:pt>
                <c:pt idx="11">
                  <c:v>9.2786216660280676</c:v>
                </c:pt>
              </c:numCache>
            </c:numRef>
          </c:val>
        </c:ser>
        <c:ser>
          <c:idx val="2"/>
          <c:order val="3"/>
          <c:tx>
            <c:strRef>
              <c:f>'Tabela de dados'!$R$7</c:f>
              <c:strCache>
                <c:ptCount val="1"/>
                <c:pt idx="0">
                  <c:v>Reserva de torque (%)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noFill/>
              </a:ln>
            </c:spPr>
          </c:marker>
          <c:dLbls>
            <c:dLbl>
              <c:idx val="0"/>
              <c:showVal val="1"/>
              <c:showSerNam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showVal val="1"/>
          </c:dLbls>
          <c:cat>
            <c:numRef>
              <c:f>'Tabela de dados'!$A$8:$A$19</c:f>
              <c:numCache>
                <c:formatCode>0</c:formatCode>
                <c:ptCount val="12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</c:numCache>
            </c:numRef>
          </c:cat>
          <c:val>
            <c:numRef>
              <c:f>'Tabela de dados'!$R$12</c:f>
              <c:numCache>
                <c:formatCode>0.0</c:formatCode>
                <c:ptCount val="1"/>
                <c:pt idx="0">
                  <c:v>14.262990455991487</c:v>
                </c:pt>
              </c:numCache>
            </c:numRef>
          </c:val>
        </c:ser>
        <c:dLbls/>
        <c:marker val="1"/>
        <c:axId val="68196992"/>
        <c:axId val="68092672"/>
      </c:lineChart>
      <c:lineChart>
        <c:grouping val="standard"/>
        <c:ser>
          <c:idx val="0"/>
          <c:order val="0"/>
          <c:tx>
            <c:strRef>
              <c:f>'Tabela de dados'!$AL$7</c:f>
              <c:strCache>
                <c:ptCount val="1"/>
                <c:pt idx="0">
                  <c:v>N.m motor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name>N.m motor</c:name>
            <c:spPr>
              <a:ln w="31750">
                <a:solidFill>
                  <a:srgbClr val="FF0000"/>
                </a:solidFill>
              </a:ln>
            </c:spPr>
            <c:trendlineType val="poly"/>
            <c:order val="6"/>
          </c:trendline>
          <c:cat>
            <c:numRef>
              <c:f>'Tabela de dados'!$A$8:$A$19</c:f>
              <c:numCache>
                <c:formatCode>0</c:formatCode>
                <c:ptCount val="12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</c:numCache>
            </c:numRef>
          </c:cat>
          <c:val>
            <c:numRef>
              <c:f>'Tabela de dados'!$Q$8:$Q$19</c:f>
              <c:numCache>
                <c:formatCode>0</c:formatCode>
                <c:ptCount val="12"/>
                <c:pt idx="0">
                  <c:v>409.68841395348841</c:v>
                </c:pt>
                <c:pt idx="1">
                  <c:v>411.61999534883728</c:v>
                </c:pt>
                <c:pt idx="2">
                  <c:v>413.35841860465115</c:v>
                </c:pt>
                <c:pt idx="3">
                  <c:v>416.2557906976744</c:v>
                </c:pt>
                <c:pt idx="4">
                  <c:v>414.71052558139542</c:v>
                </c:pt>
                <c:pt idx="5">
                  <c:v>407.17735813953487</c:v>
                </c:pt>
                <c:pt idx="6">
                  <c:v>403.50735348837213</c:v>
                </c:pt>
                <c:pt idx="7">
                  <c:v>394.42892093023255</c:v>
                </c:pt>
                <c:pt idx="8">
                  <c:v>384.38469767441859</c:v>
                </c:pt>
                <c:pt idx="9">
                  <c:v>364.29625116279072</c:v>
                </c:pt>
                <c:pt idx="10">
                  <c:v>236.61872093023257</c:v>
                </c:pt>
                <c:pt idx="11">
                  <c:v>26.076348837209302</c:v>
                </c:pt>
              </c:numCache>
            </c:numRef>
          </c:val>
        </c:ser>
        <c:dLbls/>
        <c:marker val="1"/>
        <c:axId val="68094592"/>
        <c:axId val="68108672"/>
      </c:lineChart>
      <c:catAx>
        <c:axId val="68196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t-BR"/>
                  <a:t>rpm</a:t>
                </a:r>
              </a:p>
            </c:rich>
          </c:tx>
          <c:spPr>
            <a:noFill/>
            <a:ln w="25400">
              <a:noFill/>
            </a:ln>
          </c:spPr>
        </c:title>
        <c:numFmt formatCode="0" sourceLinked="1"/>
        <c:majorTickMark val="none"/>
        <c:tickLblPos val="low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68092672"/>
        <c:crosses val="autoZero"/>
        <c:lblAlgn val="ctr"/>
        <c:lblOffset val="100"/>
      </c:catAx>
      <c:valAx>
        <c:axId val="680926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t-BR"/>
                  <a:t>Potência motor (kW - cv) </a:t>
                </a:r>
              </a:p>
            </c:rich>
          </c:tx>
          <c:spPr>
            <a:noFill/>
            <a:ln w="25400">
              <a:noFill/>
            </a:ln>
          </c:spPr>
        </c:title>
        <c:numFmt formatCode="0" sourceLinked="0"/>
        <c:maj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68196992"/>
        <c:crosses val="autoZero"/>
        <c:crossBetween val="between"/>
      </c:valAx>
      <c:catAx>
        <c:axId val="68094592"/>
        <c:scaling>
          <c:orientation val="minMax"/>
        </c:scaling>
        <c:delete val="1"/>
        <c:axPos val="b"/>
        <c:numFmt formatCode="0" sourceLinked="1"/>
        <c:tickLblPos val="none"/>
        <c:crossAx val="68108672"/>
        <c:crosses val="autoZero"/>
        <c:lblAlgn val="ctr"/>
        <c:lblOffset val="100"/>
      </c:catAx>
      <c:valAx>
        <c:axId val="68108672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t-BR"/>
                  <a:t>Torque motor (N.m)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68094592"/>
        <c:crosses val="max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5770750988142294"/>
          <c:y val="7.6923076923076927E-2"/>
          <c:w val="0.48853754940711464"/>
          <c:h val="4.4328552803129084E-2"/>
        </c:manualLayout>
      </c:layout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pt-BR"/>
        </a:p>
      </c:txPr>
    </c:legend>
    <c:plotVisOnly val="1"/>
    <c:dispBlanksAs val="gap"/>
  </c:chart>
  <c:spPr>
    <a:ln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68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pt-BR"/>
              <a:t>Consumo de combustível  (TDP )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52914798206278E-2"/>
          <c:y val="0.14634146341463422"/>
          <c:w val="0.80605381165919332"/>
          <c:h val="0.73008130081300815"/>
        </c:manualLayout>
      </c:layout>
      <c:lineChart>
        <c:grouping val="standard"/>
        <c:ser>
          <c:idx val="1"/>
          <c:order val="1"/>
          <c:tx>
            <c:strRef>
              <c:f>'Tabela de dados'!$S$7</c:f>
              <c:strCache>
                <c:ptCount val="1"/>
                <c:pt idx="0">
                  <c:v>Chv 
(L.h-1)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name>Ch L/h</c:name>
            <c:spPr>
              <a:ln w="31750"/>
            </c:spPr>
            <c:trendlineType val="poly"/>
            <c:order val="6"/>
          </c:trendline>
          <c:cat>
            <c:numRef>
              <c:f>'Tabela de dados'!$A$8:$A$19</c:f>
              <c:numCache>
                <c:formatCode>0</c:formatCode>
                <c:ptCount val="12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</c:numCache>
            </c:numRef>
          </c:cat>
          <c:val>
            <c:numRef>
              <c:f>'Tabela de dados'!$S$8:$S$19</c:f>
              <c:numCache>
                <c:formatCode>0.00</c:formatCode>
                <c:ptCount val="12"/>
                <c:pt idx="0">
                  <c:v>16.805</c:v>
                </c:pt>
                <c:pt idx="1">
                  <c:v>18.439999999999998</c:v>
                </c:pt>
                <c:pt idx="2">
                  <c:v>19.11</c:v>
                </c:pt>
                <c:pt idx="3">
                  <c:v>19.91</c:v>
                </c:pt>
                <c:pt idx="4">
                  <c:v>21.145</c:v>
                </c:pt>
                <c:pt idx="5">
                  <c:v>22.15</c:v>
                </c:pt>
                <c:pt idx="6">
                  <c:v>23.11</c:v>
                </c:pt>
                <c:pt idx="7">
                  <c:v>24.4</c:v>
                </c:pt>
                <c:pt idx="8">
                  <c:v>25.740000000000002</c:v>
                </c:pt>
                <c:pt idx="9">
                  <c:v>25.65</c:v>
                </c:pt>
                <c:pt idx="10">
                  <c:v>19.8</c:v>
                </c:pt>
                <c:pt idx="11">
                  <c:v>10.745000000000001</c:v>
                </c:pt>
              </c:numCache>
            </c:numRef>
          </c:val>
        </c:ser>
        <c:dLbls/>
        <c:marker val="1"/>
        <c:axId val="68274816"/>
        <c:axId val="68289280"/>
      </c:lineChart>
      <c:lineChart>
        <c:grouping val="standard"/>
        <c:ser>
          <c:idx val="0"/>
          <c:order val="0"/>
          <c:tx>
            <c:strRef>
              <c:f>'Tabela de dados'!$U$7</c:f>
              <c:strCache>
                <c:ptCount val="1"/>
                <c:pt idx="0">
                  <c:v>Cs 
(g.kWh-1)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name>Cs g/kWh</c:name>
            <c:spPr>
              <a:ln w="31750">
                <a:solidFill>
                  <a:srgbClr val="FF0000"/>
                </a:solidFill>
              </a:ln>
            </c:spPr>
            <c:trendlineType val="poly"/>
            <c:order val="6"/>
          </c:trendline>
          <c:cat>
            <c:numRef>
              <c:f>'Tabela de dados'!$A$8:$A$19</c:f>
              <c:numCache>
                <c:formatCode>0</c:formatCode>
                <c:ptCount val="12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</c:numCache>
            </c:numRef>
          </c:cat>
          <c:val>
            <c:numRef>
              <c:f>'Tabela de dados'!$U$8:$U$19</c:f>
              <c:numCache>
                <c:formatCode>0.0</c:formatCode>
                <c:ptCount val="12"/>
                <c:pt idx="0">
                  <c:v>261.28924849740315</c:v>
                </c:pt>
                <c:pt idx="1">
                  <c:v>266.34094426605861</c:v>
                </c:pt>
                <c:pt idx="2">
                  <c:v>257.67878155125464</c:v>
                </c:pt>
                <c:pt idx="3">
                  <c:v>250.91509625170198</c:v>
                </c:pt>
                <c:pt idx="4">
                  <c:v>252.61251757829285</c:v>
                </c:pt>
                <c:pt idx="5">
                  <c:v>255.32965019490405</c:v>
                </c:pt>
                <c:pt idx="6">
                  <c:v>255.37785626246207</c:v>
                </c:pt>
                <c:pt idx="7">
                  <c:v>262.7039005041118</c:v>
                </c:pt>
                <c:pt idx="8">
                  <c:v>271.44666640288057</c:v>
                </c:pt>
                <c:pt idx="9">
                  <c:v>273.00435323541126</c:v>
                </c:pt>
                <c:pt idx="10">
                  <c:v>310.93498312710909</c:v>
                </c:pt>
                <c:pt idx="11">
                  <c:v>1469.8884246135901</c:v>
                </c:pt>
              </c:numCache>
            </c:numRef>
          </c:val>
        </c:ser>
        <c:dLbls/>
        <c:marker val="1"/>
        <c:axId val="68291200"/>
        <c:axId val="68305280"/>
      </c:lineChart>
      <c:catAx>
        <c:axId val="68274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t-BR"/>
                  <a:t>rpm</a:t>
                </a:r>
              </a:p>
            </c:rich>
          </c:tx>
          <c:spPr>
            <a:noFill/>
            <a:ln w="25400">
              <a:noFill/>
            </a:ln>
          </c:spPr>
        </c:title>
        <c:numFmt formatCode="0" sourceLinked="1"/>
        <c:maj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68289280"/>
        <c:crosses val="autoZero"/>
        <c:lblAlgn val="ctr"/>
        <c:lblOffset val="100"/>
      </c:catAx>
      <c:valAx>
        <c:axId val="682892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t-BR"/>
                  <a:t>Consumo horário volumétrico (L/h) </a:t>
                </a:r>
              </a:p>
            </c:rich>
          </c:tx>
          <c:spPr>
            <a:noFill/>
            <a:ln w="25400">
              <a:noFill/>
            </a:ln>
          </c:spPr>
        </c:title>
        <c:numFmt formatCode="0" sourceLinked="0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68274816"/>
        <c:crosses val="autoZero"/>
        <c:crossBetween val="between"/>
      </c:valAx>
      <c:catAx>
        <c:axId val="68291200"/>
        <c:scaling>
          <c:orientation val="minMax"/>
        </c:scaling>
        <c:delete val="1"/>
        <c:axPos val="b"/>
        <c:numFmt formatCode="0" sourceLinked="1"/>
        <c:tickLblPos val="none"/>
        <c:crossAx val="68305280"/>
        <c:crosses val="autoZero"/>
        <c:lblAlgn val="ctr"/>
        <c:lblOffset val="100"/>
      </c:catAx>
      <c:valAx>
        <c:axId val="68305280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t-BR"/>
                  <a:t>Consumo específico (g/kWh)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6829120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35866983372921635"/>
          <c:y val="7.6923076923076927E-2"/>
          <c:w val="0.29136975455265252"/>
          <c:h val="4.4328552803129084E-2"/>
        </c:manualLayout>
      </c:layout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pt-BR"/>
        </a:p>
      </c:txPr>
    </c:legend>
    <c:plotVisOnly val="1"/>
    <c:dispBlanksAs val="gap"/>
  </c:chart>
  <c:spPr>
    <a:ln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68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pt-BR"/>
              <a:t>Potência e torque  no motor* 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65022421524664"/>
          <c:y val="0.14634146341463422"/>
          <c:w val="0.78699551569506754"/>
          <c:h val="0.73008130081300815"/>
        </c:manualLayout>
      </c:layout>
      <c:lineChart>
        <c:grouping val="standard"/>
        <c:ser>
          <c:idx val="1"/>
          <c:order val="1"/>
          <c:tx>
            <c:strRef>
              <c:f>'Tabela de dados'!$AG$7</c:f>
              <c:strCache>
                <c:ptCount val="1"/>
                <c:pt idx="0">
                  <c:v>kW motor</c:v>
                </c:pt>
              </c:strCache>
            </c:strRef>
          </c:tx>
          <c:spPr>
            <a:ln w="317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'Tabela de dados'!$A$8:$A$19</c:f>
              <c:numCache>
                <c:formatCode>0</c:formatCode>
                <c:ptCount val="12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</c:numCache>
            </c:numRef>
          </c:cat>
          <c:val>
            <c:numRef>
              <c:f>'Tabela de dados'!$L$8:$L$19</c:f>
              <c:numCache>
                <c:formatCode>0.0</c:formatCode>
                <c:ptCount val="12"/>
                <c:pt idx="0">
                  <c:v>60.027983381882436</c:v>
                </c:pt>
                <c:pt idx="1">
                  <c:v>64.618929373000341</c:v>
                </c:pt>
                <c:pt idx="2">
                  <c:v>69.21796157458256</c:v>
                </c:pt>
                <c:pt idx="3">
                  <c:v>74.059580090094386</c:v>
                </c:pt>
                <c:pt idx="4">
                  <c:v>78.124922401031469</c:v>
                </c:pt>
                <c:pt idx="5">
                  <c:v>80.967225379240091</c:v>
                </c:pt>
                <c:pt idx="6">
                  <c:v>84.460468299826516</c:v>
                </c:pt>
                <c:pt idx="7">
                  <c:v>86.688219282746772</c:v>
                </c:pt>
                <c:pt idx="8">
                  <c:v>88.503573531986703</c:v>
                </c:pt>
                <c:pt idx="9">
                  <c:v>87.690909380322495</c:v>
                </c:pt>
                <c:pt idx="10">
                  <c:v>59.433646912754881</c:v>
                </c:pt>
                <c:pt idx="11">
                  <c:v>6.8227400792703303</c:v>
                </c:pt>
              </c:numCache>
            </c:numRef>
          </c:val>
        </c:ser>
        <c:ser>
          <c:idx val="3"/>
          <c:order val="2"/>
          <c:tx>
            <c:strRef>
              <c:f>'Tabela de dados'!$AH$7</c:f>
              <c:strCache>
                <c:ptCount val="1"/>
                <c:pt idx="0">
                  <c:v>cv motor</c:v>
                </c:pt>
              </c:strCache>
            </c:strRef>
          </c:tx>
          <c:spPr>
            <a:ln w="3175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'Tabela de dados'!$A$8:$A$19</c:f>
              <c:numCache>
                <c:formatCode>0</c:formatCode>
                <c:ptCount val="12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</c:numCache>
            </c:numRef>
          </c:cat>
          <c:val>
            <c:numRef>
              <c:f>'Tabela de dados'!$M$8:$M$19</c:f>
              <c:numCache>
                <c:formatCode>0.0</c:formatCode>
                <c:ptCount val="12"/>
                <c:pt idx="0">
                  <c:v>81.635375333640738</c:v>
                </c:pt>
                <c:pt idx="1">
                  <c:v>87.878856756914729</c:v>
                </c:pt>
                <c:pt idx="2">
                  <c:v>94.133335065126218</c:v>
                </c:pt>
                <c:pt idx="3">
                  <c:v>100.71771992146317</c:v>
                </c:pt>
                <c:pt idx="4">
                  <c:v>106.24640382379873</c:v>
                </c:pt>
                <c:pt idx="5">
                  <c:v>110.11180887933517</c:v>
                </c:pt>
                <c:pt idx="6">
                  <c:v>114.86246317234155</c:v>
                </c:pt>
                <c:pt idx="7">
                  <c:v>117.89210497262685</c:v>
                </c:pt>
                <c:pt idx="8">
                  <c:v>120.36090564109891</c:v>
                </c:pt>
                <c:pt idx="9">
                  <c:v>119.25571870487866</c:v>
                </c:pt>
                <c:pt idx="10">
                  <c:v>80.827104290733374</c:v>
                </c:pt>
                <c:pt idx="11">
                  <c:v>9.2786216660280676</c:v>
                </c:pt>
              </c:numCache>
            </c:numRef>
          </c:val>
        </c:ser>
        <c:ser>
          <c:idx val="2"/>
          <c:order val="3"/>
          <c:tx>
            <c:strRef>
              <c:f>'Tabela de dados'!$R$7</c:f>
              <c:strCache>
                <c:ptCount val="1"/>
                <c:pt idx="0">
                  <c:v>Reserva de torque (%)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noFill/>
              </a:ln>
            </c:spPr>
          </c:marker>
          <c:dLbls>
            <c:dLbl>
              <c:idx val="0"/>
              <c:showVal val="1"/>
              <c:showSerNam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showVal val="1"/>
          </c:dLbls>
          <c:cat>
            <c:numRef>
              <c:f>'Tabela de dados'!$A$8:$A$19</c:f>
              <c:numCache>
                <c:formatCode>0</c:formatCode>
                <c:ptCount val="12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</c:numCache>
            </c:numRef>
          </c:cat>
          <c:val>
            <c:numRef>
              <c:f>'Tabela de dados'!$R$12</c:f>
              <c:numCache>
                <c:formatCode>0.0</c:formatCode>
                <c:ptCount val="1"/>
                <c:pt idx="0">
                  <c:v>14.262990455991487</c:v>
                </c:pt>
              </c:numCache>
            </c:numRef>
          </c:val>
        </c:ser>
        <c:dLbls/>
        <c:marker val="1"/>
        <c:axId val="68446848"/>
        <c:axId val="68469504"/>
      </c:lineChart>
      <c:lineChart>
        <c:grouping val="standard"/>
        <c:ser>
          <c:idx val="0"/>
          <c:order val="0"/>
          <c:tx>
            <c:strRef>
              <c:f>'Tabela de dados'!$AL$7</c:f>
              <c:strCache>
                <c:ptCount val="1"/>
                <c:pt idx="0">
                  <c:v>N.m motor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'Tabela de dados'!$A$8:$A$19</c:f>
              <c:numCache>
                <c:formatCode>0</c:formatCode>
                <c:ptCount val="12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</c:numCache>
            </c:numRef>
          </c:cat>
          <c:val>
            <c:numRef>
              <c:f>'Tabela de dados'!$Q$8:$Q$19</c:f>
              <c:numCache>
                <c:formatCode>0</c:formatCode>
                <c:ptCount val="12"/>
                <c:pt idx="0">
                  <c:v>409.68841395348841</c:v>
                </c:pt>
                <c:pt idx="1">
                  <c:v>411.61999534883728</c:v>
                </c:pt>
                <c:pt idx="2">
                  <c:v>413.35841860465115</c:v>
                </c:pt>
                <c:pt idx="3">
                  <c:v>416.2557906976744</c:v>
                </c:pt>
                <c:pt idx="4">
                  <c:v>414.71052558139542</c:v>
                </c:pt>
                <c:pt idx="5">
                  <c:v>407.17735813953487</c:v>
                </c:pt>
                <c:pt idx="6">
                  <c:v>403.50735348837213</c:v>
                </c:pt>
                <c:pt idx="7">
                  <c:v>394.42892093023255</c:v>
                </c:pt>
                <c:pt idx="8">
                  <c:v>384.38469767441859</c:v>
                </c:pt>
                <c:pt idx="9">
                  <c:v>364.29625116279072</c:v>
                </c:pt>
                <c:pt idx="10">
                  <c:v>236.61872093023257</c:v>
                </c:pt>
                <c:pt idx="11">
                  <c:v>26.076348837209302</c:v>
                </c:pt>
              </c:numCache>
            </c:numRef>
          </c:val>
        </c:ser>
        <c:dLbls/>
        <c:marker val="1"/>
        <c:axId val="68471424"/>
        <c:axId val="68473216"/>
      </c:lineChart>
      <c:catAx>
        <c:axId val="6844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t-BR"/>
                  <a:t>rpm</a:t>
                </a:r>
              </a:p>
            </c:rich>
          </c:tx>
          <c:spPr>
            <a:noFill/>
            <a:ln w="25400">
              <a:noFill/>
            </a:ln>
          </c:spPr>
        </c:title>
        <c:numFmt formatCode="0" sourceLinked="1"/>
        <c:majorTickMark val="none"/>
        <c:tickLblPos val="low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68469504"/>
        <c:crosses val="autoZero"/>
        <c:lblAlgn val="ctr"/>
        <c:lblOffset val="100"/>
      </c:catAx>
      <c:valAx>
        <c:axId val="684695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t-BR"/>
                  <a:t>Potência motor (kW - cv) </a:t>
                </a:r>
              </a:p>
            </c:rich>
          </c:tx>
          <c:spPr>
            <a:noFill/>
            <a:ln w="25400">
              <a:noFill/>
            </a:ln>
          </c:spPr>
        </c:title>
        <c:numFmt formatCode="0" sourceLinked="0"/>
        <c:maj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68446848"/>
        <c:crosses val="autoZero"/>
        <c:crossBetween val="between"/>
      </c:valAx>
      <c:catAx>
        <c:axId val="68471424"/>
        <c:scaling>
          <c:orientation val="minMax"/>
        </c:scaling>
        <c:delete val="1"/>
        <c:axPos val="b"/>
        <c:numFmt formatCode="0" sourceLinked="1"/>
        <c:tickLblPos val="none"/>
        <c:crossAx val="68473216"/>
        <c:crosses val="autoZero"/>
        <c:lblAlgn val="ctr"/>
        <c:lblOffset val="100"/>
      </c:catAx>
      <c:valAx>
        <c:axId val="68473216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t-BR"/>
                  <a:t>Torque motor (N.m)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68471424"/>
        <c:crosses val="max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25454545454545441"/>
          <c:y val="7.6923076923076927E-2"/>
          <c:w val="0.49011857707509893"/>
          <c:h val="4.4328552803129084E-2"/>
        </c:manualLayout>
      </c:layout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pt-BR"/>
        </a:p>
      </c:txPr>
    </c:legend>
    <c:plotVisOnly val="1"/>
    <c:dispBlanksAs val="gap"/>
  </c:chart>
  <c:spPr>
    <a:ln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335446</xdr:colOff>
      <xdr:row>19</xdr:row>
      <xdr:rowOff>28990</xdr:rowOff>
    </xdr:from>
    <xdr:to>
      <xdr:col>12</xdr:col>
      <xdr:colOff>302316</xdr:colOff>
      <xdr:row>25</xdr:row>
      <xdr:rowOff>161511</xdr:rowOff>
    </xdr:to>
    <xdr:sp macro="" textlink="">
      <xdr:nvSpPr>
        <xdr:cNvPr id="2" name="Seta dobrada 1"/>
        <xdr:cNvSpPr/>
      </xdr:nvSpPr>
      <xdr:spPr>
        <a:xfrm rot="16200000">
          <a:off x="3826567" y="3470413"/>
          <a:ext cx="1126434" cy="2459935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" rtlCol="0" anchor="ctr">
          <a:scene3d>
            <a:camera prst="orthographicFront">
              <a:rot lat="20399999" lon="0" rev="0"/>
            </a:camera>
            <a:lightRig rig="threePt" dir="t"/>
          </a:scene3d>
        </a:bodyPr>
        <a:lstStyle/>
        <a:p>
          <a:pPr algn="ctr"/>
          <a:r>
            <a:rPr lang="pt-BR" sz="1100">
              <a:solidFill>
                <a:schemeClr val="tx1"/>
              </a:solidFill>
            </a:rPr>
            <a:t>Nesta coluna, foi alterado o </a:t>
          </a:r>
          <a:r>
            <a:rPr lang="pt-BR" sz="1100" baseline="0">
              <a:solidFill>
                <a:schemeClr val="tx1"/>
              </a:solidFill>
            </a:rPr>
            <a:t>valor</a:t>
          </a:r>
          <a:r>
            <a:rPr lang="pt-BR" sz="1100">
              <a:solidFill>
                <a:schemeClr val="tx1"/>
              </a:solidFill>
            </a:rPr>
            <a:t> de 4,81 por 5,00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9300" cy="584454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9300" cy="584454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9300" cy="584454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24060" cy="584454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39300" cy="584454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62"/>
  <sheetViews>
    <sheetView showGridLines="0" tabSelected="1" zoomScale="115" zoomScaleNormal="115" workbookViewId="0">
      <selection activeCell="H19" sqref="H19"/>
    </sheetView>
  </sheetViews>
  <sheetFormatPr defaultColWidth="9.140625" defaultRowHeight="12.75" outlineLevelRow="1" outlineLevelCol="1"/>
  <cols>
    <col min="1" max="1" width="6.42578125" style="1" bestFit="1" customWidth="1"/>
    <col min="2" max="2" width="6.28515625" style="1" customWidth="1"/>
    <col min="3" max="3" width="9.28515625" style="1" bestFit="1" customWidth="1"/>
    <col min="4" max="4" width="7.140625" style="1" customWidth="1" outlineLevel="1"/>
    <col min="5" max="5" width="7.28515625" style="1" customWidth="1" outlineLevel="1"/>
    <col min="6" max="7" width="5.7109375" style="1" customWidth="1" outlineLevel="1"/>
    <col min="8" max="8" width="7" style="1" customWidth="1" outlineLevel="1"/>
    <col min="9" max="9" width="7.140625" style="1" customWidth="1" outlineLevel="1"/>
    <col min="10" max="10" width="5.85546875" style="1" customWidth="1"/>
    <col min="11" max="11" width="5.5703125" style="1" customWidth="1"/>
    <col min="12" max="16" width="6.140625" style="1" customWidth="1"/>
    <col min="17" max="17" width="6.5703125" style="1" customWidth="1"/>
    <col min="18" max="18" width="10.5703125" style="1" bestFit="1" customWidth="1"/>
    <col min="19" max="19" width="5.85546875" style="1" bestFit="1" customWidth="1"/>
    <col min="20" max="20" width="6.85546875" style="1" bestFit="1" customWidth="1"/>
    <col min="21" max="21" width="9.42578125" style="1" bestFit="1" customWidth="1"/>
    <col min="22" max="22" width="10.42578125" style="1" customWidth="1"/>
    <col min="23" max="23" width="9.7109375" style="1" customWidth="1"/>
    <col min="24" max="24" width="10.7109375" style="1" bestFit="1" customWidth="1"/>
    <col min="25" max="26" width="6.7109375" style="1" hidden="1" customWidth="1" outlineLevel="1"/>
    <col min="27" max="27" width="102.85546875" style="1" customWidth="1" collapsed="1"/>
    <col min="28" max="36" width="9.140625" style="1"/>
    <col min="37" max="37" width="10.5703125" style="1" bestFit="1" customWidth="1"/>
    <col min="38" max="38" width="9.140625" style="1"/>
    <col min="39" max="39" width="9.42578125" style="1" bestFit="1" customWidth="1"/>
    <col min="40" max="40" width="9.140625" style="1"/>
    <col min="41" max="41" width="14.42578125" style="1" customWidth="1"/>
    <col min="42" max="42" width="11.28515625" style="1" bestFit="1" customWidth="1"/>
    <col min="43" max="16384" width="9.140625" style="1"/>
  </cols>
  <sheetData>
    <row r="1" spans="1:69" ht="18.75">
      <c r="A1" s="72" t="s">
        <v>66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64" t="s">
        <v>67</v>
      </c>
      <c r="P1" s="65"/>
      <c r="Q1" s="65"/>
      <c r="R1" s="66"/>
      <c r="S1" s="60">
        <v>40982</v>
      </c>
      <c r="T1" s="60"/>
      <c r="U1" s="60"/>
      <c r="V1" s="47"/>
      <c r="W1" s="47"/>
      <c r="X1" s="46"/>
      <c r="Y1" s="48"/>
      <c r="Z1" s="48"/>
    </row>
    <row r="2" spans="1:69" ht="15.75">
      <c r="A2" s="64" t="s">
        <v>73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53">
        <v>2300</v>
      </c>
      <c r="O2" s="64" t="s">
        <v>68</v>
      </c>
      <c r="P2" s="65"/>
      <c r="Q2" s="65"/>
      <c r="R2" s="66"/>
      <c r="S2" s="56">
        <v>180</v>
      </c>
      <c r="T2" s="56"/>
      <c r="U2" s="56"/>
      <c r="V2" s="47"/>
      <c r="W2" s="47"/>
      <c r="X2" s="46"/>
      <c r="Y2" s="48"/>
      <c r="Z2" s="48"/>
    </row>
    <row r="3" spans="1:69" ht="15.75">
      <c r="A3" s="64" t="s">
        <v>72</v>
      </c>
      <c r="B3" s="65"/>
      <c r="C3" s="65"/>
      <c r="D3" s="65"/>
      <c r="E3" s="65"/>
      <c r="F3" s="54"/>
      <c r="G3" s="54"/>
      <c r="H3" s="54"/>
      <c r="I3" s="54"/>
      <c r="J3" s="54"/>
      <c r="K3" s="54"/>
      <c r="L3" s="54"/>
      <c r="M3" s="55"/>
      <c r="N3" s="53">
        <v>2522</v>
      </c>
      <c r="O3" s="64" t="s">
        <v>70</v>
      </c>
      <c r="P3" s="65"/>
      <c r="Q3" s="65"/>
      <c r="R3" s="66"/>
      <c r="S3" s="56" t="s">
        <v>71</v>
      </c>
      <c r="T3" s="56"/>
      <c r="U3" s="56"/>
      <c r="V3" s="47"/>
      <c r="W3" s="47"/>
      <c r="X3" s="46"/>
      <c r="Y3" s="48"/>
      <c r="Z3" s="48"/>
    </row>
    <row r="4" spans="1:69" ht="15.75">
      <c r="A4" s="78" t="s">
        <v>17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80"/>
      <c r="N4" s="52">
        <v>3.44</v>
      </c>
      <c r="O4" s="61" t="s">
        <v>0</v>
      </c>
      <c r="P4" s="62"/>
      <c r="Q4" s="62"/>
      <c r="R4" s="63"/>
      <c r="S4" s="57">
        <v>0.84</v>
      </c>
      <c r="T4" s="58"/>
      <c r="U4" s="59"/>
      <c r="V4" s="51"/>
      <c r="W4" s="51"/>
      <c r="X4" s="49"/>
      <c r="Y4" s="49"/>
      <c r="Z4" s="49"/>
    </row>
    <row r="5" spans="1:69" ht="15.75">
      <c r="A5" s="78" t="s">
        <v>23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80"/>
      <c r="N5" s="52">
        <v>1.27</v>
      </c>
      <c r="O5" s="61" t="s">
        <v>1</v>
      </c>
      <c r="P5" s="62"/>
      <c r="Q5" s="62"/>
      <c r="R5" s="63"/>
      <c r="S5" s="56">
        <v>44</v>
      </c>
      <c r="T5" s="56"/>
      <c r="U5" s="56"/>
      <c r="V5" s="49"/>
      <c r="W5" s="49"/>
      <c r="X5" s="49"/>
      <c r="Y5" s="49"/>
      <c r="Z5" s="49"/>
    </row>
    <row r="6" spans="1:69" ht="31.5" customHeight="1">
      <c r="A6" s="67" t="s">
        <v>13</v>
      </c>
      <c r="B6" s="67"/>
      <c r="C6" s="67"/>
      <c r="D6" s="68" t="s">
        <v>29</v>
      </c>
      <c r="E6" s="67"/>
      <c r="F6" s="68" t="s">
        <v>30</v>
      </c>
      <c r="G6" s="67"/>
      <c r="H6" s="67" t="s">
        <v>15</v>
      </c>
      <c r="I6" s="67"/>
      <c r="J6" s="69" t="s">
        <v>45</v>
      </c>
      <c r="K6" s="70"/>
      <c r="L6" s="70"/>
      <c r="M6" s="71"/>
      <c r="N6" s="67" t="s">
        <v>46</v>
      </c>
      <c r="O6" s="67"/>
      <c r="P6" s="67"/>
      <c r="Q6" s="67"/>
      <c r="R6" s="67"/>
      <c r="S6" s="68" t="s">
        <v>50</v>
      </c>
      <c r="T6" s="67"/>
      <c r="U6" s="67"/>
      <c r="V6" s="5"/>
      <c r="W6" s="5"/>
      <c r="X6" s="11" t="s">
        <v>20</v>
      </c>
      <c r="Y6" s="81" t="s">
        <v>12</v>
      </c>
      <c r="Z6" s="82"/>
      <c r="AA6" s="32"/>
    </row>
    <row r="7" spans="1:69" ht="54">
      <c r="A7" s="10" t="s">
        <v>14</v>
      </c>
      <c r="B7" s="10" t="s">
        <v>8</v>
      </c>
      <c r="C7" s="10" t="s">
        <v>22</v>
      </c>
      <c r="D7" s="77" t="s">
        <v>27</v>
      </c>
      <c r="E7" s="85"/>
      <c r="F7" s="77" t="s">
        <v>27</v>
      </c>
      <c r="G7" s="85"/>
      <c r="H7" s="10" t="s">
        <v>3</v>
      </c>
      <c r="I7" s="10" t="s">
        <v>2</v>
      </c>
      <c r="J7" s="10" t="s">
        <v>33</v>
      </c>
      <c r="K7" s="10" t="s">
        <v>34</v>
      </c>
      <c r="L7" s="10" t="s">
        <v>42</v>
      </c>
      <c r="M7" s="10" t="s">
        <v>43</v>
      </c>
      <c r="N7" s="10" t="s">
        <v>40</v>
      </c>
      <c r="O7" s="10" t="s">
        <v>41</v>
      </c>
      <c r="P7" s="10" t="s">
        <v>47</v>
      </c>
      <c r="Q7" s="10" t="s">
        <v>44</v>
      </c>
      <c r="R7" s="28" t="s">
        <v>4</v>
      </c>
      <c r="S7" s="10" t="s">
        <v>5</v>
      </c>
      <c r="T7" s="10" t="s">
        <v>6</v>
      </c>
      <c r="U7" s="10" t="s">
        <v>7</v>
      </c>
      <c r="V7" s="10" t="s">
        <v>10</v>
      </c>
      <c r="W7" s="50" t="s">
        <v>69</v>
      </c>
      <c r="X7" s="10" t="s">
        <v>21</v>
      </c>
      <c r="Y7" s="73" t="s">
        <v>31</v>
      </c>
      <c r="Z7" s="74"/>
      <c r="AA7" s="40"/>
      <c r="AB7" s="27" t="s">
        <v>14</v>
      </c>
      <c r="AC7" s="10" t="s">
        <v>8</v>
      </c>
      <c r="AD7" s="10" t="s">
        <v>22</v>
      </c>
      <c r="AE7" s="10" t="s">
        <v>52</v>
      </c>
      <c r="AF7" s="10" t="s">
        <v>53</v>
      </c>
      <c r="AG7" s="10" t="s">
        <v>54</v>
      </c>
      <c r="AH7" s="10" t="s">
        <v>55</v>
      </c>
      <c r="AI7" s="10" t="s">
        <v>56</v>
      </c>
      <c r="AJ7" s="10" t="s">
        <v>57</v>
      </c>
      <c r="AK7" s="10" t="s">
        <v>58</v>
      </c>
      <c r="AL7" s="10" t="s">
        <v>59</v>
      </c>
      <c r="AM7" s="10" t="s">
        <v>60</v>
      </c>
      <c r="AN7" s="10" t="s">
        <v>61</v>
      </c>
      <c r="AO7" s="10" t="s">
        <v>62</v>
      </c>
      <c r="AP7" s="10" t="s">
        <v>63</v>
      </c>
      <c r="AQ7" s="10" t="s">
        <v>10</v>
      </c>
      <c r="AR7" s="10" t="s">
        <v>11</v>
      </c>
      <c r="AS7" s="10" t="s">
        <v>21</v>
      </c>
      <c r="AT7" s="73" t="s">
        <v>31</v>
      </c>
      <c r="AU7" s="74"/>
      <c r="AV7" s="10" t="s">
        <v>16</v>
      </c>
      <c r="AW7" s="73" t="s">
        <v>32</v>
      </c>
      <c r="AX7" s="74"/>
      <c r="AY7" s="10" t="s">
        <v>49</v>
      </c>
      <c r="AZ7" s="73" t="s">
        <v>35</v>
      </c>
      <c r="BA7" s="74"/>
      <c r="BB7" s="10" t="s">
        <v>19</v>
      </c>
      <c r="BC7" s="73" t="s">
        <v>36</v>
      </c>
      <c r="BD7" s="74"/>
      <c r="BE7" s="10" t="s">
        <v>24</v>
      </c>
      <c r="BF7" s="73" t="s">
        <v>37</v>
      </c>
      <c r="BG7" s="74"/>
      <c r="BH7" s="10" t="s">
        <v>9</v>
      </c>
      <c r="BI7" s="73" t="s">
        <v>28</v>
      </c>
      <c r="BJ7" s="76"/>
      <c r="BK7" s="26" t="s">
        <v>48</v>
      </c>
      <c r="BL7" s="77" t="s">
        <v>38</v>
      </c>
      <c r="BM7" s="77"/>
      <c r="BN7" s="27" t="s">
        <v>51</v>
      </c>
      <c r="BO7" s="73" t="s">
        <v>26</v>
      </c>
      <c r="BP7" s="74"/>
      <c r="BQ7" s="10" t="s">
        <v>39</v>
      </c>
    </row>
    <row r="8" spans="1:69" ht="12.75" customHeight="1">
      <c r="A8" s="7">
        <v>1400</v>
      </c>
      <c r="B8" s="6">
        <f>A8/$N$4</f>
        <v>406.97674418604652</v>
      </c>
      <c r="C8" s="6">
        <f>A8*$N$5</f>
        <v>1778</v>
      </c>
      <c r="D8" s="3">
        <v>2121</v>
      </c>
      <c r="E8" s="3">
        <v>2121</v>
      </c>
      <c r="F8" s="2">
        <v>16.89</v>
      </c>
      <c r="G8" s="2">
        <v>16.72</v>
      </c>
      <c r="H8" s="4">
        <f>((D8+E8)/2)/5</f>
        <v>424.2</v>
      </c>
      <c r="I8" s="35">
        <v>0.30480000000000002</v>
      </c>
      <c r="J8" s="8">
        <f>(B8*N8)/974</f>
        <v>54.025185043694194</v>
      </c>
      <c r="K8" s="8">
        <f>(B8*N8)/716.2</f>
        <v>73.47183780027666</v>
      </c>
      <c r="L8" s="8">
        <f>J8/0.9</f>
        <v>60.027983381882436</v>
      </c>
      <c r="M8" s="8">
        <f>K8/0.9</f>
        <v>81.635375333640738</v>
      </c>
      <c r="N8" s="8">
        <f>H8*I8</f>
        <v>129.29616000000001</v>
      </c>
      <c r="O8" s="6">
        <f>N8*9.81</f>
        <v>1268.3953296000002</v>
      </c>
      <c r="P8" s="8">
        <f>(N8/$N$4)/0.9</f>
        <v>41.762325581395352</v>
      </c>
      <c r="Q8" s="6">
        <f>(O8/$N$4)/0.9</f>
        <v>409.68841395348841</v>
      </c>
      <c r="R8" s="29"/>
      <c r="S8" s="12">
        <f>(F8+G8)/2</f>
        <v>16.805</v>
      </c>
      <c r="T8" s="12">
        <f>S8*$S$4</f>
        <v>14.116199999999999</v>
      </c>
      <c r="U8" s="9">
        <f>(T8*1000)/J8</f>
        <v>261.28924849740315</v>
      </c>
      <c r="V8" s="8">
        <f>T8*$S$5</f>
        <v>621.11279999999999</v>
      </c>
      <c r="W8" s="8">
        <f>(3600/(U8*$S$5))*100</f>
        <v>31.313260032203345</v>
      </c>
      <c r="X8" s="12">
        <f>J8/S8</f>
        <v>3.2148280299728769</v>
      </c>
      <c r="Y8" s="34"/>
      <c r="Z8" s="34"/>
      <c r="AA8" s="31"/>
    </row>
    <row r="9" spans="1:69" ht="12.75" customHeight="1">
      <c r="A9" s="7">
        <v>1500</v>
      </c>
      <c r="B9" s="6">
        <f t="shared" ref="B9:B19" si="0">A9/$N$4</f>
        <v>436.04651162790697</v>
      </c>
      <c r="C9" s="6">
        <f t="shared" ref="C9:C19" si="1">A9*$N$5</f>
        <v>1905</v>
      </c>
      <c r="D9" s="3">
        <v>2131</v>
      </c>
      <c r="E9" s="3">
        <v>2131</v>
      </c>
      <c r="F9" s="2">
        <v>18.63</v>
      </c>
      <c r="G9" s="2">
        <v>18.25</v>
      </c>
      <c r="H9" s="4">
        <f t="shared" ref="H9:H19" si="2">((D9+E9)/2)/5</f>
        <v>426.2</v>
      </c>
      <c r="I9" s="35">
        <v>0.30480000000000002</v>
      </c>
      <c r="J9" s="8">
        <f t="shared" ref="J9:J19" si="3">(B9*N9)/974</f>
        <v>58.157036435700306</v>
      </c>
      <c r="K9" s="8">
        <f t="shared" ref="K9:K19" si="4">(B9*N9)/716.2</f>
        <v>79.090971081223259</v>
      </c>
      <c r="L9" s="8">
        <f t="shared" ref="L9:L19" si="5">J9/0.9</f>
        <v>64.618929373000341</v>
      </c>
      <c r="M9" s="8">
        <f t="shared" ref="M9:M19" si="6">K9/0.9</f>
        <v>87.878856756914729</v>
      </c>
      <c r="N9" s="41">
        <f t="shared" ref="N9:N19" si="7">H9*I9</f>
        <v>129.90576000000001</v>
      </c>
      <c r="O9" s="42">
        <f t="shared" ref="O9:O19" si="8">N9*9.81</f>
        <v>1274.3755056000002</v>
      </c>
      <c r="P9" s="8">
        <f t="shared" ref="P9:P19" si="9">(N9/$N$4)/0.9</f>
        <v>41.959224806201554</v>
      </c>
      <c r="Q9" s="6">
        <f t="shared" ref="Q9:Q19" si="10">(O9/$N$4)/0.9</f>
        <v>411.61999534883728</v>
      </c>
      <c r="R9" s="29"/>
      <c r="S9" s="12">
        <f t="shared" ref="S9:S19" si="11">(F9+G9)/2</f>
        <v>18.439999999999998</v>
      </c>
      <c r="T9" s="12">
        <f t="shared" ref="T9:T19" si="12">S9*$S$4</f>
        <v>15.489599999999998</v>
      </c>
      <c r="U9" s="9">
        <f t="shared" ref="U9:U19" si="13">(T9*1000)/J9</f>
        <v>266.34094426605861</v>
      </c>
      <c r="V9" s="8">
        <f t="shared" ref="V9:V20" si="14">T9*$S$5</f>
        <v>681.54239999999993</v>
      </c>
      <c r="W9" s="8">
        <f t="shared" ref="W9:W19" si="15">(3600/(U9*$S$5))*100</f>
        <v>30.719340596934419</v>
      </c>
      <c r="X9" s="12">
        <f t="shared" ref="X9:X19" si="16">J9/S9</f>
        <v>3.1538523012852666</v>
      </c>
      <c r="Y9" s="34"/>
      <c r="Z9" s="34"/>
      <c r="AA9" s="31"/>
    </row>
    <row r="10" spans="1:69" ht="12.75" customHeight="1">
      <c r="A10" s="7">
        <v>1600</v>
      </c>
      <c r="B10" s="6">
        <f t="shared" si="0"/>
        <v>465.11627906976747</v>
      </c>
      <c r="C10" s="6">
        <f t="shared" si="1"/>
        <v>2032</v>
      </c>
      <c r="D10" s="3">
        <v>2140</v>
      </c>
      <c r="E10" s="3">
        <v>2140</v>
      </c>
      <c r="F10" s="2">
        <v>18.97</v>
      </c>
      <c r="G10" s="2">
        <v>19.25</v>
      </c>
      <c r="H10" s="4">
        <f t="shared" si="2"/>
        <v>428</v>
      </c>
      <c r="I10" s="35">
        <v>0.30480000000000002</v>
      </c>
      <c r="J10" s="8">
        <f t="shared" si="3"/>
        <v>62.2961654171243</v>
      </c>
      <c r="K10" s="8">
        <f t="shared" si="4"/>
        <v>84.720001558613603</v>
      </c>
      <c r="L10" s="8">
        <f t="shared" si="5"/>
        <v>69.21796157458256</v>
      </c>
      <c r="M10" s="8">
        <f t="shared" si="6"/>
        <v>94.133335065126218</v>
      </c>
      <c r="N10" s="8">
        <f t="shared" si="7"/>
        <v>130.45439999999999</v>
      </c>
      <c r="O10" s="6">
        <f t="shared" si="8"/>
        <v>1279.757664</v>
      </c>
      <c r="P10" s="8">
        <f t="shared" si="9"/>
        <v>42.136434108527126</v>
      </c>
      <c r="Q10" s="6">
        <f t="shared" si="10"/>
        <v>413.35841860465115</v>
      </c>
      <c r="R10" s="29"/>
      <c r="S10" s="12">
        <f t="shared" si="11"/>
        <v>19.11</v>
      </c>
      <c r="T10" s="12">
        <f t="shared" si="12"/>
        <v>16.052399999999999</v>
      </c>
      <c r="U10" s="9">
        <f t="shared" si="13"/>
        <v>257.67878155125464</v>
      </c>
      <c r="V10" s="8">
        <f t="shared" si="14"/>
        <v>706.30559999999991</v>
      </c>
      <c r="W10" s="8">
        <f t="shared" si="15"/>
        <v>31.752005860019732</v>
      </c>
      <c r="X10" s="12">
        <f t="shared" si="16"/>
        <v>3.2598726016286919</v>
      </c>
      <c r="Y10" s="34"/>
      <c r="Z10" s="34"/>
      <c r="AA10" s="31"/>
    </row>
    <row r="11" spans="1:69" ht="12.75" customHeight="1">
      <c r="A11" s="7">
        <v>1700</v>
      </c>
      <c r="B11" s="6">
        <f t="shared" si="0"/>
        <v>494.18604651162792</v>
      </c>
      <c r="C11" s="6">
        <f t="shared" si="1"/>
        <v>2159</v>
      </c>
      <c r="D11" s="3">
        <v>2155</v>
      </c>
      <c r="E11" s="3">
        <v>2155</v>
      </c>
      <c r="F11" s="2">
        <v>19.86</v>
      </c>
      <c r="G11" s="2">
        <v>19.96</v>
      </c>
      <c r="H11" s="4">
        <f t="shared" si="2"/>
        <v>431</v>
      </c>
      <c r="I11" s="35">
        <v>0.30480000000000002</v>
      </c>
      <c r="J11" s="8">
        <f t="shared" si="3"/>
        <v>66.653622081084947</v>
      </c>
      <c r="K11" s="8">
        <f t="shared" si="4"/>
        <v>90.645947929316861</v>
      </c>
      <c r="L11" s="8">
        <f t="shared" si="5"/>
        <v>74.059580090094386</v>
      </c>
      <c r="M11" s="8">
        <f t="shared" si="6"/>
        <v>100.71771992146317</v>
      </c>
      <c r="N11" s="44">
        <f t="shared" si="7"/>
        <v>131.36879999999999</v>
      </c>
      <c r="O11" s="45">
        <f t="shared" si="8"/>
        <v>1288.727928</v>
      </c>
      <c r="P11" s="8">
        <f t="shared" si="9"/>
        <v>42.431782945736437</v>
      </c>
      <c r="Q11" s="6">
        <f t="shared" si="10"/>
        <v>416.2557906976744</v>
      </c>
      <c r="R11" s="29"/>
      <c r="S11" s="12">
        <f t="shared" si="11"/>
        <v>19.91</v>
      </c>
      <c r="T11" s="12">
        <f t="shared" si="12"/>
        <v>16.724399999999999</v>
      </c>
      <c r="U11" s="9">
        <f t="shared" si="13"/>
        <v>250.91509625170198</v>
      </c>
      <c r="V11" s="8">
        <f t="shared" si="14"/>
        <v>735.87360000000001</v>
      </c>
      <c r="W11" s="8">
        <f t="shared" si="15"/>
        <v>32.607915203359092</v>
      </c>
      <c r="X11" s="12">
        <f t="shared" si="16"/>
        <v>3.3477459608781994</v>
      </c>
      <c r="Y11" s="34"/>
      <c r="Z11" s="34"/>
      <c r="AA11" s="31"/>
    </row>
    <row r="12" spans="1:69" ht="12.75" customHeight="1">
      <c r="A12" s="7">
        <v>1800</v>
      </c>
      <c r="B12" s="6">
        <f t="shared" si="0"/>
        <v>523.25581395348843</v>
      </c>
      <c r="C12" s="6">
        <f t="shared" si="1"/>
        <v>2286</v>
      </c>
      <c r="D12" s="3">
        <v>2147</v>
      </c>
      <c r="E12" s="3">
        <v>2147</v>
      </c>
      <c r="F12" s="2">
        <v>21.34</v>
      </c>
      <c r="G12" s="2">
        <v>20.95</v>
      </c>
      <c r="H12" s="4">
        <f t="shared" si="2"/>
        <v>429.4</v>
      </c>
      <c r="I12" s="35">
        <v>0.30480000000000002</v>
      </c>
      <c r="J12" s="8">
        <f t="shared" si="3"/>
        <v>70.312430160928329</v>
      </c>
      <c r="K12" s="8">
        <f t="shared" si="4"/>
        <v>95.621763441418864</v>
      </c>
      <c r="L12" s="8">
        <f t="shared" si="5"/>
        <v>78.124922401031469</v>
      </c>
      <c r="M12" s="8">
        <f t="shared" si="6"/>
        <v>106.24640382379873</v>
      </c>
      <c r="N12" s="8">
        <f t="shared" si="7"/>
        <v>130.88112000000001</v>
      </c>
      <c r="O12" s="6">
        <f t="shared" si="8"/>
        <v>1283.9437872000001</v>
      </c>
      <c r="P12" s="8">
        <f t="shared" si="9"/>
        <v>42.274263565891481</v>
      </c>
      <c r="Q12" s="6">
        <f t="shared" si="10"/>
        <v>414.71052558139542</v>
      </c>
      <c r="R12" s="30">
        <f>(($O$11/O17)-1)*100</f>
        <v>14.262990455991487</v>
      </c>
      <c r="S12" s="12">
        <f t="shared" si="11"/>
        <v>21.145</v>
      </c>
      <c r="T12" s="12">
        <f t="shared" si="12"/>
        <v>17.761799999999997</v>
      </c>
      <c r="U12" s="9">
        <f t="shared" si="13"/>
        <v>252.61251757829285</v>
      </c>
      <c r="V12" s="8">
        <f t="shared" si="14"/>
        <v>781.51919999999984</v>
      </c>
      <c r="W12" s="8">
        <f t="shared" si="15"/>
        <v>32.388807412452827</v>
      </c>
      <c r="X12" s="12">
        <f t="shared" si="16"/>
        <v>3.3252508943451562</v>
      </c>
      <c r="Y12" s="34"/>
      <c r="Z12" s="34"/>
      <c r="AA12" s="31"/>
    </row>
    <row r="13" spans="1:69" ht="12.75" customHeight="1">
      <c r="A13" s="7">
        <v>1900</v>
      </c>
      <c r="B13" s="6">
        <f t="shared" si="0"/>
        <v>552.32558139534888</v>
      </c>
      <c r="C13" s="6">
        <f t="shared" si="1"/>
        <v>2413</v>
      </c>
      <c r="D13" s="3">
        <v>2108</v>
      </c>
      <c r="E13" s="3">
        <v>2108</v>
      </c>
      <c r="F13" s="2">
        <v>21.8</v>
      </c>
      <c r="G13" s="2">
        <v>22.5</v>
      </c>
      <c r="H13" s="4">
        <f t="shared" si="2"/>
        <v>421.6</v>
      </c>
      <c r="I13" s="35">
        <v>0.30480000000000002</v>
      </c>
      <c r="J13" s="8">
        <f t="shared" si="3"/>
        <v>72.870502841316082</v>
      </c>
      <c r="K13" s="8">
        <f t="shared" si="4"/>
        <v>99.100627991401652</v>
      </c>
      <c r="L13" s="8">
        <f t="shared" si="5"/>
        <v>80.967225379240091</v>
      </c>
      <c r="M13" s="8">
        <f t="shared" si="6"/>
        <v>110.11180887933517</v>
      </c>
      <c r="N13" s="8">
        <f t="shared" si="7"/>
        <v>128.50368</v>
      </c>
      <c r="O13" s="6">
        <f t="shared" si="8"/>
        <v>1260.6211008</v>
      </c>
      <c r="P13" s="8">
        <f t="shared" si="9"/>
        <v>41.506356589147288</v>
      </c>
      <c r="Q13" s="6">
        <f t="shared" si="10"/>
        <v>407.17735813953487</v>
      </c>
      <c r="R13" s="29"/>
      <c r="S13" s="12">
        <f t="shared" si="11"/>
        <v>22.15</v>
      </c>
      <c r="T13" s="12">
        <f t="shared" si="12"/>
        <v>18.605999999999998</v>
      </c>
      <c r="U13" s="9">
        <f t="shared" si="13"/>
        <v>255.32965019490405</v>
      </c>
      <c r="V13" s="8">
        <f t="shared" si="14"/>
        <v>818.66399999999987</v>
      </c>
      <c r="W13" s="8">
        <f t="shared" si="15"/>
        <v>32.044136572359108</v>
      </c>
      <c r="X13" s="12">
        <f t="shared" si="16"/>
        <v>3.2898646880955345</v>
      </c>
      <c r="Y13" s="34"/>
      <c r="Z13" s="34"/>
      <c r="AA13" s="31"/>
    </row>
    <row r="14" spans="1:69" ht="12.75" customHeight="1">
      <c r="A14" s="7">
        <v>2000</v>
      </c>
      <c r="B14" s="6">
        <f>A14/$N$4</f>
        <v>581.39534883720933</v>
      </c>
      <c r="C14" s="6">
        <f>A14*$N$5</f>
        <v>2540</v>
      </c>
      <c r="D14" s="3">
        <v>2089</v>
      </c>
      <c r="E14" s="3">
        <v>2089</v>
      </c>
      <c r="F14" s="2">
        <v>23.22</v>
      </c>
      <c r="G14" s="2">
        <v>23</v>
      </c>
      <c r="H14" s="4">
        <f t="shared" si="2"/>
        <v>417.8</v>
      </c>
      <c r="I14" s="35">
        <v>0.30480000000000002</v>
      </c>
      <c r="J14" s="8">
        <f>(B14*N14)/974</f>
        <v>76.014421469843867</v>
      </c>
      <c r="K14" s="8">
        <f>(B14*N14)/716.2</f>
        <v>103.3762168551074</v>
      </c>
      <c r="L14" s="8">
        <f t="shared" ref="L14:M17" si="17">J14/0.9</f>
        <v>84.460468299826516</v>
      </c>
      <c r="M14" s="8">
        <f t="shared" si="17"/>
        <v>114.86246317234155</v>
      </c>
      <c r="N14" s="8">
        <f>H14*I14</f>
        <v>127.34544000000001</v>
      </c>
      <c r="O14" s="6">
        <f>N14*9.81</f>
        <v>1249.2587664000002</v>
      </c>
      <c r="P14" s="8">
        <f t="shared" ref="P14:Q17" si="18">(N14/$N$4)/0.9</f>
        <v>41.132248062015506</v>
      </c>
      <c r="Q14" s="6">
        <f t="shared" si="18"/>
        <v>403.50735348837213</v>
      </c>
      <c r="R14" s="29"/>
      <c r="S14" s="12">
        <f>(F14+G14)/2</f>
        <v>23.11</v>
      </c>
      <c r="T14" s="12">
        <f t="shared" si="12"/>
        <v>19.412399999999998</v>
      </c>
      <c r="U14" s="9">
        <f>(T14*1000)/J14</f>
        <v>255.37785626246207</v>
      </c>
      <c r="V14" s="8">
        <f t="shared" si="14"/>
        <v>854.14559999999994</v>
      </c>
      <c r="W14" s="8">
        <f t="shared" si="15"/>
        <v>32.03808780276313</v>
      </c>
      <c r="X14" s="12">
        <f>J14/S14</f>
        <v>3.2892436810836809</v>
      </c>
      <c r="Y14" s="34"/>
      <c r="Z14" s="34"/>
      <c r="AA14" s="31"/>
    </row>
    <row r="15" spans="1:69" ht="12.75" customHeight="1">
      <c r="A15" s="7">
        <v>2100</v>
      </c>
      <c r="B15" s="6">
        <f>A15/$N$4</f>
        <v>610.46511627906978</v>
      </c>
      <c r="C15" s="6">
        <f>A15*$N$5</f>
        <v>2667</v>
      </c>
      <c r="D15" s="3">
        <v>2042</v>
      </c>
      <c r="E15" s="3">
        <v>2042</v>
      </c>
      <c r="F15" s="2">
        <v>24.22</v>
      </c>
      <c r="G15" s="2">
        <v>24.58</v>
      </c>
      <c r="H15" s="4">
        <f t="shared" si="2"/>
        <v>408.4</v>
      </c>
      <c r="I15" s="35">
        <v>0.30480000000000002</v>
      </c>
      <c r="J15" s="8">
        <f>(B15*N15)/974</f>
        <v>78.01939735447209</v>
      </c>
      <c r="K15" s="8">
        <f>(B15*N15)/716.2</f>
        <v>106.10289447536417</v>
      </c>
      <c r="L15" s="8">
        <f t="shared" si="17"/>
        <v>86.688219282746772</v>
      </c>
      <c r="M15" s="8">
        <f t="shared" si="17"/>
        <v>117.89210497262685</v>
      </c>
      <c r="N15" s="8">
        <f>H15*I15</f>
        <v>124.48032000000001</v>
      </c>
      <c r="O15" s="6">
        <f>N15*9.81</f>
        <v>1221.1519392</v>
      </c>
      <c r="P15" s="8">
        <f t="shared" si="18"/>
        <v>40.206821705426357</v>
      </c>
      <c r="Q15" s="6">
        <f t="shared" si="18"/>
        <v>394.42892093023255</v>
      </c>
      <c r="R15" s="29"/>
      <c r="S15" s="12">
        <f>(F15+G15)/2</f>
        <v>24.4</v>
      </c>
      <c r="T15" s="12">
        <f t="shared" si="12"/>
        <v>20.495999999999999</v>
      </c>
      <c r="U15" s="9">
        <f>(T15*1000)/J15</f>
        <v>262.7039005041118</v>
      </c>
      <c r="V15" s="8">
        <f t="shared" si="14"/>
        <v>901.82399999999996</v>
      </c>
      <c r="W15" s="8">
        <f t="shared" si="15"/>
        <v>31.144639139798848</v>
      </c>
      <c r="X15" s="12">
        <f>J15/S15</f>
        <v>3.1975162850193484</v>
      </c>
      <c r="Y15" s="34"/>
      <c r="Z15" s="34"/>
      <c r="AA15" s="31"/>
    </row>
    <row r="16" spans="1:69" ht="12.75" customHeight="1">
      <c r="A16" s="14">
        <v>2200</v>
      </c>
      <c r="B16" s="15">
        <f>A16/$N$4</f>
        <v>639.53488372093022</v>
      </c>
      <c r="C16" s="15">
        <f>A16*$N$5</f>
        <v>2794</v>
      </c>
      <c r="D16" s="13">
        <v>1990</v>
      </c>
      <c r="E16" s="13">
        <v>1990</v>
      </c>
      <c r="F16" s="16">
        <v>25.2</v>
      </c>
      <c r="G16" s="16">
        <v>26.28</v>
      </c>
      <c r="H16" s="4">
        <f t="shared" si="2"/>
        <v>398</v>
      </c>
      <c r="I16" s="36">
        <v>0.30480000000000002</v>
      </c>
      <c r="J16" s="17">
        <f>(B16*N16)/974</f>
        <v>79.653216178788028</v>
      </c>
      <c r="K16" s="17">
        <f>(B16*N16)/716.2</f>
        <v>108.32481507698903</v>
      </c>
      <c r="L16" s="17">
        <f t="shared" si="17"/>
        <v>88.503573531986703</v>
      </c>
      <c r="M16" s="17">
        <f t="shared" si="17"/>
        <v>120.36090564109891</v>
      </c>
      <c r="N16" s="17">
        <f>H16*I16</f>
        <v>121.3104</v>
      </c>
      <c r="O16" s="15">
        <f>N16*9.81</f>
        <v>1190.055024</v>
      </c>
      <c r="P16" s="17">
        <f t="shared" si="18"/>
        <v>39.182945736434107</v>
      </c>
      <c r="Q16" s="15">
        <f t="shared" si="18"/>
        <v>384.38469767441859</v>
      </c>
      <c r="R16" s="37"/>
      <c r="S16" s="18">
        <f>(F16+G16)/2</f>
        <v>25.740000000000002</v>
      </c>
      <c r="T16" s="12">
        <f t="shared" si="12"/>
        <v>21.621600000000001</v>
      </c>
      <c r="U16" s="38">
        <f>(T16*1000)/J16</f>
        <v>271.44666640288057</v>
      </c>
      <c r="V16" s="8">
        <f t="shared" si="14"/>
        <v>951.35040000000004</v>
      </c>
      <c r="W16" s="8">
        <f t="shared" si="15"/>
        <v>30.141531263731729</v>
      </c>
      <c r="X16" s="18">
        <f>J16/S16</f>
        <v>3.0945305430764578</v>
      </c>
      <c r="Y16" s="33"/>
      <c r="Z16" s="33"/>
      <c r="AA16" s="31"/>
    </row>
    <row r="17" spans="1:27" ht="12.75" customHeight="1">
      <c r="A17" s="14">
        <v>2300</v>
      </c>
      <c r="B17" s="15">
        <f>A17/$N$4</f>
        <v>668.60465116279067</v>
      </c>
      <c r="C17" s="15">
        <f>A17*$N$5</f>
        <v>2921</v>
      </c>
      <c r="D17" s="13">
        <v>1886</v>
      </c>
      <c r="E17" s="13">
        <v>1886</v>
      </c>
      <c r="F17" s="16">
        <v>25.67</v>
      </c>
      <c r="G17" s="16">
        <v>25.63</v>
      </c>
      <c r="H17" s="4">
        <f t="shared" si="2"/>
        <v>377.2</v>
      </c>
      <c r="I17" s="36">
        <v>0.30480000000000002</v>
      </c>
      <c r="J17" s="17">
        <f>(B17*N17)/974</f>
        <v>78.921818442290245</v>
      </c>
      <c r="K17" s="17">
        <f>(B17*N17)/716.2</f>
        <v>107.3301468343908</v>
      </c>
      <c r="L17" s="43">
        <f t="shared" si="17"/>
        <v>87.690909380322495</v>
      </c>
      <c r="M17" s="43">
        <f t="shared" si="17"/>
        <v>119.25571870487866</v>
      </c>
      <c r="N17" s="17">
        <f>H17*I17</f>
        <v>114.97056000000001</v>
      </c>
      <c r="O17" s="15">
        <f>N17*9.81</f>
        <v>1127.8611936000002</v>
      </c>
      <c r="P17" s="17">
        <f t="shared" si="18"/>
        <v>37.135193798449613</v>
      </c>
      <c r="Q17" s="15">
        <f t="shared" si="18"/>
        <v>364.29625116279072</v>
      </c>
      <c r="R17" s="37"/>
      <c r="S17" s="18">
        <f>(F17+G17)/2</f>
        <v>25.65</v>
      </c>
      <c r="T17" s="12">
        <f t="shared" si="12"/>
        <v>21.545999999999999</v>
      </c>
      <c r="U17" s="38">
        <f>(T17*1000)/J17</f>
        <v>273.00435323541126</v>
      </c>
      <c r="V17" s="8">
        <f t="shared" si="14"/>
        <v>948.024</v>
      </c>
      <c r="W17" s="8">
        <f t="shared" si="15"/>
        <v>29.96955207803229</v>
      </c>
      <c r="X17" s="18">
        <f>J17/S17</f>
        <v>3.0768740133446491</v>
      </c>
      <c r="Y17" s="33"/>
      <c r="Z17" s="33"/>
      <c r="AA17" s="31"/>
    </row>
    <row r="18" spans="1:27" ht="12.75" customHeight="1">
      <c r="A18" s="7">
        <v>2400</v>
      </c>
      <c r="B18" s="6">
        <f t="shared" si="0"/>
        <v>697.67441860465112</v>
      </c>
      <c r="C18" s="6">
        <f t="shared" si="1"/>
        <v>3048</v>
      </c>
      <c r="D18" s="3">
        <v>1225</v>
      </c>
      <c r="E18" s="3">
        <v>1225</v>
      </c>
      <c r="F18" s="2">
        <v>19.71</v>
      </c>
      <c r="G18" s="2">
        <v>19.89</v>
      </c>
      <c r="H18" s="4">
        <f t="shared" si="2"/>
        <v>245</v>
      </c>
      <c r="I18" s="35">
        <v>0.30480000000000002</v>
      </c>
      <c r="J18" s="8">
        <f t="shared" si="3"/>
        <v>53.490282221479397</v>
      </c>
      <c r="K18" s="8">
        <f t="shared" si="4"/>
        <v>72.744393861660043</v>
      </c>
      <c r="L18" s="8">
        <f t="shared" si="5"/>
        <v>59.433646912754881</v>
      </c>
      <c r="M18" s="8">
        <f t="shared" si="6"/>
        <v>80.827104290733374</v>
      </c>
      <c r="N18" s="8">
        <f t="shared" si="7"/>
        <v>74.676000000000002</v>
      </c>
      <c r="O18" s="6">
        <f t="shared" si="8"/>
        <v>732.57156000000009</v>
      </c>
      <c r="P18" s="8">
        <f t="shared" si="9"/>
        <v>24.120155038759687</v>
      </c>
      <c r="Q18" s="6">
        <f t="shared" si="10"/>
        <v>236.61872093023257</v>
      </c>
      <c r="R18" s="29"/>
      <c r="S18" s="12">
        <f t="shared" si="11"/>
        <v>19.8</v>
      </c>
      <c r="T18" s="12">
        <f t="shared" si="12"/>
        <v>16.632000000000001</v>
      </c>
      <c r="U18" s="9">
        <f t="shared" si="13"/>
        <v>310.93498312710909</v>
      </c>
      <c r="V18" s="8">
        <f t="shared" si="14"/>
        <v>731.80800000000011</v>
      </c>
      <c r="W18" s="8">
        <f t="shared" si="15"/>
        <v>26.313598101869047</v>
      </c>
      <c r="X18" s="12">
        <f t="shared" si="16"/>
        <v>2.7015294051252221</v>
      </c>
      <c r="Y18" s="34"/>
      <c r="Z18" s="34"/>
      <c r="AA18" s="31"/>
    </row>
    <row r="19" spans="1:27" ht="12.75" customHeight="1">
      <c r="A19" s="7">
        <v>2500</v>
      </c>
      <c r="B19" s="6">
        <f t="shared" si="0"/>
        <v>726.74418604651169</v>
      </c>
      <c r="C19" s="6">
        <f t="shared" si="1"/>
        <v>3175</v>
      </c>
      <c r="D19" s="3">
        <v>135</v>
      </c>
      <c r="E19" s="3">
        <v>135</v>
      </c>
      <c r="F19" s="2">
        <v>10.63</v>
      </c>
      <c r="G19" s="2">
        <v>10.86</v>
      </c>
      <c r="H19" s="4">
        <f t="shared" si="2"/>
        <v>27</v>
      </c>
      <c r="I19" s="35">
        <v>0.30480000000000002</v>
      </c>
      <c r="J19" s="8">
        <f t="shared" si="3"/>
        <v>6.1404660713432975</v>
      </c>
      <c r="K19" s="8">
        <f t="shared" si="4"/>
        <v>8.3507594994252603</v>
      </c>
      <c r="L19" s="8">
        <f t="shared" si="5"/>
        <v>6.8227400792703303</v>
      </c>
      <c r="M19" s="8">
        <f t="shared" si="6"/>
        <v>9.2786216660280676</v>
      </c>
      <c r="N19" s="8">
        <f t="shared" si="7"/>
        <v>8.2295999999999996</v>
      </c>
      <c r="O19" s="6">
        <f t="shared" si="8"/>
        <v>80.732376000000002</v>
      </c>
      <c r="P19" s="8">
        <f t="shared" si="9"/>
        <v>2.6581395348837207</v>
      </c>
      <c r="Q19" s="6">
        <f t="shared" si="10"/>
        <v>26.076348837209302</v>
      </c>
      <c r="R19" s="39"/>
      <c r="S19" s="12">
        <f t="shared" si="11"/>
        <v>10.745000000000001</v>
      </c>
      <c r="T19" s="12">
        <f t="shared" si="12"/>
        <v>9.0258000000000003</v>
      </c>
      <c r="U19" s="9">
        <f t="shared" si="13"/>
        <v>1469.8884246135901</v>
      </c>
      <c r="V19" s="8">
        <f t="shared" si="14"/>
        <v>397.1352</v>
      </c>
      <c r="W19" s="8">
        <f t="shared" si="15"/>
        <v>5.5662851988027926</v>
      </c>
      <c r="X19" s="12">
        <f t="shared" si="16"/>
        <v>0.57147194707708671</v>
      </c>
      <c r="Y19" s="34"/>
      <c r="Z19" s="34"/>
      <c r="AA19" s="31"/>
    </row>
    <row r="20" spans="1:27" ht="12.75" customHeight="1" outlineLevel="1">
      <c r="A20" s="19" t="s">
        <v>25</v>
      </c>
      <c r="B20" s="20"/>
      <c r="C20" s="20"/>
      <c r="D20" s="21"/>
      <c r="E20" s="21"/>
      <c r="F20" s="22"/>
      <c r="G20" s="22"/>
      <c r="H20" s="23"/>
      <c r="I20" s="24"/>
      <c r="J20" s="25"/>
      <c r="K20" s="25"/>
      <c r="L20" s="25"/>
      <c r="M20" s="25"/>
      <c r="N20" s="25"/>
      <c r="O20" s="20"/>
      <c r="P20" s="20"/>
      <c r="Q20" s="20"/>
      <c r="R20" s="30"/>
      <c r="S20" s="8">
        <f>SUM(S8:S19)/12</f>
        <v>20.583750000000006</v>
      </c>
      <c r="T20" s="8">
        <f>SUM(T8:T19)/12</f>
        <v>17.29035</v>
      </c>
      <c r="U20" s="8">
        <f>SUM(U8:U19)/12</f>
        <v>365.62686854043164</v>
      </c>
      <c r="V20" s="8">
        <f t="shared" si="14"/>
        <v>760.77539999999999</v>
      </c>
      <c r="W20" s="8">
        <f>SUM(W8:W19)/12</f>
        <v>28.833263271860528</v>
      </c>
      <c r="X20" s="8">
        <f>SUM(X8:X19)/12</f>
        <v>2.9602150292443472</v>
      </c>
      <c r="Y20" s="8">
        <f>SUM(Y8:Y19)/13</f>
        <v>0</v>
      </c>
      <c r="Z20" s="8">
        <f>SUM(Z8:Z19)/13</f>
        <v>0</v>
      </c>
    </row>
    <row r="21" spans="1:27">
      <c r="A21" s="75" t="s">
        <v>65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</row>
    <row r="22" spans="1:27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</row>
    <row r="23" spans="1:27">
      <c r="A23" s="84" t="s">
        <v>18</v>
      </c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</row>
    <row r="24" spans="1:27">
      <c r="A24" s="83" t="s">
        <v>64</v>
      </c>
      <c r="B24" s="83"/>
      <c r="C24" s="83"/>
      <c r="D24" s="83"/>
    </row>
    <row r="51" spans="6:7">
      <c r="F51" s="2">
        <v>16.89</v>
      </c>
      <c r="G51" s="2">
        <v>16.72</v>
      </c>
    </row>
    <row r="52" spans="6:7">
      <c r="F52" s="2">
        <v>18.63</v>
      </c>
      <c r="G52" s="2">
        <v>18.25</v>
      </c>
    </row>
    <row r="53" spans="6:7">
      <c r="F53" s="2">
        <v>18.97</v>
      </c>
      <c r="G53" s="2">
        <v>19.25</v>
      </c>
    </row>
    <row r="54" spans="6:7">
      <c r="F54" s="2">
        <v>19.86</v>
      </c>
      <c r="G54" s="2">
        <v>19.96</v>
      </c>
    </row>
    <row r="55" spans="6:7">
      <c r="F55" s="2">
        <v>21.34</v>
      </c>
      <c r="G55" s="2">
        <v>20.95</v>
      </c>
    </row>
    <row r="56" spans="6:7">
      <c r="F56" s="2">
        <v>21.8</v>
      </c>
      <c r="G56" s="2">
        <v>22.5</v>
      </c>
    </row>
    <row r="57" spans="6:7">
      <c r="F57" s="2">
        <v>23.22</v>
      </c>
      <c r="G57" s="2">
        <v>23</v>
      </c>
    </row>
    <row r="58" spans="6:7">
      <c r="F58" s="2">
        <v>24.22</v>
      </c>
      <c r="G58" s="2">
        <v>24.58</v>
      </c>
    </row>
    <row r="59" spans="6:7">
      <c r="F59" s="16">
        <v>25.2</v>
      </c>
      <c r="G59" s="16">
        <v>26.28</v>
      </c>
    </row>
    <row r="60" spans="6:7">
      <c r="F60" s="16">
        <v>25.67</v>
      </c>
      <c r="G60" s="16">
        <v>25.63</v>
      </c>
    </row>
    <row r="61" spans="6:7">
      <c r="F61" s="2">
        <v>19.71</v>
      </c>
      <c r="G61" s="2">
        <v>19.89</v>
      </c>
    </row>
    <row r="62" spans="6:7">
      <c r="F62" s="2">
        <v>10.63</v>
      </c>
      <c r="G62" s="2">
        <v>10.86</v>
      </c>
    </row>
  </sheetData>
  <mergeCells count="38">
    <mergeCell ref="A24:D24"/>
    <mergeCell ref="A22:R22"/>
    <mergeCell ref="A23:U23"/>
    <mergeCell ref="D7:E7"/>
    <mergeCell ref="F7:G7"/>
    <mergeCell ref="A1:N1"/>
    <mergeCell ref="AT7:AU7"/>
    <mergeCell ref="A21:U21"/>
    <mergeCell ref="BO7:BP7"/>
    <mergeCell ref="AW7:AX7"/>
    <mergeCell ref="AZ7:BA7"/>
    <mergeCell ref="BC7:BD7"/>
    <mergeCell ref="BF7:BG7"/>
    <mergeCell ref="BI7:BJ7"/>
    <mergeCell ref="BL7:BM7"/>
    <mergeCell ref="Y7:Z7"/>
    <mergeCell ref="A2:M2"/>
    <mergeCell ref="A4:M4"/>
    <mergeCell ref="A5:M5"/>
    <mergeCell ref="A3:E3"/>
    <mergeCell ref="Y6:Z6"/>
    <mergeCell ref="A6:C6"/>
    <mergeCell ref="D6:E6"/>
    <mergeCell ref="F6:G6"/>
    <mergeCell ref="S6:U6"/>
    <mergeCell ref="H6:I6"/>
    <mergeCell ref="N6:R6"/>
    <mergeCell ref="J6:M6"/>
    <mergeCell ref="S5:U5"/>
    <mergeCell ref="S4:U4"/>
    <mergeCell ref="S2:U2"/>
    <mergeCell ref="S1:U1"/>
    <mergeCell ref="O4:R4"/>
    <mergeCell ref="O3:R3"/>
    <mergeCell ref="S3:U3"/>
    <mergeCell ref="O2:R2"/>
    <mergeCell ref="O1:R1"/>
    <mergeCell ref="O5:R5"/>
  </mergeCells>
  <phoneticPr fontId="15" type="noConversion"/>
  <pageMargins left="0.51181102362204722" right="0.51181102362204722" top="0.78740157480314965" bottom="0.78740157480314965" header="0.31496062992125984" footer="0.31496062992125984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5</vt:i4>
      </vt:variant>
    </vt:vector>
  </HeadingPairs>
  <TitlesOfParts>
    <vt:vector size="6" baseType="lpstr">
      <vt:lpstr>Tabela de dados</vt:lpstr>
      <vt:lpstr>Graf. - P e T - TDP</vt:lpstr>
      <vt:lpstr>Regressão - P e T - TDP1</vt:lpstr>
      <vt:lpstr>Regressão - P e T - motor)</vt:lpstr>
      <vt:lpstr>Gráf. Chv e Cs TDP</vt:lpstr>
      <vt:lpstr>Graf. - P e T - Motor</vt:lpstr>
    </vt:vector>
  </TitlesOfParts>
  <Company>ufsm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</dc:creator>
  <cp:lastModifiedBy>Luis Henrique Soler</cp:lastModifiedBy>
  <cp:lastPrinted>2011-10-14T20:23:08Z</cp:lastPrinted>
  <dcterms:created xsi:type="dcterms:W3CDTF">2010-10-05T21:34:18Z</dcterms:created>
  <dcterms:modified xsi:type="dcterms:W3CDTF">2012-08-11T02:36:35Z</dcterms:modified>
</cp:coreProperties>
</file>