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ian\OneDrive\Desktop\"/>
    </mc:Choice>
  </mc:AlternateContent>
  <xr:revisionPtr revIDLastSave="0" documentId="13_ncr:2001_{E30280D4-40D1-47AD-8881-4B097E3B06EF}" xr6:coauthVersionLast="47" xr6:coauthVersionMax="47" xr10:uidLastSave="{00000000-0000-0000-0000-000000000000}"/>
  <bookViews>
    <workbookView xWindow="-120" yWindow="-120" windowWidth="29040" windowHeight="17520" tabRatio="665" xr2:uid="{00000000-000D-0000-FFFF-FFFF00000000}"/>
  </bookViews>
  <sheets>
    <sheet name="Quote" sheetId="45" r:id="rId1"/>
    <sheet name="Parts" sheetId="52" r:id="rId2"/>
    <sheet name="Client Quotes" sheetId="59" r:id="rId3"/>
    <sheet name="Client Parts" sheetId="58" r:id="rId4"/>
    <sheet name="Hardware|Consumables" sheetId="53" r:id="rId5"/>
    <sheet name="Printers" sheetId="14" r:id="rId6"/>
    <sheet name="Materials" sheetId="15" r:id="rId7"/>
    <sheet name="General" sheetId="16" r:id="rId8"/>
    <sheet name="Product Inventory" sheetId="54" r:id="rId9"/>
    <sheet name="Materials Inventory" sheetId="55" r:id="rId10"/>
  </sheets>
  <definedNames>
    <definedName name="Materials">Materials!$A$2:$G$50</definedName>
    <definedName name="Printers">Printers!$A$2:$F$45</definedName>
  </definedName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45" l="1"/>
  <c r="J7" i="45"/>
  <c r="I7" i="45"/>
  <c r="H7" i="45"/>
  <c r="G7" i="45"/>
  <c r="F7" i="45"/>
  <c r="E29" i="45"/>
  <c r="K29" i="45" s="1"/>
  <c r="O2" i="52"/>
  <c r="B29" i="59"/>
  <c r="B28" i="59"/>
  <c r="B27" i="59"/>
  <c r="B26" i="59"/>
  <c r="B25" i="59"/>
  <c r="B24" i="59"/>
  <c r="B23" i="59"/>
  <c r="A29" i="59"/>
  <c r="A28" i="59"/>
  <c r="A27" i="59"/>
  <c r="A26" i="59"/>
  <c r="A25" i="59"/>
  <c r="A24" i="59"/>
  <c r="A23" i="59"/>
  <c r="A22" i="59"/>
  <c r="B22" i="59"/>
  <c r="B29" i="45"/>
  <c r="A29" i="45"/>
  <c r="B28" i="45"/>
  <c r="A28" i="45"/>
  <c r="B27" i="45"/>
  <c r="A27" i="45"/>
  <c r="B26" i="45"/>
  <c r="A26" i="45"/>
  <c r="B25" i="45"/>
  <c r="A25" i="45"/>
  <c r="B24" i="45"/>
  <c r="A24" i="45"/>
  <c r="B23" i="45"/>
  <c r="A23" i="45"/>
  <c r="B22" i="45"/>
  <c r="A22" i="45"/>
  <c r="E26" i="45"/>
  <c r="E30" i="45" l="1"/>
  <c r="H29" i="45"/>
  <c r="F29" i="45"/>
  <c r="I29" i="45"/>
  <c r="J29" i="45"/>
  <c r="G29" i="45"/>
  <c r="C25" i="45"/>
  <c r="C22" i="45"/>
  <c r="C28" i="45"/>
  <c r="C27" i="45"/>
  <c r="C26" i="45"/>
  <c r="C24" i="45"/>
  <c r="C23" i="45"/>
  <c r="C15" i="16"/>
  <c r="C14" i="16"/>
  <c r="L2" i="52"/>
  <c r="B20" i="45"/>
  <c r="E17" i="45" s="1"/>
  <c r="H3" i="54" l="1"/>
  <c r="H4" i="14"/>
  <c r="F1" i="55"/>
  <c r="E7" i="16"/>
  <c r="F3" i="54"/>
  <c r="BC3" i="54"/>
  <c r="D3" i="54"/>
  <c r="DH3" i="54"/>
  <c r="DE3" i="54"/>
  <c r="DB3" i="54"/>
  <c r="CY3" i="54"/>
  <c r="CV3" i="54"/>
  <c r="CS3" i="54"/>
  <c r="CP3" i="54"/>
  <c r="CM3" i="54"/>
  <c r="CJ3" i="54"/>
  <c r="CG3" i="54"/>
  <c r="CD3" i="54"/>
  <c r="CA3" i="54"/>
  <c r="BX3" i="54"/>
  <c r="BU3" i="54"/>
  <c r="BR3" i="54"/>
  <c r="BO3" i="54"/>
  <c r="BL3" i="54"/>
  <c r="BI3" i="54"/>
  <c r="BF3" i="54"/>
  <c r="AZ3" i="54"/>
  <c r="AW3" i="54"/>
  <c r="AT3" i="54"/>
  <c r="AQ3" i="54"/>
  <c r="AN3" i="54"/>
  <c r="AK3" i="54"/>
  <c r="AH3" i="54"/>
  <c r="AE3" i="54"/>
  <c r="AB3" i="54"/>
  <c r="Y3" i="54"/>
  <c r="V3" i="54"/>
  <c r="S3" i="54"/>
  <c r="P3" i="54"/>
  <c r="M3" i="54"/>
  <c r="K30" i="55"/>
  <c r="J30" i="55"/>
  <c r="I30" i="55" s="1"/>
  <c r="K29" i="55"/>
  <c r="J29" i="55"/>
  <c r="I29" i="55" s="1"/>
  <c r="K7" i="55"/>
  <c r="K26" i="55"/>
  <c r="J26" i="55"/>
  <c r="I26" i="55" s="1"/>
  <c r="K24" i="55"/>
  <c r="J24" i="55"/>
  <c r="I24" i="55" s="1"/>
  <c r="K23" i="55"/>
  <c r="J23" i="55"/>
  <c r="I23" i="55" s="1"/>
  <c r="K22" i="55"/>
  <c r="J22" i="55"/>
  <c r="I22" i="55" s="1"/>
  <c r="K18" i="55"/>
  <c r="J18" i="55"/>
  <c r="I18" i="55" s="1"/>
  <c r="K14" i="55"/>
  <c r="J14" i="55"/>
  <c r="I14" i="55" s="1"/>
  <c r="K3" i="55"/>
  <c r="J3" i="55"/>
  <c r="I3" i="55" s="1"/>
  <c r="K4" i="55"/>
  <c r="J4" i="55"/>
  <c r="I4" i="55" s="1"/>
  <c r="J8" i="55"/>
  <c r="I8" i="55" s="1"/>
  <c r="K8" i="55"/>
  <c r="B18" i="59"/>
  <c r="B17" i="59"/>
  <c r="B16" i="59"/>
  <c r="B13" i="59"/>
  <c r="B12" i="59"/>
  <c r="B9" i="59"/>
  <c r="B8" i="59"/>
  <c r="B6" i="59"/>
  <c r="D6" i="59" s="1"/>
  <c r="E10" i="59" s="1"/>
  <c r="B5" i="59"/>
  <c r="K25" i="55"/>
  <c r="K20" i="55"/>
  <c r="K16" i="55"/>
  <c r="K17" i="55"/>
  <c r="K27" i="55"/>
  <c r="K28" i="55"/>
  <c r="K19" i="55"/>
  <c r="K21" i="55"/>
  <c r="K6" i="55"/>
  <c r="K15" i="55"/>
  <c r="K13" i="55"/>
  <c r="K11" i="55"/>
  <c r="K10" i="55"/>
  <c r="K12" i="55"/>
  <c r="K9" i="55"/>
  <c r="K5" i="55"/>
  <c r="J25" i="55"/>
  <c r="I25" i="55" s="1"/>
  <c r="J20" i="55"/>
  <c r="I20" i="55" s="1"/>
  <c r="J16" i="55"/>
  <c r="I16" i="55" s="1"/>
  <c r="J17" i="55"/>
  <c r="I17" i="55" s="1"/>
  <c r="J27" i="55"/>
  <c r="I27" i="55" s="1"/>
  <c r="J28" i="55"/>
  <c r="I28" i="55" s="1"/>
  <c r="J19" i="55"/>
  <c r="I19" i="55" s="1"/>
  <c r="J21" i="55"/>
  <c r="I21" i="55" s="1"/>
  <c r="J6" i="55"/>
  <c r="I6" i="55" s="1"/>
  <c r="J15" i="55"/>
  <c r="I15" i="55" s="1"/>
  <c r="J13" i="55"/>
  <c r="I13" i="55" s="1"/>
  <c r="J11" i="55"/>
  <c r="I11" i="55" s="1"/>
  <c r="J10" i="55"/>
  <c r="I10" i="55" s="1"/>
  <c r="J12" i="55"/>
  <c r="I12" i="55" s="1"/>
  <c r="J7" i="55"/>
  <c r="I7" i="55" s="1"/>
  <c r="J9" i="55"/>
  <c r="I9" i="55" s="1"/>
  <c r="J5" i="55"/>
  <c r="I5" i="55" s="1"/>
  <c r="D7" i="16"/>
  <c r="H7" i="16"/>
  <c r="C7" i="16"/>
  <c r="C3" i="16"/>
  <c r="E8" i="59" l="1"/>
  <c r="K8" i="59" s="1"/>
  <c r="B7" i="16"/>
  <c r="B14" i="59"/>
  <c r="E13" i="59" s="1"/>
  <c r="C23" i="59"/>
  <c r="C29" i="59"/>
  <c r="C26" i="59"/>
  <c r="C28" i="59"/>
  <c r="B10" i="59"/>
  <c r="E15" i="59" s="1"/>
  <c r="B19" i="59"/>
  <c r="E14" i="59" s="1"/>
  <c r="C25" i="59"/>
  <c r="C27" i="59"/>
  <c r="C24" i="59"/>
  <c r="E11" i="59"/>
  <c r="E9" i="59"/>
  <c r="D5" i="59"/>
  <c r="C3" i="54"/>
  <c r="B5" i="45"/>
  <c r="E33" i="45" s="1"/>
  <c r="B6" i="45"/>
  <c r="D6" i="45" s="1"/>
  <c r="E32" i="45" s="1"/>
  <c r="B17" i="45"/>
  <c r="B18" i="45"/>
  <c r="B2" i="53"/>
  <c r="C22" i="59"/>
  <c r="B16" i="45"/>
  <c r="B13" i="45"/>
  <c r="B12" i="45"/>
  <c r="B9" i="45"/>
  <c r="B8" i="45"/>
  <c r="I1" i="15"/>
  <c r="C1" i="15"/>
  <c r="H1" i="14"/>
  <c r="E1" i="14"/>
  <c r="C1" i="14"/>
  <c r="C4" i="16"/>
  <c r="C2" i="16"/>
  <c r="I38" i="15"/>
  <c r="H38" i="15"/>
  <c r="I37" i="15"/>
  <c r="H37" i="15"/>
  <c r="I36" i="15"/>
  <c r="H36" i="15"/>
  <c r="I35" i="15"/>
  <c r="H35" i="15"/>
  <c r="I34" i="15"/>
  <c r="H34" i="15"/>
  <c r="I33" i="15"/>
  <c r="H33" i="15"/>
  <c r="I32" i="15"/>
  <c r="H32" i="15"/>
  <c r="I31" i="15"/>
  <c r="H31" i="15"/>
  <c r="I30" i="15"/>
  <c r="H30" i="15"/>
  <c r="I29" i="15"/>
  <c r="H29" i="15"/>
  <c r="I28" i="15"/>
  <c r="H28" i="15"/>
  <c r="I27" i="15"/>
  <c r="H27" i="15"/>
  <c r="I26" i="15"/>
  <c r="H26" i="15"/>
  <c r="I25" i="15"/>
  <c r="H25" i="15"/>
  <c r="I24" i="15"/>
  <c r="H24" i="15"/>
  <c r="I23" i="15"/>
  <c r="H23" i="15"/>
  <c r="I22" i="15"/>
  <c r="H22" i="15"/>
  <c r="I21" i="15"/>
  <c r="H21" i="15"/>
  <c r="I20" i="15"/>
  <c r="H20" i="15"/>
  <c r="I19" i="15"/>
  <c r="H19" i="15"/>
  <c r="I18" i="15"/>
  <c r="H18" i="15"/>
  <c r="I17" i="15"/>
  <c r="H17" i="15"/>
  <c r="I16" i="15"/>
  <c r="H16" i="15"/>
  <c r="I15" i="15"/>
  <c r="H15" i="15"/>
  <c r="I14" i="15"/>
  <c r="H14" i="15"/>
  <c r="I13" i="15"/>
  <c r="H13" i="15"/>
  <c r="I12" i="15"/>
  <c r="H12" i="15"/>
  <c r="I11" i="15"/>
  <c r="H11" i="15"/>
  <c r="I10" i="15"/>
  <c r="H10" i="15"/>
  <c r="I9" i="15"/>
  <c r="H9" i="15"/>
  <c r="I8" i="15"/>
  <c r="H8" i="15"/>
  <c r="I7" i="15"/>
  <c r="H7" i="15"/>
  <c r="I6" i="15"/>
  <c r="H6" i="15"/>
  <c r="I5" i="15"/>
  <c r="H5" i="15"/>
  <c r="I4" i="15"/>
  <c r="H4" i="15"/>
  <c r="I3" i="15"/>
  <c r="H3" i="15"/>
  <c r="I2" i="15"/>
  <c r="H2" i="15"/>
  <c r="H3" i="14"/>
  <c r="H2" i="14"/>
  <c r="E11" i="45" l="1"/>
  <c r="F11" i="45" s="1"/>
  <c r="E10" i="45"/>
  <c r="J8" i="59"/>
  <c r="I8" i="59"/>
  <c r="H8" i="59"/>
  <c r="G8" i="59"/>
  <c r="F8" i="59"/>
  <c r="E3" i="54"/>
  <c r="I3" i="54"/>
  <c r="G3" i="54"/>
  <c r="K9" i="59"/>
  <c r="J9" i="59"/>
  <c r="I9" i="59"/>
  <c r="H9" i="59"/>
  <c r="G9" i="59"/>
  <c r="F9" i="59"/>
  <c r="G11" i="59"/>
  <c r="F11" i="59"/>
  <c r="H11" i="59"/>
  <c r="K11" i="59"/>
  <c r="J11" i="59"/>
  <c r="I11" i="59"/>
  <c r="J10" i="59"/>
  <c r="H10" i="59"/>
  <c r="G10" i="59"/>
  <c r="F10" i="59"/>
  <c r="I10" i="59"/>
  <c r="K10" i="59"/>
  <c r="K13" i="59"/>
  <c r="J13" i="59"/>
  <c r="I13" i="59"/>
  <c r="H13" i="59"/>
  <c r="G13" i="59"/>
  <c r="F13" i="59"/>
  <c r="K14" i="59"/>
  <c r="J14" i="59"/>
  <c r="I14" i="59"/>
  <c r="H14" i="59"/>
  <c r="G14" i="59"/>
  <c r="F14" i="59"/>
  <c r="K15" i="59"/>
  <c r="J15" i="59"/>
  <c r="I15" i="59"/>
  <c r="H15" i="59"/>
  <c r="G15" i="59"/>
  <c r="F15" i="59"/>
  <c r="C30" i="59"/>
  <c r="E12" i="59" s="1"/>
  <c r="E8" i="45"/>
  <c r="B19" i="45"/>
  <c r="E14" i="45" s="1"/>
  <c r="B10" i="45"/>
  <c r="E15" i="45" s="1"/>
  <c r="B14" i="45"/>
  <c r="E13" i="45" s="1"/>
  <c r="C29" i="45"/>
  <c r="D5" i="45"/>
  <c r="E9" i="45"/>
  <c r="H11" i="45" l="1"/>
  <c r="K11" i="45"/>
  <c r="G11" i="45"/>
  <c r="I11" i="45"/>
  <c r="J11" i="45"/>
  <c r="E1" i="54"/>
  <c r="I1" i="54"/>
  <c r="G1" i="54"/>
  <c r="K12" i="59"/>
  <c r="J12" i="59"/>
  <c r="J19" i="59" s="1"/>
  <c r="I12" i="59"/>
  <c r="I17" i="59" s="1" a="1"/>
  <c r="I17" i="59" s="1"/>
  <c r="H12" i="59"/>
  <c r="H17" i="59" s="1" a="1"/>
  <c r="H17" i="59" s="1"/>
  <c r="G12" i="59"/>
  <c r="G17" i="59" s="1" a="1"/>
  <c r="G17" i="59" s="1"/>
  <c r="F12" i="59"/>
  <c r="F17" i="59" s="1" a="1"/>
  <c r="F17" i="59" s="1"/>
  <c r="F18" i="59" s="1"/>
  <c r="K17" i="59" a="1"/>
  <c r="K17" i="59" s="1"/>
  <c r="K19" i="59"/>
  <c r="I10" i="45"/>
  <c r="H10" i="45"/>
  <c r="G10" i="45"/>
  <c r="J10" i="45"/>
  <c r="F10" i="45"/>
  <c r="K10" i="45"/>
  <c r="K13" i="45"/>
  <c r="I13" i="45"/>
  <c r="F13" i="45"/>
  <c r="J13" i="45"/>
  <c r="H13" i="45"/>
  <c r="G13" i="45"/>
  <c r="F14" i="45"/>
  <c r="K14" i="45"/>
  <c r="J14" i="45"/>
  <c r="I14" i="45"/>
  <c r="H14" i="45"/>
  <c r="G14" i="45"/>
  <c r="H8" i="45"/>
  <c r="G8" i="45"/>
  <c r="F8" i="45"/>
  <c r="K8" i="45"/>
  <c r="J8" i="45"/>
  <c r="I8" i="45"/>
  <c r="J9" i="45"/>
  <c r="F9" i="45"/>
  <c r="I9" i="45"/>
  <c r="H9" i="45"/>
  <c r="G9" i="45"/>
  <c r="K9" i="45"/>
  <c r="I15" i="45"/>
  <c r="F15" i="45"/>
  <c r="K15" i="45"/>
  <c r="J15" i="45"/>
  <c r="H15" i="45"/>
  <c r="G15" i="45"/>
  <c r="E19" i="59"/>
  <c r="E17" i="59" a="1"/>
  <c r="E17" i="59" s="1"/>
  <c r="K20" i="59" l="1"/>
  <c r="K18" i="59"/>
  <c r="H20" i="59"/>
  <c r="H18" i="59"/>
  <c r="G20" i="59"/>
  <c r="G18" i="59"/>
  <c r="I20" i="59"/>
  <c r="I18" i="59"/>
  <c r="J17" i="59" a="1"/>
  <c r="J17" i="59" s="1"/>
  <c r="I19" i="59"/>
  <c r="G19" i="59"/>
  <c r="H19" i="59"/>
  <c r="F20" i="59"/>
  <c r="F19" i="59"/>
  <c r="E20" i="59"/>
  <c r="J20" i="59" l="1"/>
  <c r="J18" i="59"/>
  <c r="C30" i="45" l="1"/>
  <c r="E12" i="45" s="1"/>
  <c r="G12" i="45" l="1"/>
  <c r="F12" i="45"/>
  <c r="K12" i="45"/>
  <c r="I12" i="45"/>
  <c r="I16" i="45" s="1" a="1"/>
  <c r="I16" i="45" s="1"/>
  <c r="I18" i="45" s="1"/>
  <c r="I19" i="45" s="1"/>
  <c r="I17" i="45" s="1"/>
  <c r="I20" i="45" s="1"/>
  <c r="I26" i="45" s="1"/>
  <c r="I30" i="45" s="1"/>
  <c r="E16" i="45" a="1"/>
  <c r="E16" i="45" s="1"/>
  <c r="E18" i="45" s="1"/>
  <c r="H12" i="45"/>
  <c r="J12" i="45"/>
  <c r="E20" i="45" l="1"/>
  <c r="I27" i="45" s="1"/>
  <c r="J16" i="45" a="1"/>
  <c r="J16" i="45" s="1"/>
  <c r="J18" i="45" s="1"/>
  <c r="J19" i="45" s="1"/>
  <c r="J17" i="45" s="1"/>
  <c r="J20" i="45" s="1"/>
  <c r="J26" i="45" s="1"/>
  <c r="J30" i="45" s="1"/>
  <c r="H16" i="45" a="1"/>
  <c r="H16" i="45" s="1"/>
  <c r="H18" i="45" s="1"/>
  <c r="H19" i="45" s="1"/>
  <c r="H17" i="45" s="1"/>
  <c r="H20" i="45" s="1"/>
  <c r="H26" i="45" s="1"/>
  <c r="H30" i="45" s="1"/>
  <c r="F16" i="45" a="1"/>
  <c r="F16" i="45" s="1"/>
  <c r="F18" i="45" s="1"/>
  <c r="F19" i="45" s="1"/>
  <c r="F17" i="45" s="1"/>
  <c r="F20" i="45" s="1"/>
  <c r="F26" i="45" s="1"/>
  <c r="F30" i="45" s="1"/>
  <c r="I32" i="45"/>
  <c r="I33" i="45"/>
  <c r="K16" i="45" a="1"/>
  <c r="K16" i="45" s="1"/>
  <c r="K18" i="45" s="1"/>
  <c r="K19" i="45" s="1"/>
  <c r="K17" i="45" s="1"/>
  <c r="K20" i="45" s="1"/>
  <c r="K26" i="45" s="1"/>
  <c r="K30" i="45" s="1"/>
  <c r="G16" i="45" a="1"/>
  <c r="G16" i="45" s="1"/>
  <c r="G18" i="45" s="1"/>
  <c r="G19" i="45" s="1"/>
  <c r="G17" i="45" s="1"/>
  <c r="G20" i="45" s="1"/>
  <c r="G26" i="45" s="1"/>
  <c r="G30" i="45" s="1"/>
  <c r="G32" i="45" l="1"/>
  <c r="G27" i="45"/>
  <c r="G33" i="45"/>
  <c r="H32" i="45"/>
  <c r="H33" i="45"/>
  <c r="H27" i="45"/>
  <c r="K32" i="45"/>
  <c r="K27" i="45"/>
  <c r="K33" i="45"/>
  <c r="F32" i="45"/>
  <c r="F33" i="45"/>
  <c r="F27" i="45"/>
  <c r="J32" i="45"/>
  <c r="J27" i="45"/>
  <c r="J33" i="45"/>
  <c r="I28" i="45"/>
  <c r="I31" i="45"/>
  <c r="E31" i="45"/>
  <c r="E27" i="45"/>
  <c r="E28" i="45" s="1"/>
  <c r="J28" i="45" l="1"/>
  <c r="J31" i="45"/>
  <c r="H31" i="45"/>
  <c r="H28" i="45"/>
  <c r="F31" i="45"/>
  <c r="F28" i="45"/>
  <c r="K31" i="45"/>
  <c r="K28" i="45"/>
  <c r="G28" i="45"/>
  <c r="G31" i="4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<sst xmlns="http://schemas.openxmlformats.org/spreadsheetml/2006/main" count="425" uniqueCount="233">
  <si>
    <t>Description</t>
  </si>
  <si>
    <t>General print details</t>
  </si>
  <si>
    <t>Printer</t>
  </si>
  <si>
    <t>Filament</t>
  </si>
  <si>
    <t>Weight</t>
  </si>
  <si>
    <t>g</t>
  </si>
  <si>
    <t>m</t>
  </si>
  <si>
    <t>Printing time</t>
  </si>
  <si>
    <t>hh:mm</t>
  </si>
  <si>
    <t>h</t>
  </si>
  <si>
    <t>Preparation</t>
  </si>
  <si>
    <t>Costs</t>
  </si>
  <si>
    <t>Model preparation (Fixing, CAD…)</t>
  </si>
  <si>
    <t>min</t>
  </si>
  <si>
    <t>$</t>
  </si>
  <si>
    <t>Slicing (Supports, Parameters…)</t>
  </si>
  <si>
    <t>Electricity</t>
  </si>
  <si>
    <t>Sum</t>
  </si>
  <si>
    <t>Printer depreciation</t>
  </si>
  <si>
    <t>Computer Work</t>
  </si>
  <si>
    <t>Material change</t>
  </si>
  <si>
    <t>Transfer &amp; Start</t>
  </si>
  <si>
    <t>Post-processing</t>
  </si>
  <si>
    <t>Consumables</t>
  </si>
  <si>
    <t>Subtotal</t>
  </si>
  <si>
    <t>Including failures</t>
  </si>
  <si>
    <t>Job removal</t>
  </si>
  <si>
    <t>Support removal</t>
  </si>
  <si>
    <t>Additional work</t>
  </si>
  <si>
    <t>Name</t>
  </si>
  <si>
    <t>Material Diameter [mm]</t>
  </si>
  <si>
    <t>Depreciation Time [h]</t>
  </si>
  <si>
    <t>Energy Consumption [kWh/h]</t>
  </si>
  <si>
    <t>PrusaMINI</t>
  </si>
  <si>
    <t>Manufacturer</t>
  </si>
  <si>
    <t>Diameter [mm]</t>
  </si>
  <si>
    <t>Spool Size [kg]</t>
  </si>
  <si>
    <t>Density [g/cm³]</t>
  </si>
  <si>
    <t>Nozzel Temp [°C]</t>
  </si>
  <si>
    <t>Bed Temp [°C]</t>
  </si>
  <si>
    <t>Length per roll [m]</t>
  </si>
  <si>
    <t>Energy cost</t>
  </si>
  <si>
    <t>High Labor Costs</t>
  </si>
  <si>
    <t>Low Labor Costs</t>
  </si>
  <si>
    <t>Failure rate</t>
  </si>
  <si>
    <t>Money unit</t>
  </si>
  <si>
    <t>California Filament PETG</t>
  </si>
  <si>
    <t>Start Up Time</t>
  </si>
  <si>
    <t>Hardware Markup</t>
  </si>
  <si>
    <t>Sovol SV06 Plus</t>
  </si>
  <si>
    <t>Hardware/Consumables</t>
  </si>
  <si>
    <t>"Start Up Time" is the amount of time it takes for a general start-up (heating, leveling, anything else done before the print actually begins. This helps you account for the extra power used during that time.</t>
  </si>
  <si>
    <t>Labor Markup</t>
  </si>
  <si>
    <t>Slicing</t>
  </si>
  <si>
    <t>Source</t>
  </si>
  <si>
    <t>Cost Ea.</t>
  </si>
  <si>
    <t>Cost Pk.</t>
  </si>
  <si>
    <t>Pk. Ct.</t>
  </si>
  <si>
    <t>Ct</t>
  </si>
  <si>
    <t>Hardware 1</t>
  </si>
  <si>
    <t>Hardware 2</t>
  </si>
  <si>
    <t>Hardware 3</t>
  </si>
  <si>
    <t>Hardware 4</t>
  </si>
  <si>
    <t>Hardware 5</t>
  </si>
  <si>
    <t>Hardware 6</t>
  </si>
  <si>
    <t>Hardware 7</t>
  </si>
  <si>
    <t>Hardware 8</t>
  </si>
  <si>
    <t>Supplies Markup</t>
  </si>
  <si>
    <t>Layer Height</t>
  </si>
  <si>
    <t>Shells</t>
  </si>
  <si>
    <t>Infill %</t>
  </si>
  <si>
    <t>Infill Type</t>
  </si>
  <si>
    <t>Gyroid</t>
  </si>
  <si>
    <t>Model prep</t>
  </si>
  <si>
    <t>Weight (g)</t>
  </si>
  <si>
    <t>Price</t>
  </si>
  <si>
    <t>Product</t>
  </si>
  <si>
    <t>Wholesale Margin</t>
  </si>
  <si>
    <t>California Filament PETG Bulk</t>
  </si>
  <si>
    <t>Space</t>
  </si>
  <si>
    <t>Space Rental</t>
  </si>
  <si>
    <t>Hr/Mo</t>
  </si>
  <si>
    <t>Rent/Mo</t>
  </si>
  <si>
    <t>Tot. Sq. Ft.</t>
  </si>
  <si>
    <t>Used Sq. Ft.</t>
  </si>
  <si>
    <t>$/Used Sq. Ft.</t>
  </si>
  <si>
    <t>Black</t>
  </si>
  <si>
    <t>PETG</t>
  </si>
  <si>
    <t>California  Filament</t>
  </si>
  <si>
    <t>Cloudy White</t>
  </si>
  <si>
    <t>Candy Red</t>
  </si>
  <si>
    <t>Grass Green</t>
  </si>
  <si>
    <t>Blue</t>
  </si>
  <si>
    <t>Sky Blue</t>
  </si>
  <si>
    <t>Orange</t>
  </si>
  <si>
    <t>Yellow</t>
  </si>
  <si>
    <t>Violet</t>
  </si>
  <si>
    <t>Light Gray</t>
  </si>
  <si>
    <t>Gray</t>
  </si>
  <si>
    <t>Translucent Teal</t>
  </si>
  <si>
    <t>Company</t>
  </si>
  <si>
    <t>Material</t>
  </si>
  <si>
    <t>Color</t>
  </si>
  <si>
    <t>HFS Color Name</t>
  </si>
  <si>
    <t>1Kg</t>
  </si>
  <si>
    <t>5Kg</t>
  </si>
  <si>
    <t>Pink</t>
  </si>
  <si>
    <t>Tot. Part</t>
  </si>
  <si>
    <t>Part. Rolls</t>
  </si>
  <si>
    <t>TARDIS Blue</t>
  </si>
  <si>
    <t>Tangerine Orange</t>
  </si>
  <si>
    <t>Raincoat Yellow</t>
  </si>
  <si>
    <t>Heart Forge Purple</t>
  </si>
  <si>
    <t>Geordie Gray</t>
  </si>
  <si>
    <t>Melodie Gray</t>
  </si>
  <si>
    <t>Ranger Pink</t>
  </si>
  <si>
    <t>Happy Blue</t>
  </si>
  <si>
    <t>Irish Green</t>
  </si>
  <si>
    <t>Chocolate Brown</t>
  </si>
  <si>
    <t>Alomond</t>
  </si>
  <si>
    <t>Beige</t>
  </si>
  <si>
    <t>Golden Yellow</t>
  </si>
  <si>
    <t>Bronze</t>
  </si>
  <si>
    <t>Mixed</t>
  </si>
  <si>
    <t>Variant</t>
  </si>
  <si>
    <t>ROYGBIV</t>
  </si>
  <si>
    <t>Almond</t>
  </si>
  <si>
    <t>Paper White</t>
  </si>
  <si>
    <t>Glow</t>
  </si>
  <si>
    <t>Lime Green</t>
  </si>
  <si>
    <t>Approximate Hex</t>
  </si>
  <si>
    <t>#000000</t>
  </si>
  <si>
    <t>#C1A880</t>
  </si>
  <si>
    <t>#D9B097</t>
  </si>
  <si>
    <t>#335BB8</t>
  </si>
  <si>
    <t>#D23828</t>
  </si>
  <si>
    <t>#291711</t>
  </si>
  <si>
    <t>#FFFFFF</t>
  </si>
  <si>
    <t>#64D348</t>
  </si>
  <si>
    <t>#EC7630</t>
  </si>
  <si>
    <t>#E83537</t>
  </si>
  <si>
    <t>#EBFE55</t>
  </si>
  <si>
    <t>#DCB13C</t>
  </si>
  <si>
    <t>#397D47</t>
  </si>
  <si>
    <t>#586263</t>
  </si>
  <si>
    <t>#B9BDC3</t>
  </si>
  <si>
    <t>#F1EBD8</t>
  </si>
  <si>
    <t>#ED7B9F</t>
  </si>
  <si>
    <t>#4CA2E6</t>
  </si>
  <si>
    <t>#393082</t>
  </si>
  <si>
    <t>#ECDE4A</t>
  </si>
  <si>
    <t>#99D89C</t>
  </si>
  <si>
    <t>#56A897</t>
  </si>
  <si>
    <t xml:space="preserve">Translucent Blue </t>
  </si>
  <si>
    <t>#1F12B4</t>
  </si>
  <si>
    <t xml:space="preserve">Translucent Orange </t>
  </si>
  <si>
    <t>#EA8837</t>
  </si>
  <si>
    <t xml:space="preserve">Translucent Red </t>
  </si>
  <si>
    <t>#BB291D</t>
  </si>
  <si>
    <t xml:space="preserve">Translucent Yellow </t>
  </si>
  <si>
    <t>#F4EA51</t>
  </si>
  <si>
    <t>F/Green</t>
  </si>
  <si>
    <t>F/Orange</t>
  </si>
  <si>
    <t>F/Rose</t>
  </si>
  <si>
    <t>F/Yellow</t>
  </si>
  <si>
    <t>Partial Rolls Weight</t>
  </si>
  <si>
    <t>Tuxedo Black</t>
  </si>
  <si>
    <t>Failures</t>
  </si>
  <si>
    <t>F-Orange</t>
  </si>
  <si>
    <t>F-Rose</t>
  </si>
  <si>
    <t>F-Yellow</t>
  </si>
  <si>
    <t>F-Green</t>
  </si>
  <si>
    <t>1-Off Reddit, HDD Rails</t>
  </si>
  <si>
    <t>Glow Blue</t>
  </si>
  <si>
    <t>Glow Green</t>
  </si>
  <si>
    <t>T/Teal</t>
  </si>
  <si>
    <t>T/Blue</t>
  </si>
  <si>
    <t>T/Yellow</t>
  </si>
  <si>
    <t>T/Red</t>
  </si>
  <si>
    <t>T/Orange</t>
  </si>
  <si>
    <t>Tot. G</t>
  </si>
  <si>
    <t>Glow Yelloow</t>
  </si>
  <si>
    <t>Choc Brown</t>
  </si>
  <si>
    <t>Limited: Pastel Lilac</t>
  </si>
  <si>
    <t>Limited: Marble (White/Black Spec)</t>
  </si>
  <si>
    <t>On-Order</t>
  </si>
  <si>
    <t>Have</t>
  </si>
  <si>
    <t>Target</t>
  </si>
  <si>
    <t>Need</t>
  </si>
  <si>
    <t>Inventory Explaination</t>
  </si>
  <si>
    <t>Cnt Have</t>
  </si>
  <si>
    <t>Total Have</t>
  </si>
  <si>
    <t>Cnt Want</t>
  </si>
  <si>
    <t>Total Want</t>
  </si>
  <si>
    <t>Cnt To Make</t>
  </si>
  <si>
    <t>Total To Make</t>
  </si>
  <si>
    <t>Sovol SV08</t>
  </si>
  <si>
    <t>Polymaker TPU Filament 90A</t>
  </si>
  <si>
    <t>Polymaker PA6-GF Nylon</t>
  </si>
  <si>
    <t>https://www.amazon.com/Polymaker-PolyFlex-Filament-Flexible-Printing/dp/B09KZLBKW2</t>
  </si>
  <si>
    <t>https://www.amazon.com/Polymaker-PA6-GF-Filament-1-75mm-Cardboard/dp/B09MTC2QRT</t>
  </si>
  <si>
    <t>CookieCAD</t>
  </si>
  <si>
    <t>Payment %</t>
  </si>
  <si>
    <t>Payment $</t>
  </si>
  <si>
    <t>Payment Fees Est.</t>
  </si>
  <si>
    <t># of Printers</t>
  </si>
  <si>
    <t>:</t>
  </si>
  <si>
    <t>X</t>
  </si>
  <si>
    <t>PLACE_HOLDER</t>
  </si>
  <si>
    <t>~PLACE_HOLDER</t>
  </si>
  <si>
    <t>Royalties</t>
  </si>
  <si>
    <t>Royalty Multiplier</t>
  </si>
  <si>
    <t>Royalty Amount</t>
  </si>
  <si>
    <t>Total</t>
  </si>
  <si>
    <t>Employee Cost</t>
  </si>
  <si>
    <t>Salary</t>
  </si>
  <si>
    <t>White</t>
  </si>
  <si>
    <t>Jason Green Lego 20250802</t>
  </si>
  <si>
    <t>Retail Profit %</t>
  </si>
  <si>
    <t>Wholesale Price</t>
  </si>
  <si>
    <t>Retail Profit</t>
  </si>
  <si>
    <t>Retail Price</t>
  </si>
  <si>
    <t>Wholesale Profit</t>
  </si>
  <si>
    <t>Wholesale Markdown %</t>
  </si>
  <si>
    <t>Markup  Matrix</t>
  </si>
  <si>
    <t>Parts Hardware Col Start</t>
  </si>
  <si>
    <t>Retail $/hr</t>
  </si>
  <si>
    <t>Retail $/gram</t>
  </si>
  <si>
    <t>Retail Markup  Matrix</t>
  </si>
  <si>
    <t>1 OZ Round Thing</t>
  </si>
  <si>
    <t>https://www.amazon.com/gp/product/not_a_real_ting</t>
  </si>
  <si>
    <t>Thing</t>
  </si>
  <si>
    <t>Print Time (h:m)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</si>
</sst>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$-409]#,##0.00;[Red]&quot;-&quot;[$$-409]#,##0.00"/>
    <numFmt numFmtId="165" formatCode="0.0"/>
    <numFmt numFmtId="166" formatCode="0.000"/>
    <numFmt numFmtId="167" formatCode="&quot; &quot;* #,##0.00&quot; € &quot;;&quot;-&quot;* #,##0.00&quot; € &quot;;&quot; &quot;* &quot;-&quot;#&quot; € &quot;;&quot; &quot;@&quot; &quot;"/>
    <numFmt numFmtId="168" formatCode="[h]:mm;@"/>
    <numFmt numFmtId="169" formatCode="_(&quot;$&quot;* #,##0.000_);_(&quot;$&quot;* \(#,##0.000\);_(&quot;$&quot;* &quot;-&quot;??_);_(@_)"/>
    <numFmt numFmtId="170" formatCode="_(&quot;$&quot;* #,##0.0000_);_(&quot;$&quot;* \(#,##0.0000\);_(&quot;$&quot;* &quot;-&quot;??_);_(@_)"/>
    <numFmt numFmtId="171" formatCode="0.0%"/>
  </numFmts>
  <fonts count="39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CC0000"/>
      <name val="Calibri"/>
      <family val="2"/>
    </font>
    <font>
      <i/>
      <sz val="11"/>
      <color rgb="FF808080"/>
      <name val="Calibri"/>
      <family val="2"/>
    </font>
    <font>
      <sz val="11"/>
      <color rgb="FF006600"/>
      <name val="Calibri"/>
      <family val="2"/>
    </font>
    <font>
      <b/>
      <sz val="24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EE"/>
      <name val="Calibri"/>
      <family val="2"/>
    </font>
    <font>
      <sz val="11"/>
      <color rgb="FF996600"/>
      <name val="Calibri"/>
      <family val="2"/>
    </font>
    <font>
      <sz val="11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b/>
      <sz val="9"/>
      <color rgb="FF000000"/>
      <name val="Calibri"/>
      <family val="2"/>
    </font>
    <font>
      <b/>
      <sz val="9"/>
      <color theme="0"/>
      <name val="Calibri"/>
      <family val="2"/>
    </font>
    <font>
      <sz val="9"/>
      <color rgb="FF000000"/>
      <name val="Calibri"/>
      <family val="2"/>
    </font>
    <font>
      <sz val="9"/>
      <color theme="0"/>
      <name val="Calibri"/>
      <family val="2"/>
    </font>
    <font>
      <b/>
      <sz val="20"/>
      <color theme="0"/>
      <name val="Calibri"/>
      <family val="2"/>
    </font>
    <font>
      <u/>
      <sz val="9"/>
      <color rgb="FF0000EE"/>
      <name val="Calibri"/>
      <family val="2"/>
    </font>
    <font>
      <b/>
      <sz val="16"/>
      <color rgb="FF000000"/>
      <name val="Calibri"/>
      <family val="2"/>
    </font>
    <font>
      <b/>
      <sz val="8"/>
      <color theme="0"/>
      <name val="Calibri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sz val="8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9"/>
      <color rgb="FF000000"/>
      <name val="Calibri Light"/>
      <family val="2"/>
      <scheme val="major"/>
    </font>
    <font>
      <u/>
      <sz val="9"/>
      <color rgb="FF0000EE"/>
      <name val="Calibri Light"/>
      <family val="2"/>
      <scheme val="major"/>
    </font>
    <font>
      <sz val="9"/>
      <color rgb="FF0F1111"/>
      <name val="Calibri Light"/>
      <family val="2"/>
      <scheme val="major"/>
    </font>
    <font>
      <b/>
      <sz val="9"/>
      <name val="Calibri"/>
      <family val="2"/>
    </font>
    <font>
      <sz val="9"/>
      <name val="Calibri"/>
      <family val="2"/>
    </font>
  </fonts>
  <fills count="8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8CBAD"/>
        <bgColor rgb="FFF8CBAD"/>
      </patternFill>
    </fill>
    <fill>
      <patternFill patternType="solid">
        <fgColor rgb="FFD9D9D9"/>
        <bgColor rgb="FFD9D9D9"/>
      </patternFill>
    </fill>
    <fill>
      <patternFill patternType="solid">
        <fgColor rgb="FFFFDBB6"/>
        <bgColor rgb="FFFFDBB6"/>
      </patternFill>
    </fill>
    <fill>
      <patternFill patternType="solid">
        <fgColor theme="5"/>
        <bgColor rgb="FFE2F0D9"/>
      </patternFill>
    </fill>
    <fill>
      <patternFill patternType="solid">
        <fgColor theme="6"/>
        <bgColor rgb="FFE2F0D9"/>
      </patternFill>
    </fill>
    <fill>
      <patternFill patternType="solid">
        <fgColor theme="7"/>
        <bgColor rgb="FFE2F0D9"/>
      </patternFill>
    </fill>
    <fill>
      <patternFill patternType="solid">
        <fgColor theme="8"/>
        <bgColor rgb="FFE2F0D9"/>
      </patternFill>
    </fill>
    <fill>
      <patternFill patternType="solid">
        <fgColor theme="9"/>
        <bgColor rgb="FFE2F0D9"/>
      </patternFill>
    </fill>
    <fill>
      <patternFill patternType="solid">
        <fgColor theme="9" tint="-0.499984740745262"/>
        <bgColor rgb="FFE2F0D9"/>
      </patternFill>
    </fill>
    <fill>
      <patternFill patternType="solid">
        <fgColor theme="1"/>
        <bgColor rgb="FFA9D18E"/>
      </patternFill>
    </fill>
    <fill>
      <patternFill patternType="solid">
        <fgColor theme="4"/>
        <bgColor rgb="FFE2F0D9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rgb="FFF8CBAD"/>
      </patternFill>
    </fill>
    <fill>
      <patternFill patternType="solid">
        <fgColor theme="4"/>
        <bgColor rgb="FFFFDBB6"/>
      </patternFill>
    </fill>
    <fill>
      <patternFill patternType="solid">
        <fgColor theme="3"/>
        <bgColor rgb="FFF8CBAD"/>
      </patternFill>
    </fill>
    <fill>
      <patternFill patternType="solid">
        <fgColor theme="9" tint="-0.499984740745262"/>
        <bgColor rgb="FFD9D9D9"/>
      </patternFill>
    </fill>
    <fill>
      <patternFill patternType="solid">
        <fgColor theme="8"/>
        <bgColor rgb="FFD9D9D9"/>
      </patternFill>
    </fill>
    <fill>
      <patternFill patternType="solid">
        <fgColor theme="9"/>
        <bgColor rgb="FFD9D9D9"/>
      </patternFill>
    </fill>
    <fill>
      <patternFill patternType="solid">
        <fgColor rgb="FFFFFF00"/>
        <bgColor rgb="FFFFDBB6"/>
      </patternFill>
    </fill>
    <fill>
      <patternFill patternType="solid">
        <fgColor theme="7"/>
        <bgColor rgb="FFD9D9D9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DBB6"/>
      </patternFill>
    </fill>
    <fill>
      <patternFill patternType="solid">
        <fgColor theme="5" tint="-0.499984740745262"/>
        <bgColor rgb="FFE2F0D9"/>
      </patternFill>
    </fill>
    <fill>
      <patternFill patternType="solid">
        <fgColor theme="7" tint="0.59999389629810485"/>
        <bgColor rgb="FFF8CBAD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335BB8"/>
        <bgColor indexed="64"/>
      </patternFill>
    </fill>
    <fill>
      <patternFill patternType="solid">
        <fgColor rgb="FFD23828"/>
        <bgColor indexed="64"/>
      </patternFill>
    </fill>
    <fill>
      <patternFill patternType="solid">
        <fgColor rgb="FFEB931D"/>
        <bgColor indexed="64"/>
      </patternFill>
    </fill>
    <fill>
      <patternFill patternType="solid">
        <fgColor rgb="FFECDE4A"/>
        <bgColor indexed="64"/>
      </patternFill>
    </fill>
    <fill>
      <patternFill patternType="solid">
        <fgColor rgb="FF397D47"/>
        <bgColor indexed="64"/>
      </patternFill>
    </fill>
    <fill>
      <patternFill patternType="solid">
        <fgColor rgb="FFED7B9F"/>
        <bgColor indexed="64"/>
      </patternFill>
    </fill>
    <fill>
      <patternFill patternType="solid">
        <fgColor rgb="FF4CA2E6"/>
        <bgColor indexed="64"/>
      </patternFill>
    </fill>
    <fill>
      <patternFill patternType="solid">
        <fgColor rgb="FF393082"/>
        <bgColor indexed="64"/>
      </patternFill>
    </fill>
    <fill>
      <patternFill patternType="solid">
        <fgColor rgb="FF291711"/>
        <bgColor indexed="64"/>
      </patternFill>
    </fill>
    <fill>
      <patternFill patternType="solid">
        <fgColor rgb="FFD9B097"/>
        <bgColor indexed="64"/>
      </patternFill>
    </fill>
    <fill>
      <patternFill patternType="solid">
        <fgColor rgb="FFC1A880"/>
        <bgColor indexed="64"/>
      </patternFill>
    </fill>
    <fill>
      <patternFill patternType="solid">
        <fgColor rgb="FFE83537"/>
        <bgColor indexed="64"/>
      </patternFill>
    </fill>
    <fill>
      <patternFill patternType="solid">
        <fgColor rgb="FFEC7630"/>
        <bgColor indexed="64"/>
      </patternFill>
    </fill>
    <fill>
      <patternFill patternType="solid">
        <fgColor rgb="FFEBFE55"/>
        <bgColor indexed="64"/>
      </patternFill>
    </fill>
    <fill>
      <patternFill patternType="solid">
        <fgColor rgb="FF64D348"/>
        <bgColor indexed="64"/>
      </patternFill>
    </fill>
    <fill>
      <patternFill patternType="solid">
        <fgColor rgb="FFB9BDC3"/>
        <bgColor indexed="64"/>
      </patternFill>
    </fill>
    <fill>
      <patternFill patternType="solid">
        <fgColor rgb="FF586263"/>
        <bgColor indexed="64"/>
      </patternFill>
    </fill>
    <fill>
      <patternFill patternType="solid">
        <fgColor rgb="FF76ADD4"/>
        <bgColor indexed="64"/>
      </patternFill>
    </fill>
    <fill>
      <patternFill patternType="solid">
        <fgColor rgb="FF69C4C4"/>
        <bgColor indexed="64"/>
      </patternFill>
    </fill>
    <fill>
      <patternFill patternType="solid">
        <fgColor rgb="FFDCF373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827429"/>
        <bgColor indexed="64"/>
      </patternFill>
    </fill>
    <fill>
      <patternFill patternType="solid">
        <fgColor rgb="FFDCB13C"/>
        <bgColor indexed="64"/>
      </patternFill>
    </fill>
    <fill>
      <patternFill patternType="solid">
        <fgColor rgb="FF99D8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rgb="FFE2F0D9"/>
      </patternFill>
    </fill>
    <fill>
      <patternFill patternType="solid">
        <fgColor rgb="FF00008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7370"/>
        <bgColor indexed="64"/>
      </patternFill>
    </fill>
    <fill>
      <patternFill patternType="solid">
        <fgColor rgb="FFACA8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rgb="FFD9D9D9"/>
      </patternFill>
    </fill>
    <fill>
      <patternFill patternType="solid">
        <fgColor rgb="FF7030A0"/>
        <bgColor rgb="FFE2F0D9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rgb="FFA9D18E"/>
      </patternFill>
    </fill>
    <fill>
      <patternFill patternType="solid">
        <fgColor theme="1" tint="0.249977111117893"/>
        <bgColor rgb="FFFFDBB6"/>
      </patternFill>
    </fill>
    <fill>
      <patternFill patternType="solid">
        <fgColor theme="1" tint="0.249977111117893"/>
        <bgColor indexed="64"/>
      </patternFill>
    </fill>
  </fills>
  <borders count="1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9" fillId="0" borderId="0"/>
    <xf numFmtId="0" fontId="10" fillId="0" borderId="0"/>
    <xf numFmtId="0" fontId="7" fillId="7" borderId="0"/>
    <xf numFmtId="0" fontId="5" fillId="5" borderId="0"/>
    <xf numFmtId="0" fontId="12" fillId="8" borderId="0"/>
    <xf numFmtId="0" fontId="13" fillId="8" borderId="1"/>
    <xf numFmtId="0" fontId="3" fillId="0" borderId="0"/>
    <xf numFmtId="0" fontId="4" fillId="2" borderId="0"/>
    <xf numFmtId="0" fontId="4" fillId="3" borderId="0"/>
    <xf numFmtId="0" fontId="3" fillId="4" borderId="0"/>
    <xf numFmtId="0" fontId="4" fillId="6" borderId="0"/>
    <xf numFmtId="167" fontId="2" fillId="0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2" fillId="0" borderId="0"/>
    <xf numFmtId="0" fontId="2" fillId="0" borderId="0"/>
    <xf numFmtId="0" fontId="5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1" fillId="0" borderId="0"/>
    <xf numFmtId="14" fontId="1" fillId="0" borderId="0" applyFont="0" applyFill="0" applyBorder="0">
      <alignment horizontal="center" vertical="center"/>
    </xf>
  </cellStyleXfs>
  <cellXfs count="354">
    <xf numFmtId="0" fontId="0" fillId="0" borderId="0" xfId="0"/>
    <xf numFmtId="0" fontId="17" fillId="0" borderId="0" xfId="0" applyFont="1"/>
    <xf numFmtId="2" fontId="0" fillId="0" borderId="0" xfId="0" applyNumberFormat="1"/>
    <xf numFmtId="0" fontId="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0" fillId="29" borderId="0" xfId="0" applyFill="1" applyAlignment="1">
      <alignment vertical="center"/>
    </xf>
    <xf numFmtId="0" fontId="17" fillId="0" borderId="0" xfId="0" applyFont="1" applyAlignment="1">
      <alignment vertical="center"/>
    </xf>
    <xf numFmtId="165" fontId="0" fillId="10" borderId="0" xfId="0" applyNumberFormat="1" applyFill="1" applyAlignment="1">
      <alignment vertical="center"/>
    </xf>
    <xf numFmtId="168" fontId="0" fillId="29" borderId="0" xfId="0" applyNumberFormat="1" applyFill="1" applyAlignment="1">
      <alignment vertical="center"/>
    </xf>
    <xf numFmtId="2" fontId="0" fillId="10" borderId="0" xfId="0" applyNumberFormat="1" applyFill="1" applyAlignment="1">
      <alignment vertical="center"/>
    </xf>
    <xf numFmtId="0" fontId="0" fillId="11" borderId="0" xfId="0" applyFill="1" applyAlignment="1">
      <alignment vertical="center"/>
    </xf>
    <xf numFmtId="0" fontId="18" fillId="26" borderId="0" xfId="0" applyFont="1" applyFill="1" applyAlignment="1">
      <alignment vertical="center"/>
    </xf>
    <xf numFmtId="0" fontId="3" fillId="27" borderId="0" xfId="0" applyFont="1" applyFill="1" applyAlignment="1">
      <alignment vertical="center"/>
    </xf>
    <xf numFmtId="2" fontId="18" fillId="18" borderId="0" xfId="0" applyNumberFormat="1" applyFont="1" applyFill="1" applyAlignment="1">
      <alignment vertical="center"/>
    </xf>
    <xf numFmtId="0" fontId="3" fillId="28" borderId="0" xfId="0" applyFont="1" applyFill="1" applyAlignment="1">
      <alignment vertical="center"/>
    </xf>
    <xf numFmtId="9" fontId="0" fillId="9" borderId="0" xfId="0" applyNumberFormat="1" applyFill="1" applyAlignment="1">
      <alignment vertical="center"/>
    </xf>
    <xf numFmtId="44" fontId="19" fillId="34" borderId="0" xfId="20" applyFont="1" applyFill="1" applyAlignment="1" applyProtection="1">
      <alignment horizontal="center" vertical="center"/>
    </xf>
    <xf numFmtId="44" fontId="18" fillId="18" borderId="0" xfId="20" applyFont="1" applyFill="1" applyAlignment="1">
      <alignment vertical="center"/>
    </xf>
    <xf numFmtId="0" fontId="3" fillId="0" borderId="0" xfId="0" applyFont="1" applyAlignment="1">
      <alignment horizontal="right" vertical="center"/>
    </xf>
    <xf numFmtId="44" fontId="3" fillId="30" borderId="0" xfId="0" applyNumberFormat="1" applyFont="1" applyFill="1" applyAlignme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textRotation="90"/>
    </xf>
    <xf numFmtId="0" fontId="21" fillId="20" borderId="0" xfId="0" applyFont="1" applyFill="1" applyAlignment="1">
      <alignment horizontal="center" vertical="center" textRotation="90"/>
    </xf>
    <xf numFmtId="0" fontId="20" fillId="21" borderId="0" xfId="0" applyFont="1" applyFill="1" applyAlignment="1">
      <alignment horizontal="center" vertical="center" textRotation="90"/>
    </xf>
    <xf numFmtId="0" fontId="20" fillId="22" borderId="0" xfId="0" applyFont="1" applyFill="1" applyAlignment="1">
      <alignment horizontal="center" vertical="center" textRotation="90"/>
    </xf>
    <xf numFmtId="0" fontId="21" fillId="33" borderId="0" xfId="0" applyFont="1" applyFill="1" applyAlignment="1">
      <alignment horizontal="center" vertical="center" textRotation="90"/>
    </xf>
    <xf numFmtId="0" fontId="21" fillId="32" borderId="0" xfId="0" applyFont="1" applyFill="1" applyAlignment="1">
      <alignment horizontal="center" vertical="center" textRotation="90"/>
    </xf>
    <xf numFmtId="0" fontId="20" fillId="31" borderId="0" xfId="0" applyFont="1" applyFill="1"/>
    <xf numFmtId="0" fontId="22" fillId="0" borderId="0" xfId="0" applyFont="1"/>
    <xf numFmtId="2" fontId="22" fillId="0" borderId="0" xfId="0" applyNumberFormat="1" applyFont="1" applyAlignment="1">
      <alignment horizontal="right" vertical="center"/>
    </xf>
    <xf numFmtId="168" fontId="22" fillId="0" borderId="0" xfId="0" applyNumberFormat="1" applyFont="1" applyAlignment="1">
      <alignment horizontal="right" vertical="center"/>
    </xf>
    <xf numFmtId="0" fontId="23" fillId="20" borderId="0" xfId="0" applyFont="1" applyFill="1" applyAlignment="1">
      <alignment horizontal="center" vertical="center"/>
    </xf>
    <xf numFmtId="0" fontId="22" fillId="21" borderId="0" xfId="0" applyFont="1" applyFill="1" applyAlignment="1">
      <alignment horizontal="center" vertical="center"/>
    </xf>
    <xf numFmtId="0" fontId="22" fillId="22" borderId="0" xfId="0" applyFont="1" applyFill="1" applyAlignment="1">
      <alignment horizontal="center" vertical="center"/>
    </xf>
    <xf numFmtId="44" fontId="23" fillId="33" borderId="0" xfId="20" applyFont="1" applyFill="1" applyAlignment="1">
      <alignment horizontal="center" vertical="center"/>
    </xf>
    <xf numFmtId="0" fontId="23" fillId="32" borderId="0" xfId="0" applyFont="1" applyFill="1" applyAlignment="1">
      <alignment horizontal="center" vertical="center"/>
    </xf>
    <xf numFmtId="9" fontId="23" fillId="32" borderId="0" xfId="0" applyNumberFormat="1" applyFont="1" applyFill="1" applyAlignment="1">
      <alignment horizontal="center" vertical="center"/>
    </xf>
    <xf numFmtId="0" fontId="22" fillId="31" borderId="3" xfId="0" applyFont="1" applyFill="1" applyBorder="1" applyAlignment="1">
      <alignment horizontal="center" vertical="center"/>
    </xf>
    <xf numFmtId="0" fontId="22" fillId="31" borderId="2" xfId="0" applyFont="1" applyFill="1" applyBorder="1" applyAlignment="1">
      <alignment horizontal="center" vertical="center"/>
    </xf>
    <xf numFmtId="168" fontId="22" fillId="0" borderId="0" xfId="0" applyNumberFormat="1" applyFont="1" applyAlignment="1">
      <alignment horizontal="right"/>
    </xf>
    <xf numFmtId="0" fontId="23" fillId="20" borderId="0" xfId="0" applyFont="1" applyFill="1" applyAlignment="1">
      <alignment horizontal="center"/>
    </xf>
    <xf numFmtId="0" fontId="22" fillId="21" borderId="0" xfId="0" applyFont="1" applyFill="1" applyAlignment="1">
      <alignment horizontal="center"/>
    </xf>
    <xf numFmtId="0" fontId="22" fillId="22" borderId="0" xfId="0" applyFont="1" applyFill="1" applyAlignment="1">
      <alignment horizontal="center"/>
    </xf>
    <xf numFmtId="44" fontId="23" fillId="33" borderId="0" xfId="20" applyFont="1" applyFill="1"/>
    <xf numFmtId="2" fontId="22" fillId="0" borderId="0" xfId="0" applyNumberFormat="1" applyFont="1" applyAlignment="1">
      <alignment horizontal="right"/>
    </xf>
    <xf numFmtId="0" fontId="23" fillId="32" borderId="0" xfId="0" applyFont="1" applyFill="1" applyAlignment="1">
      <alignment horizontal="center"/>
    </xf>
    <xf numFmtId="0" fontId="23" fillId="32" borderId="0" xfId="0" applyFont="1" applyFill="1"/>
    <xf numFmtId="2" fontId="22" fillId="0" borderId="0" xfId="0" applyNumberFormat="1" applyFont="1"/>
    <xf numFmtId="168" fontId="22" fillId="0" borderId="0" xfId="0" applyNumberFormat="1" applyFont="1"/>
    <xf numFmtId="0" fontId="16" fillId="0" borderId="0" xfId="0" applyFont="1"/>
    <xf numFmtId="1" fontId="0" fillId="0" borderId="0" xfId="0" applyNumberFormat="1"/>
    <xf numFmtId="165" fontId="0" fillId="0" borderId="0" xfId="0" applyNumberFormat="1"/>
    <xf numFmtId="2" fontId="10" fillId="0" borderId="0" xfId="0" applyNumberFormat="1" applyFont="1"/>
    <xf numFmtId="169" fontId="18" fillId="33" borderId="0" xfId="0" applyNumberFormat="1" applyFont="1" applyFill="1" applyAlignment="1">
      <alignment vertical="center"/>
    </xf>
    <xf numFmtId="20" fontId="22" fillId="0" borderId="0" xfId="0" applyNumberFormat="1" applyFont="1"/>
    <xf numFmtId="0" fontId="23" fillId="33" borderId="0" xfId="0" applyFont="1" applyFill="1"/>
    <xf numFmtId="0" fontId="22" fillId="31" borderId="3" xfId="0" applyFont="1" applyFill="1" applyBorder="1"/>
    <xf numFmtId="0" fontId="22" fillId="31" borderId="2" xfId="0" applyFont="1" applyFill="1" applyBorder="1"/>
    <xf numFmtId="0" fontId="20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0" fillId="0" borderId="0" xfId="0" applyFont="1"/>
    <xf numFmtId="0" fontId="21" fillId="62" borderId="0" xfId="0" applyFont="1" applyFill="1" applyAlignment="1">
      <alignment vertical="center"/>
    </xf>
    <xf numFmtId="0" fontId="20" fillId="62" borderId="0" xfId="0" applyFont="1" applyFill="1" applyAlignment="1">
      <alignment vertical="center"/>
    </xf>
    <xf numFmtId="0" fontId="20" fillId="62" borderId="0" xfId="0" applyFont="1" applyFill="1" applyAlignment="1">
      <alignment horizontal="center" vertical="center"/>
    </xf>
    <xf numFmtId="0" fontId="25" fillId="0" borderId="0" xfId="15" applyFont="1"/>
    <xf numFmtId="0" fontId="22" fillId="9" borderId="0" xfId="0" applyFont="1" applyFill="1"/>
    <xf numFmtId="166" fontId="22" fillId="23" borderId="0" xfId="0" applyNumberFormat="1" applyFont="1" applyFill="1"/>
    <xf numFmtId="168" fontId="22" fillId="9" borderId="0" xfId="0" applyNumberFormat="1" applyFont="1" applyFill="1"/>
    <xf numFmtId="2" fontId="22" fillId="10" borderId="0" xfId="0" applyNumberFormat="1" applyFont="1" applyFill="1"/>
    <xf numFmtId="0" fontId="22" fillId="10" borderId="0" xfId="0" applyFont="1" applyFill="1"/>
    <xf numFmtId="0" fontId="22" fillId="23" borderId="0" xfId="0" applyFont="1" applyFill="1"/>
    <xf numFmtId="164" fontId="22" fillId="9" borderId="0" xfId="12" applyNumberFormat="1" applyFont="1" applyFill="1"/>
    <xf numFmtId="2" fontId="22" fillId="9" borderId="0" xfId="0" applyNumberFormat="1" applyFont="1" applyFill="1"/>
    <xf numFmtId="1" fontId="22" fillId="10" borderId="0" xfId="0" applyNumberFormat="1" applyFont="1" applyFill="1"/>
    <xf numFmtId="164" fontId="22" fillId="9" borderId="0" xfId="0" applyNumberFormat="1" applyFont="1" applyFill="1"/>
    <xf numFmtId="0" fontId="26" fillId="0" borderId="0" xfId="0" applyFont="1" applyAlignment="1">
      <alignment horizontal="center" vertical="center"/>
    </xf>
    <xf numFmtId="46" fontId="22" fillId="0" borderId="0" xfId="0" applyNumberFormat="1" applyFont="1"/>
    <xf numFmtId="0" fontId="28" fillId="0" borderId="0" xfId="0" applyFont="1"/>
    <xf numFmtId="0" fontId="28" fillId="0" borderId="4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8" fillId="47" borderId="4" xfId="0" applyFont="1" applyFill="1" applyBorder="1" applyAlignment="1">
      <alignment horizontal="center" vertical="center"/>
    </xf>
    <xf numFmtId="0" fontId="28" fillId="48" borderId="4" xfId="0" applyFont="1" applyFill="1" applyBorder="1" applyAlignment="1">
      <alignment horizontal="center" vertical="center"/>
    </xf>
    <xf numFmtId="0" fontId="30" fillId="33" borderId="4" xfId="0" applyFont="1" applyFill="1" applyBorder="1" applyAlignment="1">
      <alignment horizontal="center" vertical="center"/>
    </xf>
    <xf numFmtId="0" fontId="30" fillId="38" borderId="4" xfId="0" applyFont="1" applyFill="1" applyBorder="1" applyAlignment="1">
      <alignment horizontal="center" vertical="center"/>
    </xf>
    <xf numFmtId="0" fontId="28" fillId="59" borderId="4" xfId="0" applyFont="1" applyFill="1" applyBorder="1" applyAlignment="1">
      <alignment horizontal="center" vertical="center"/>
    </xf>
    <xf numFmtId="0" fontId="30" fillId="39" borderId="4" xfId="0" applyFont="1" applyFill="1" applyBorder="1" applyAlignment="1">
      <alignment horizontal="center" vertical="center"/>
    </xf>
    <xf numFmtId="0" fontId="30" fillId="46" borderId="4" xfId="0" applyFont="1" applyFill="1" applyBorder="1" applyAlignment="1">
      <alignment horizontal="center" vertical="center"/>
    </xf>
    <xf numFmtId="0" fontId="28" fillId="60" borderId="4" xfId="0" applyFont="1" applyFill="1" applyBorder="1" applyAlignment="1">
      <alignment horizontal="center" vertical="center"/>
    </xf>
    <xf numFmtId="0" fontId="30" fillId="42" borderId="4" xfId="0" applyFont="1" applyFill="1" applyBorder="1" applyAlignment="1">
      <alignment horizontal="center" vertical="center"/>
    </xf>
    <xf numFmtId="0" fontId="30" fillId="54" borderId="4" xfId="0" applyFont="1" applyFill="1" applyBorder="1" applyAlignment="1">
      <alignment horizontal="center" vertical="center"/>
    </xf>
    <xf numFmtId="0" fontId="28" fillId="53" borderId="4" xfId="0" applyFont="1" applyFill="1" applyBorder="1" applyAlignment="1">
      <alignment horizontal="center" vertical="center"/>
    </xf>
    <xf numFmtId="0" fontId="28" fillId="61" borderId="4" xfId="0" applyFont="1" applyFill="1" applyBorder="1" applyAlignment="1">
      <alignment horizontal="center" vertical="center"/>
    </xf>
    <xf numFmtId="0" fontId="28" fillId="40" borderId="4" xfId="0" applyFont="1" applyFill="1" applyBorder="1" applyAlignment="1">
      <alignment horizontal="center" vertical="center"/>
    </xf>
    <xf numFmtId="0" fontId="28" fillId="43" borderId="4" xfId="0" applyFont="1" applyFill="1" applyBorder="1" applyAlignment="1">
      <alignment horizontal="center" vertical="center"/>
    </xf>
    <xf numFmtId="0" fontId="28" fillId="44" borderId="4" xfId="0" applyFont="1" applyFill="1" applyBorder="1" applyAlignment="1">
      <alignment horizontal="center" vertical="center"/>
    </xf>
    <xf numFmtId="0" fontId="30" fillId="45" borderId="4" xfId="0" applyFont="1" applyFill="1" applyBorder="1" applyAlignment="1">
      <alignment horizontal="center" vertical="center"/>
    </xf>
    <xf numFmtId="0" fontId="28" fillId="41" borderId="4" xfId="0" applyFont="1" applyFill="1" applyBorder="1" applyAlignment="1">
      <alignment horizontal="center" vertical="center"/>
    </xf>
    <xf numFmtId="0" fontId="28" fillId="52" borderId="4" xfId="0" applyFont="1" applyFill="1" applyBorder="1" applyAlignment="1">
      <alignment horizontal="center" vertical="center"/>
    </xf>
    <xf numFmtId="0" fontId="28" fillId="50" borderId="4" xfId="0" applyFont="1" applyFill="1" applyBorder="1" applyAlignment="1">
      <alignment horizontal="center" vertical="center"/>
    </xf>
    <xf numFmtId="0" fontId="28" fillId="49" borderId="4" xfId="0" applyFont="1" applyFill="1" applyBorder="1" applyAlignment="1">
      <alignment horizontal="center" vertical="center"/>
    </xf>
    <xf numFmtId="0" fontId="28" fillId="51" borderId="4" xfId="0" applyFont="1" applyFill="1" applyBorder="1" applyAlignment="1">
      <alignment horizontal="center" vertical="center"/>
    </xf>
    <xf numFmtId="0" fontId="28" fillId="58" borderId="4" xfId="0" applyFont="1" applyFill="1" applyBorder="1" applyAlignment="1">
      <alignment horizontal="center" vertical="center"/>
    </xf>
    <xf numFmtId="0" fontId="28" fillId="55" borderId="4" xfId="0" applyFont="1" applyFill="1" applyBorder="1" applyAlignment="1">
      <alignment horizontal="center" vertical="center"/>
    </xf>
    <xf numFmtId="0" fontId="28" fillId="56" borderId="4" xfId="0" applyFont="1" applyFill="1" applyBorder="1" applyAlignment="1">
      <alignment horizontal="center" vertical="center"/>
    </xf>
    <xf numFmtId="0" fontId="28" fillId="57" borderId="4" xfId="0" applyFont="1" applyFill="1" applyBorder="1" applyAlignment="1">
      <alignment horizontal="center" vertical="center"/>
    </xf>
    <xf numFmtId="0" fontId="27" fillId="64" borderId="4" xfId="0" applyFont="1" applyFill="1" applyBorder="1" applyAlignment="1">
      <alignment horizontal="center" vertical="center" textRotation="90" wrapText="1"/>
    </xf>
    <xf numFmtId="0" fontId="30" fillId="64" borderId="4" xfId="0" applyFont="1" applyFill="1" applyBorder="1" applyAlignment="1">
      <alignment horizontal="center" vertical="center"/>
    </xf>
    <xf numFmtId="0" fontId="24" fillId="0" borderId="0" xfId="0" applyFont="1"/>
    <xf numFmtId="44" fontId="33" fillId="63" borderId="0" xfId="20" applyFont="1" applyFill="1" applyAlignment="1">
      <alignment vertical="center"/>
    </xf>
    <xf numFmtId="0" fontId="17" fillId="0" borderId="7" xfId="0" applyFont="1" applyBorder="1"/>
    <xf numFmtId="0" fontId="17" fillId="0" borderId="8" xfId="0" applyFont="1" applyBorder="1"/>
    <xf numFmtId="44" fontId="17" fillId="0" borderId="10" xfId="20" applyFont="1" applyBorder="1"/>
    <xf numFmtId="44" fontId="0" fillId="0" borderId="10" xfId="20" applyFont="1" applyBorder="1"/>
    <xf numFmtId="0" fontId="0" fillId="0" borderId="10" xfId="0" applyBorder="1"/>
    <xf numFmtId="0" fontId="0" fillId="0" borderId="11" xfId="0" applyBorder="1"/>
    <xf numFmtId="0" fontId="17" fillId="0" borderId="10" xfId="0" applyFont="1" applyBorder="1"/>
    <xf numFmtId="0" fontId="3" fillId="0" borderId="6" xfId="0" applyFont="1" applyBorder="1"/>
    <xf numFmtId="0" fontId="0" fillId="36" borderId="7" xfId="0" applyFill="1" applyBorder="1"/>
    <xf numFmtId="0" fontId="3" fillId="0" borderId="12" xfId="0" applyFont="1" applyBorder="1"/>
    <xf numFmtId="0" fontId="0" fillId="36" borderId="0" xfId="0" applyFill="1"/>
    <xf numFmtId="0" fontId="17" fillId="0" borderId="13" xfId="0" applyFont="1" applyBorder="1"/>
    <xf numFmtId="9" fontId="0" fillId="36" borderId="0" xfId="22" applyFont="1" applyFill="1" applyBorder="1"/>
    <xf numFmtId="0" fontId="0" fillId="0" borderId="13" xfId="0" applyBorder="1"/>
    <xf numFmtId="0" fontId="0" fillId="36" borderId="0" xfId="0" applyFill="1" applyAlignment="1">
      <alignment horizontal="right"/>
    </xf>
    <xf numFmtId="0" fontId="3" fillId="0" borderId="9" xfId="0" applyFont="1" applyBorder="1"/>
    <xf numFmtId="169" fontId="17" fillId="37" borderId="10" xfId="20" applyNumberFormat="1" applyFont="1" applyFill="1" applyBorder="1"/>
    <xf numFmtId="0" fontId="28" fillId="0" borderId="4" xfId="0" applyFont="1" applyBorder="1" applyAlignment="1">
      <alignment vertical="center"/>
    </xf>
    <xf numFmtId="0" fontId="30" fillId="65" borderId="4" xfId="0" applyFont="1" applyFill="1" applyBorder="1" applyAlignment="1">
      <alignment horizontal="center" vertical="center"/>
    </xf>
    <xf numFmtId="0" fontId="30" fillId="66" borderId="4" xfId="0" applyFont="1" applyFill="1" applyBorder="1" applyAlignment="1">
      <alignment horizontal="center" vertical="center"/>
    </xf>
    <xf numFmtId="0" fontId="30" fillId="67" borderId="4" xfId="0" applyFont="1" applyFill="1" applyBorder="1" applyAlignment="1">
      <alignment horizontal="center" vertical="center"/>
    </xf>
    <xf numFmtId="0" fontId="30" fillId="68" borderId="4" xfId="0" applyFont="1" applyFill="1" applyBorder="1" applyAlignment="1">
      <alignment horizontal="center" vertical="center"/>
    </xf>
    <xf numFmtId="0" fontId="28" fillId="72" borderId="4" xfId="0" applyFont="1" applyFill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28" fillId="0" borderId="4" xfId="20" applyNumberFormat="1" applyFont="1" applyBorder="1" applyAlignment="1">
      <alignment horizontal="center" vertical="center"/>
    </xf>
    <xf numFmtId="44" fontId="28" fillId="0" borderId="4" xfId="20" applyFont="1" applyBorder="1" applyAlignment="1">
      <alignment horizontal="center" vertical="center"/>
    </xf>
    <xf numFmtId="0" fontId="0" fillId="47" borderId="4" xfId="0" applyFill="1" applyBorder="1" applyAlignment="1">
      <alignment horizontal="center" vertical="center"/>
    </xf>
    <xf numFmtId="0" fontId="29" fillId="47" borderId="4" xfId="0" applyFont="1" applyFill="1" applyBorder="1" applyAlignment="1">
      <alignment horizontal="center" vertical="center"/>
    </xf>
    <xf numFmtId="0" fontId="29" fillId="48" borderId="4" xfId="0" applyFont="1" applyFill="1" applyBorder="1" applyAlignment="1">
      <alignment horizontal="center" vertical="center"/>
    </xf>
    <xf numFmtId="0" fontId="27" fillId="33" borderId="4" xfId="0" applyFont="1" applyFill="1" applyBorder="1" applyAlignment="1">
      <alignment horizontal="center" vertical="center"/>
    </xf>
    <xf numFmtId="0" fontId="27" fillId="38" borderId="4" xfId="0" applyFont="1" applyFill="1" applyBorder="1" applyAlignment="1">
      <alignment horizontal="center" vertical="center"/>
    </xf>
    <xf numFmtId="0" fontId="29" fillId="59" borderId="4" xfId="0" applyFont="1" applyFill="1" applyBorder="1" applyAlignment="1">
      <alignment horizontal="center" vertical="center"/>
    </xf>
    <xf numFmtId="0" fontId="27" fillId="39" borderId="4" xfId="0" applyFont="1" applyFill="1" applyBorder="1" applyAlignment="1">
      <alignment horizontal="center" vertical="center"/>
    </xf>
    <xf numFmtId="0" fontId="27" fillId="46" borderId="4" xfId="0" applyFont="1" applyFill="1" applyBorder="1" applyAlignment="1">
      <alignment horizontal="center" vertical="center"/>
    </xf>
    <xf numFmtId="0" fontId="29" fillId="72" borderId="4" xfId="0" applyFont="1" applyFill="1" applyBorder="1" applyAlignment="1">
      <alignment horizontal="center" vertical="center"/>
    </xf>
    <xf numFmtId="0" fontId="29" fillId="60" borderId="4" xfId="0" applyFont="1" applyFill="1" applyBorder="1" applyAlignment="1">
      <alignment horizontal="center" vertical="center"/>
    </xf>
    <xf numFmtId="0" fontId="27" fillId="42" borderId="4" xfId="0" applyFont="1" applyFill="1" applyBorder="1" applyAlignment="1">
      <alignment horizontal="center" vertical="center"/>
    </xf>
    <xf numFmtId="0" fontId="27" fillId="54" borderId="4" xfId="0" applyFont="1" applyFill="1" applyBorder="1" applyAlignment="1">
      <alignment horizontal="center" vertical="center"/>
    </xf>
    <xf numFmtId="0" fontId="29" fillId="53" borderId="4" xfId="0" applyFont="1" applyFill="1" applyBorder="1" applyAlignment="1">
      <alignment horizontal="center" vertical="center"/>
    </xf>
    <xf numFmtId="0" fontId="29" fillId="61" borderId="4" xfId="0" applyFont="1" applyFill="1" applyBorder="1" applyAlignment="1">
      <alignment horizontal="center" vertical="center"/>
    </xf>
    <xf numFmtId="0" fontId="29" fillId="40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29" fillId="43" borderId="4" xfId="0" applyFont="1" applyFill="1" applyBorder="1" applyAlignment="1">
      <alignment horizontal="center" vertical="center"/>
    </xf>
    <xf numFmtId="0" fontId="29" fillId="44" borderId="4" xfId="0" applyFont="1" applyFill="1" applyBorder="1" applyAlignment="1">
      <alignment horizontal="center" vertical="center"/>
    </xf>
    <xf numFmtId="0" fontId="27" fillId="45" borderId="4" xfId="0" applyFont="1" applyFill="1" applyBorder="1" applyAlignment="1">
      <alignment horizontal="center" vertical="center"/>
    </xf>
    <xf numFmtId="0" fontId="29" fillId="41" borderId="4" xfId="0" applyFont="1" applyFill="1" applyBorder="1" applyAlignment="1">
      <alignment horizontal="center" vertical="center"/>
    </xf>
    <xf numFmtId="0" fontId="29" fillId="52" borderId="4" xfId="0" applyFont="1" applyFill="1" applyBorder="1" applyAlignment="1">
      <alignment horizontal="center" vertical="center"/>
    </xf>
    <xf numFmtId="0" fontId="29" fillId="50" borderId="4" xfId="0" applyFont="1" applyFill="1" applyBorder="1" applyAlignment="1">
      <alignment horizontal="center" vertical="center"/>
    </xf>
    <xf numFmtId="0" fontId="29" fillId="49" borderId="4" xfId="0" applyFont="1" applyFill="1" applyBorder="1" applyAlignment="1">
      <alignment horizontal="center" vertical="center"/>
    </xf>
    <xf numFmtId="0" fontId="29" fillId="51" borderId="4" xfId="0" applyFont="1" applyFill="1" applyBorder="1" applyAlignment="1">
      <alignment horizontal="center" vertical="center"/>
    </xf>
    <xf numFmtId="0" fontId="29" fillId="58" borderId="4" xfId="0" applyFont="1" applyFill="1" applyBorder="1" applyAlignment="1">
      <alignment horizontal="center" vertical="center"/>
    </xf>
    <xf numFmtId="0" fontId="29" fillId="55" borderId="4" xfId="0" applyFont="1" applyFill="1" applyBorder="1" applyAlignment="1">
      <alignment horizontal="center" vertical="center"/>
    </xf>
    <xf numFmtId="0" fontId="29" fillId="56" borderId="4" xfId="0" applyFont="1" applyFill="1" applyBorder="1" applyAlignment="1">
      <alignment horizontal="center" vertical="center"/>
    </xf>
    <xf numFmtId="0" fontId="27" fillId="64" borderId="4" xfId="0" applyFont="1" applyFill="1" applyBorder="1" applyAlignment="1">
      <alignment horizontal="center" vertical="center"/>
    </xf>
    <xf numFmtId="0" fontId="27" fillId="64" borderId="4" xfId="0" applyFont="1" applyFill="1" applyBorder="1" applyAlignment="1">
      <alignment horizontal="center" vertical="center" wrapText="1"/>
    </xf>
    <xf numFmtId="0" fontId="27" fillId="65" borderId="4" xfId="0" applyFont="1" applyFill="1" applyBorder="1" applyAlignment="1">
      <alignment horizontal="center" vertical="center" wrapText="1"/>
    </xf>
    <xf numFmtId="0" fontId="27" fillId="66" borderId="4" xfId="0" applyFont="1" applyFill="1" applyBorder="1" applyAlignment="1">
      <alignment horizontal="center" vertical="center" wrapText="1"/>
    </xf>
    <xf numFmtId="0" fontId="27" fillId="67" borderId="4" xfId="0" applyFont="1" applyFill="1" applyBorder="1" applyAlignment="1">
      <alignment horizontal="center" vertical="center" wrapText="1"/>
    </xf>
    <xf numFmtId="0" fontId="27" fillId="68" borderId="4" xfId="0" applyFont="1" applyFill="1" applyBorder="1" applyAlignment="1">
      <alignment horizontal="center" vertical="center" wrapText="1"/>
    </xf>
    <xf numFmtId="0" fontId="30" fillId="65" borderId="4" xfId="0" applyFont="1" applyFill="1" applyBorder="1" applyAlignment="1">
      <alignment horizontal="center" vertical="center" wrapText="1"/>
    </xf>
    <xf numFmtId="0" fontId="27" fillId="66" borderId="4" xfId="0" applyFont="1" applyFill="1" applyBorder="1" applyAlignment="1">
      <alignment horizontal="center" vertical="center"/>
    </xf>
    <xf numFmtId="0" fontId="30" fillId="67" borderId="4" xfId="0" applyFont="1" applyFill="1" applyBorder="1" applyAlignment="1">
      <alignment horizontal="center" vertical="center" wrapText="1"/>
    </xf>
    <xf numFmtId="0" fontId="27" fillId="68" borderId="4" xfId="0" applyFont="1" applyFill="1" applyBorder="1" applyAlignment="1">
      <alignment horizontal="center" vertical="center"/>
    </xf>
    <xf numFmtId="0" fontId="29" fillId="0" borderId="5" xfId="0" applyFont="1" applyBorder="1" applyAlignment="1">
      <alignment horizontal="center" vertical="center" wrapText="1"/>
    </xf>
    <xf numFmtId="0" fontId="28" fillId="0" borderId="4" xfId="21" applyNumberFormat="1" applyFont="1" applyBorder="1" applyAlignment="1">
      <alignment horizontal="center" vertical="center"/>
    </xf>
    <xf numFmtId="44" fontId="24" fillId="0" borderId="0" xfId="20" applyFont="1" applyFill="1"/>
    <xf numFmtId="44" fontId="0" fillId="0" borderId="0" xfId="20" applyFont="1"/>
    <xf numFmtId="0" fontId="11" fillId="0" borderId="0" xfId="15"/>
    <xf numFmtId="0" fontId="3" fillId="0" borderId="0" xfId="0" applyFont="1"/>
    <xf numFmtId="44" fontId="17" fillId="0" borderId="0" xfId="20" applyFont="1" applyBorder="1"/>
    <xf numFmtId="44" fontId="0" fillId="0" borderId="0" xfId="20" applyFont="1" applyBorder="1"/>
    <xf numFmtId="171" fontId="17" fillId="37" borderId="0" xfId="22" applyNumberFormat="1" applyFont="1" applyFill="1" applyBorder="1"/>
    <xf numFmtId="44" fontId="17" fillId="37" borderId="0" xfId="20" applyFont="1" applyFill="1" applyBorder="1"/>
    <xf numFmtId="2" fontId="18" fillId="19" borderId="0" xfId="0" applyNumberFormat="1" applyFont="1" applyFill="1" applyAlignment="1">
      <alignment vertical="center"/>
    </xf>
    <xf numFmtId="2" fontId="3" fillId="12" borderId="0" xfId="0" applyNumberFormat="1" applyFont="1" applyFill="1" applyAlignment="1">
      <alignment vertical="center"/>
    </xf>
    <xf numFmtId="2" fontId="3" fillId="13" borderId="0" xfId="0" applyNumberFormat="1" applyFont="1" applyFill="1" applyAlignment="1">
      <alignment vertical="center"/>
    </xf>
    <xf numFmtId="2" fontId="18" fillId="35" borderId="0" xfId="0" applyNumberFormat="1" applyFont="1" applyFill="1" applyAlignment="1">
      <alignment vertical="center"/>
    </xf>
    <xf numFmtId="2" fontId="32" fillId="14" borderId="0" xfId="0" applyNumberFormat="1" applyFont="1" applyFill="1" applyAlignment="1">
      <alignment vertical="center"/>
    </xf>
    <xf numFmtId="2" fontId="3" fillId="15" borderId="0" xfId="0" applyNumberFormat="1" applyFont="1" applyFill="1" applyAlignment="1">
      <alignment vertical="center"/>
    </xf>
    <xf numFmtId="2" fontId="3" fillId="16" borderId="0" xfId="0" applyNumberFormat="1" applyFont="1" applyFill="1" applyAlignment="1">
      <alignment vertical="center"/>
    </xf>
    <xf numFmtId="2" fontId="18" fillId="17" borderId="0" xfId="0" applyNumberFormat="1" applyFont="1" applyFill="1" applyAlignment="1">
      <alignment vertical="center"/>
    </xf>
    <xf numFmtId="2" fontId="33" fillId="63" borderId="0" xfId="0" applyNumberFormat="1" applyFont="1" applyFill="1" applyAlignment="1">
      <alignment vertical="center"/>
    </xf>
    <xf numFmtId="44" fontId="18" fillId="62" borderId="0" xfId="0" applyNumberFormat="1" applyFont="1" applyFill="1" applyAlignment="1">
      <alignment vertical="center"/>
    </xf>
    <xf numFmtId="44" fontId="3" fillId="69" borderId="0" xfId="0" applyNumberFormat="1" applyFont="1" applyFill="1" applyAlignment="1">
      <alignment vertical="center"/>
    </xf>
    <xf numFmtId="44" fontId="3" fillId="70" borderId="0" xfId="0" applyNumberFormat="1" applyFont="1" applyFill="1" applyAlignment="1">
      <alignment vertical="center"/>
    </xf>
    <xf numFmtId="44" fontId="18" fillId="71" borderId="0" xfId="0" applyNumberFormat="1" applyFont="1" applyFill="1" applyAlignment="1">
      <alignment vertical="center"/>
    </xf>
    <xf numFmtId="44" fontId="3" fillId="31" borderId="0" xfId="0" applyNumberFormat="1" applyFont="1" applyFill="1" applyAlignment="1">
      <alignment vertical="center"/>
    </xf>
    <xf numFmtId="44" fontId="3" fillId="21" borderId="0" xfId="0" applyNumberFormat="1" applyFont="1" applyFill="1" applyAlignment="1">
      <alignment vertical="center"/>
    </xf>
    <xf numFmtId="44" fontId="3" fillId="22" borderId="0" xfId="0" applyNumberFormat="1" applyFont="1" applyFill="1" applyAlignment="1">
      <alignment vertical="center"/>
    </xf>
    <xf numFmtId="44" fontId="18" fillId="20" borderId="0" xfId="0" applyNumberFormat="1" applyFont="1" applyFill="1" applyAlignment="1">
      <alignment vertical="center"/>
    </xf>
    <xf numFmtId="44" fontId="18" fillId="19" borderId="0" xfId="20" applyFont="1" applyFill="1" applyAlignment="1">
      <alignment horizontal="right" vertical="center"/>
    </xf>
    <xf numFmtId="44" fontId="18" fillId="62" borderId="0" xfId="0" applyNumberFormat="1" applyFont="1" applyFill="1" applyAlignment="1">
      <alignment horizontal="right" vertical="center"/>
    </xf>
    <xf numFmtId="44" fontId="3" fillId="12" borderId="0" xfId="20" applyFont="1" applyFill="1" applyAlignment="1">
      <alignment horizontal="right" vertical="center"/>
    </xf>
    <xf numFmtId="44" fontId="3" fillId="69" borderId="0" xfId="0" applyNumberFormat="1" applyFont="1" applyFill="1" applyAlignment="1">
      <alignment horizontal="right" vertical="center"/>
    </xf>
    <xf numFmtId="44" fontId="3" fillId="13" borderId="0" xfId="20" applyFont="1" applyFill="1" applyAlignment="1">
      <alignment horizontal="right" vertical="center"/>
    </xf>
    <xf numFmtId="44" fontId="3" fillId="70" borderId="0" xfId="0" applyNumberFormat="1" applyFont="1" applyFill="1" applyAlignment="1">
      <alignment horizontal="right" vertical="center"/>
    </xf>
    <xf numFmtId="44" fontId="18" fillId="35" borderId="0" xfId="20" applyFont="1" applyFill="1" applyAlignment="1">
      <alignment horizontal="right" vertical="center"/>
    </xf>
    <xf numFmtId="44" fontId="18" fillId="71" borderId="0" xfId="0" applyNumberFormat="1" applyFont="1" applyFill="1" applyAlignment="1">
      <alignment horizontal="right" vertical="center"/>
    </xf>
    <xf numFmtId="44" fontId="32" fillId="14" borderId="0" xfId="20" applyFont="1" applyFill="1" applyAlignment="1">
      <alignment horizontal="right" vertical="center"/>
    </xf>
    <xf numFmtId="44" fontId="3" fillId="31" borderId="0" xfId="0" applyNumberFormat="1" applyFont="1" applyFill="1" applyAlignment="1">
      <alignment horizontal="right" vertical="center"/>
    </xf>
    <xf numFmtId="44" fontId="3" fillId="15" borderId="0" xfId="20" applyFont="1" applyFill="1" applyAlignment="1">
      <alignment horizontal="right" vertical="center"/>
    </xf>
    <xf numFmtId="44" fontId="3" fillId="21" borderId="0" xfId="0" applyNumberFormat="1" applyFont="1" applyFill="1" applyAlignment="1">
      <alignment horizontal="right" vertical="center"/>
    </xf>
    <xf numFmtId="44" fontId="3" fillId="16" borderId="0" xfId="20" applyFont="1" applyFill="1" applyAlignment="1">
      <alignment horizontal="right" vertical="center"/>
    </xf>
    <xf numFmtId="44" fontId="3" fillId="22" borderId="0" xfId="0" applyNumberFormat="1" applyFont="1" applyFill="1" applyAlignment="1">
      <alignment horizontal="right" vertical="center"/>
    </xf>
    <xf numFmtId="44" fontId="18" fillId="17" borderId="0" xfId="20" applyFont="1" applyFill="1" applyAlignment="1">
      <alignment horizontal="right" vertical="center"/>
    </xf>
    <xf numFmtId="44" fontId="18" fillId="20" borderId="0" xfId="0" applyNumberFormat="1" applyFont="1" applyFill="1" applyAlignment="1">
      <alignment horizontal="right" vertical="center"/>
    </xf>
    <xf numFmtId="44" fontId="33" fillId="63" borderId="0" xfId="20" applyFont="1" applyFill="1" applyAlignment="1">
      <alignment horizontal="right" vertical="center"/>
    </xf>
    <xf numFmtId="44" fontId="18" fillId="18" borderId="0" xfId="20" applyFont="1" applyFill="1" applyAlignment="1">
      <alignment horizontal="right" vertical="center"/>
    </xf>
    <xf numFmtId="9" fontId="3" fillId="0" borderId="0" xfId="0" applyNumberFormat="1" applyFont="1" applyAlignment="1">
      <alignment horizontal="right"/>
    </xf>
    <xf numFmtId="0" fontId="34" fillId="0" borderId="0" xfId="0" applyFont="1"/>
    <xf numFmtId="44" fontId="34" fillId="0" borderId="0" xfId="20" applyFont="1"/>
    <xf numFmtId="43" fontId="34" fillId="0" borderId="0" xfId="21" applyFont="1"/>
    <xf numFmtId="0" fontId="35" fillId="0" borderId="0" xfId="15" applyFont="1"/>
    <xf numFmtId="0" fontId="34" fillId="0" borderId="0" xfId="0" applyFont="1" applyAlignment="1">
      <alignment horizontal="left"/>
    </xf>
    <xf numFmtId="170" fontId="34" fillId="0" borderId="0" xfId="20" applyNumberFormat="1" applyFont="1"/>
    <xf numFmtId="44" fontId="36" fillId="0" borderId="0" xfId="20" applyFont="1"/>
    <xf numFmtId="0" fontId="36" fillId="0" borderId="0" xfId="0" applyFont="1" applyAlignment="1">
      <alignment vertical="center" wrapText="1"/>
    </xf>
    <xf numFmtId="0" fontId="34" fillId="0" borderId="0" xfId="0" applyFont="1" applyAlignment="1">
      <alignment wrapText="1"/>
    </xf>
    <xf numFmtId="44" fontId="18" fillId="74" borderId="0" xfId="20" applyFont="1" applyFill="1" applyAlignment="1">
      <alignment horizontal="right" vertical="center"/>
    </xf>
    <xf numFmtId="44" fontId="23" fillId="32" borderId="0" xfId="20" applyFont="1" applyFill="1" applyAlignment="1">
      <alignment horizontal="center"/>
    </xf>
    <xf numFmtId="0" fontId="37" fillId="75" borderId="0" xfId="0" applyFont="1" applyFill="1" applyAlignment="1">
      <alignment horizontal="center" vertical="center" textRotation="90"/>
    </xf>
    <xf numFmtId="0" fontId="38" fillId="75" borderId="0" xfId="0" applyFont="1" applyFill="1" applyAlignment="1">
      <alignment horizontal="center" vertical="center"/>
    </xf>
    <xf numFmtId="9" fontId="38" fillId="75" borderId="0" xfId="0" applyNumberFormat="1" applyFont="1" applyFill="1" applyAlignment="1">
      <alignment horizontal="center" vertical="center"/>
    </xf>
    <xf numFmtId="0" fontId="38" fillId="75" borderId="0" xfId="0" applyFont="1" applyFill="1" applyAlignment="1">
      <alignment horizontal="center"/>
    </xf>
    <xf numFmtId="0" fontId="38" fillId="75" borderId="0" xfId="0" applyFont="1" applyFill="1"/>
    <xf numFmtId="9" fontId="18" fillId="73" borderId="0" xfId="22" applyFont="1" applyFill="1" applyAlignment="1">
      <alignment vertical="center"/>
    </xf>
    <xf numFmtId="9" fontId="18" fillId="74" borderId="0" xfId="20" applyNumberFormat="1" applyFont="1" applyFill="1" applyAlignment="1">
      <alignment horizontal="right" vertical="center"/>
    </xf>
    <xf numFmtId="0" fontId="3" fillId="0" borderId="0" xfId="0" applyFont="1" applyAlignment="1">
      <alignment horizontal="center"/>
    </xf>
    <xf numFmtId="0" fontId="19" fillId="25" borderId="0" xfId="0" applyFont="1" applyFill="1" applyAlignment="1">
      <alignment horizontal="center" vertical="center"/>
    </xf>
    <xf numFmtId="0" fontId="17" fillId="29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9" fillId="24" borderId="0" xfId="0" applyFont="1" applyFill="1" applyAlignment="1">
      <alignment horizontal="center" vertical="center"/>
    </xf>
    <xf numFmtId="0" fontId="22" fillId="0" borderId="0" xfId="0" applyFont="1" applyAlignment="1">
      <alignment horizontal="left" vertical="top" wrapText="1"/>
    </xf>
    <xf numFmtId="0" fontId="3" fillId="47" borderId="5" xfId="0" applyFont="1" applyFill="1" applyBorder="1" applyAlignment="1">
      <alignment horizontal="center" vertical="center" textRotation="90" wrapText="1"/>
    </xf>
    <xf numFmtId="0" fontId="3" fillId="47" borderId="15" xfId="0" applyFont="1" applyFill="1" applyBorder="1" applyAlignment="1">
      <alignment horizontal="center" vertical="center" textRotation="90" wrapText="1"/>
    </xf>
    <xf numFmtId="0" fontId="3" fillId="47" borderId="14" xfId="0" applyFont="1" applyFill="1" applyBorder="1" applyAlignment="1">
      <alignment horizontal="center" vertical="center" textRotation="90" wrapText="1"/>
    </xf>
    <xf numFmtId="0" fontId="0" fillId="0" borderId="10" xfId="0" applyBorder="1" applyAlignment="1">
      <alignment horizontal="center"/>
    </xf>
    <xf numFmtId="0" fontId="29" fillId="53" borderId="5" xfId="0" applyFont="1" applyFill="1" applyBorder="1" applyAlignment="1">
      <alignment horizontal="center" vertical="center" textRotation="90" wrapText="1"/>
    </xf>
    <xf numFmtId="0" fontId="29" fillId="53" borderId="15" xfId="0" applyFont="1" applyFill="1" applyBorder="1" applyAlignment="1">
      <alignment horizontal="center" vertical="center" textRotation="90" wrapText="1"/>
    </xf>
    <xf numFmtId="0" fontId="29" fillId="53" borderId="14" xfId="0" applyFont="1" applyFill="1" applyBorder="1" applyAlignment="1">
      <alignment horizontal="center" vertical="center" textRotation="90" wrapText="1"/>
    </xf>
    <xf numFmtId="0" fontId="29" fillId="47" borderId="5" xfId="0" applyFont="1" applyFill="1" applyBorder="1" applyAlignment="1">
      <alignment horizontal="center" vertical="center" textRotation="90" wrapText="1"/>
    </xf>
    <xf numFmtId="0" fontId="29" fillId="47" borderId="15" xfId="0" applyFont="1" applyFill="1" applyBorder="1" applyAlignment="1">
      <alignment horizontal="center" vertical="center" textRotation="90" wrapText="1"/>
    </xf>
    <xf numFmtId="0" fontId="29" fillId="47" borderId="14" xfId="0" applyFont="1" applyFill="1" applyBorder="1" applyAlignment="1">
      <alignment horizontal="center" vertical="center" textRotation="90" wrapText="1"/>
    </xf>
    <xf numFmtId="0" fontId="29" fillId="48" borderId="5" xfId="0" applyFont="1" applyFill="1" applyBorder="1" applyAlignment="1">
      <alignment horizontal="center" vertical="center" textRotation="90" wrapText="1"/>
    </xf>
    <xf numFmtId="0" fontId="29" fillId="48" borderId="15" xfId="0" applyFont="1" applyFill="1" applyBorder="1" applyAlignment="1">
      <alignment horizontal="center" vertical="center" textRotation="90" wrapText="1"/>
    </xf>
    <xf numFmtId="0" fontId="29" fillId="48" borderId="14" xfId="0" applyFont="1" applyFill="1" applyBorder="1" applyAlignment="1">
      <alignment horizontal="center" vertical="center" textRotation="90" wrapText="1"/>
    </xf>
    <xf numFmtId="0" fontId="27" fillId="33" borderId="5" xfId="0" applyFont="1" applyFill="1" applyBorder="1" applyAlignment="1">
      <alignment horizontal="center" vertical="center" textRotation="90" wrapText="1"/>
    </xf>
    <xf numFmtId="0" fontId="27" fillId="33" borderId="15" xfId="0" applyFont="1" applyFill="1" applyBorder="1" applyAlignment="1">
      <alignment horizontal="center" vertical="center" textRotation="90" wrapText="1"/>
    </xf>
    <xf numFmtId="0" fontId="27" fillId="33" borderId="14" xfId="0" applyFont="1" applyFill="1" applyBorder="1" applyAlignment="1">
      <alignment horizontal="center" vertical="center" textRotation="90" wrapText="1"/>
    </xf>
    <xf numFmtId="0" fontId="27" fillId="38" borderId="5" xfId="0" applyFont="1" applyFill="1" applyBorder="1" applyAlignment="1">
      <alignment horizontal="center" vertical="center" textRotation="90" wrapText="1"/>
    </xf>
    <xf numFmtId="0" fontId="27" fillId="38" borderId="15" xfId="0" applyFont="1" applyFill="1" applyBorder="1" applyAlignment="1">
      <alignment horizontal="center" vertical="center" textRotation="90" wrapText="1"/>
    </xf>
    <xf numFmtId="0" fontId="27" fillId="38" borderId="14" xfId="0" applyFont="1" applyFill="1" applyBorder="1" applyAlignment="1">
      <alignment horizontal="center" vertical="center" textRotation="90" wrapText="1"/>
    </xf>
    <xf numFmtId="0" fontId="29" fillId="59" borderId="5" xfId="0" applyFont="1" applyFill="1" applyBorder="1" applyAlignment="1">
      <alignment horizontal="center" vertical="center" textRotation="90" wrapText="1"/>
    </xf>
    <xf numFmtId="0" fontId="29" fillId="59" borderId="15" xfId="0" applyFont="1" applyFill="1" applyBorder="1" applyAlignment="1">
      <alignment horizontal="center" vertical="center" textRotation="90" wrapText="1"/>
    </xf>
    <xf numFmtId="0" fontId="29" fillId="59" borderId="14" xfId="0" applyFont="1" applyFill="1" applyBorder="1" applyAlignment="1">
      <alignment horizontal="center" vertical="center" textRotation="90" wrapText="1"/>
    </xf>
    <xf numFmtId="0" fontId="27" fillId="39" borderId="5" xfId="0" applyFont="1" applyFill="1" applyBorder="1" applyAlignment="1">
      <alignment horizontal="center" vertical="center" textRotation="90" wrapText="1"/>
    </xf>
    <xf numFmtId="0" fontId="27" fillId="39" borderId="15" xfId="0" applyFont="1" applyFill="1" applyBorder="1" applyAlignment="1">
      <alignment horizontal="center" vertical="center" textRotation="90" wrapText="1"/>
    </xf>
    <xf numFmtId="0" fontId="27" fillId="39" borderId="14" xfId="0" applyFont="1" applyFill="1" applyBorder="1" applyAlignment="1">
      <alignment horizontal="center" vertical="center" textRotation="90" wrapText="1"/>
    </xf>
    <xf numFmtId="0" fontId="27" fillId="46" borderId="5" xfId="0" applyFont="1" applyFill="1" applyBorder="1" applyAlignment="1">
      <alignment horizontal="center" vertical="center" textRotation="90" wrapText="1"/>
    </xf>
    <xf numFmtId="0" fontId="27" fillId="46" borderId="15" xfId="0" applyFont="1" applyFill="1" applyBorder="1" applyAlignment="1">
      <alignment horizontal="center" vertical="center" textRotation="90" wrapText="1"/>
    </xf>
    <xf numFmtId="0" fontId="27" fillId="46" borderId="14" xfId="0" applyFont="1" applyFill="1" applyBorder="1" applyAlignment="1">
      <alignment horizontal="center" vertical="center" textRotation="90" wrapText="1"/>
    </xf>
    <xf numFmtId="0" fontId="29" fillId="72" borderId="5" xfId="0" applyFont="1" applyFill="1" applyBorder="1" applyAlignment="1">
      <alignment horizontal="center" vertical="center" textRotation="90" wrapText="1"/>
    </xf>
    <xf numFmtId="0" fontId="29" fillId="72" borderId="15" xfId="0" applyFont="1" applyFill="1" applyBorder="1" applyAlignment="1">
      <alignment horizontal="center" vertical="center" textRotation="90" wrapText="1"/>
    </xf>
    <xf numFmtId="0" fontId="29" fillId="72" borderId="14" xfId="0" applyFont="1" applyFill="1" applyBorder="1" applyAlignment="1">
      <alignment horizontal="center" vertical="center" textRotation="90" wrapText="1"/>
    </xf>
    <xf numFmtId="0" fontId="29" fillId="60" borderId="5" xfId="0" applyFont="1" applyFill="1" applyBorder="1" applyAlignment="1">
      <alignment horizontal="center" vertical="center" textRotation="90" wrapText="1"/>
    </xf>
    <xf numFmtId="0" fontId="29" fillId="60" borderId="15" xfId="0" applyFont="1" applyFill="1" applyBorder="1" applyAlignment="1">
      <alignment horizontal="center" vertical="center" textRotation="90" wrapText="1"/>
    </xf>
    <xf numFmtId="0" fontId="29" fillId="60" borderId="14" xfId="0" applyFont="1" applyFill="1" applyBorder="1" applyAlignment="1">
      <alignment horizontal="center" vertical="center" textRotation="90" wrapText="1"/>
    </xf>
    <xf numFmtId="0" fontId="27" fillId="42" borderId="5" xfId="0" applyFont="1" applyFill="1" applyBorder="1" applyAlignment="1">
      <alignment horizontal="center" vertical="center" textRotation="90" wrapText="1"/>
    </xf>
    <xf numFmtId="0" fontId="27" fillId="42" borderId="15" xfId="0" applyFont="1" applyFill="1" applyBorder="1" applyAlignment="1">
      <alignment horizontal="center" vertical="center" textRotation="90" wrapText="1"/>
    </xf>
    <xf numFmtId="0" fontId="27" fillId="42" borderId="14" xfId="0" applyFont="1" applyFill="1" applyBorder="1" applyAlignment="1">
      <alignment horizontal="center" vertical="center" textRotation="90" wrapText="1"/>
    </xf>
    <xf numFmtId="0" fontId="27" fillId="54" borderId="5" xfId="0" applyFont="1" applyFill="1" applyBorder="1" applyAlignment="1">
      <alignment horizontal="center" vertical="center" textRotation="90" wrapText="1"/>
    </xf>
    <xf numFmtId="0" fontId="27" fillId="54" borderId="15" xfId="0" applyFont="1" applyFill="1" applyBorder="1" applyAlignment="1">
      <alignment horizontal="center" vertical="center" textRotation="90" wrapText="1"/>
    </xf>
    <xf numFmtId="0" fontId="27" fillId="54" borderId="14" xfId="0" applyFont="1" applyFill="1" applyBorder="1" applyAlignment="1">
      <alignment horizontal="center" vertical="center" textRotation="90" wrapText="1"/>
    </xf>
    <xf numFmtId="0" fontId="29" fillId="58" borderId="5" xfId="0" applyFont="1" applyFill="1" applyBorder="1" applyAlignment="1">
      <alignment horizontal="center" vertical="center" textRotation="90" wrapText="1"/>
    </xf>
    <xf numFmtId="0" fontId="29" fillId="58" borderId="15" xfId="0" applyFont="1" applyFill="1" applyBorder="1" applyAlignment="1">
      <alignment horizontal="center" vertical="center" textRotation="90" wrapText="1"/>
    </xf>
    <xf numFmtId="0" fontId="29" fillId="58" borderId="14" xfId="0" applyFont="1" applyFill="1" applyBorder="1" applyAlignment="1">
      <alignment horizontal="center" vertical="center" textRotation="90" wrapText="1"/>
    </xf>
    <xf numFmtId="0" fontId="29" fillId="61" borderId="5" xfId="0" applyFont="1" applyFill="1" applyBorder="1" applyAlignment="1">
      <alignment horizontal="center" vertical="center" textRotation="90" wrapText="1"/>
    </xf>
    <xf numFmtId="0" fontId="29" fillId="61" borderId="15" xfId="0" applyFont="1" applyFill="1" applyBorder="1" applyAlignment="1">
      <alignment horizontal="center" vertical="center" textRotation="90" wrapText="1"/>
    </xf>
    <xf numFmtId="0" fontId="29" fillId="61" borderId="14" xfId="0" applyFont="1" applyFill="1" applyBorder="1" applyAlignment="1">
      <alignment horizontal="center" vertical="center" textRotation="90" wrapText="1"/>
    </xf>
    <xf numFmtId="0" fontId="29" fillId="40" borderId="5" xfId="0" applyFont="1" applyFill="1" applyBorder="1" applyAlignment="1">
      <alignment horizontal="center" vertical="center" textRotation="90" wrapText="1"/>
    </xf>
    <xf numFmtId="0" fontId="29" fillId="40" borderId="15" xfId="0" applyFont="1" applyFill="1" applyBorder="1" applyAlignment="1">
      <alignment horizontal="center" vertical="center" textRotation="90" wrapText="1"/>
    </xf>
    <xf numFmtId="0" fontId="29" fillId="40" borderId="14" xfId="0" applyFont="1" applyFill="1" applyBorder="1" applyAlignment="1">
      <alignment horizontal="center" vertical="center" textRotation="90" wrapText="1"/>
    </xf>
    <xf numFmtId="0" fontId="29" fillId="0" borderId="5" xfId="0" applyFont="1" applyBorder="1" applyAlignment="1">
      <alignment horizontal="center" vertical="center" textRotation="90" wrapText="1"/>
    </xf>
    <xf numFmtId="0" fontId="29" fillId="0" borderId="15" xfId="0" applyFont="1" applyBorder="1" applyAlignment="1">
      <alignment horizontal="center" vertical="center" textRotation="90" wrapText="1"/>
    </xf>
    <xf numFmtId="0" fontId="29" fillId="0" borderId="14" xfId="0" applyFont="1" applyBorder="1" applyAlignment="1">
      <alignment horizontal="center" vertical="center" textRotation="90" wrapText="1"/>
    </xf>
    <xf numFmtId="0" fontId="29" fillId="43" borderId="5" xfId="0" applyFont="1" applyFill="1" applyBorder="1" applyAlignment="1">
      <alignment horizontal="center" vertical="center" textRotation="90" wrapText="1"/>
    </xf>
    <xf numFmtId="0" fontId="29" fillId="43" borderId="15" xfId="0" applyFont="1" applyFill="1" applyBorder="1" applyAlignment="1">
      <alignment horizontal="center" vertical="center" textRotation="90" wrapText="1"/>
    </xf>
    <xf numFmtId="0" fontId="29" fillId="43" borderId="14" xfId="0" applyFont="1" applyFill="1" applyBorder="1" applyAlignment="1">
      <alignment horizontal="center" vertical="center" textRotation="90" wrapText="1"/>
    </xf>
    <xf numFmtId="0" fontId="29" fillId="44" borderId="5" xfId="0" applyFont="1" applyFill="1" applyBorder="1" applyAlignment="1">
      <alignment horizontal="center" vertical="center" textRotation="90" wrapText="1"/>
    </xf>
    <xf numFmtId="0" fontId="29" fillId="44" borderId="15" xfId="0" applyFont="1" applyFill="1" applyBorder="1" applyAlignment="1">
      <alignment horizontal="center" vertical="center" textRotation="90" wrapText="1"/>
    </xf>
    <xf numFmtId="0" fontId="29" fillId="44" borderId="14" xfId="0" applyFont="1" applyFill="1" applyBorder="1" applyAlignment="1">
      <alignment horizontal="center" vertical="center" textRotation="90" wrapText="1"/>
    </xf>
    <xf numFmtId="0" fontId="27" fillId="45" borderId="5" xfId="0" applyFont="1" applyFill="1" applyBorder="1" applyAlignment="1">
      <alignment horizontal="center" vertical="center" textRotation="90" wrapText="1"/>
    </xf>
    <xf numFmtId="0" fontId="27" fillId="45" borderId="15" xfId="0" applyFont="1" applyFill="1" applyBorder="1" applyAlignment="1">
      <alignment horizontal="center" vertical="center" textRotation="90" wrapText="1"/>
    </xf>
    <xf numFmtId="0" fontId="27" fillId="45" borderId="14" xfId="0" applyFont="1" applyFill="1" applyBorder="1" applyAlignment="1">
      <alignment horizontal="center" vertical="center" textRotation="90" wrapText="1"/>
    </xf>
    <xf numFmtId="0" fontId="29" fillId="41" borderId="5" xfId="0" applyFont="1" applyFill="1" applyBorder="1" applyAlignment="1">
      <alignment horizontal="center" vertical="center" textRotation="90" wrapText="1"/>
    </xf>
    <xf numFmtId="0" fontId="29" fillId="41" borderId="15" xfId="0" applyFont="1" applyFill="1" applyBorder="1" applyAlignment="1">
      <alignment horizontal="center" vertical="center" textRotation="90" wrapText="1"/>
    </xf>
    <xf numFmtId="0" fontId="29" fillId="41" borderId="14" xfId="0" applyFont="1" applyFill="1" applyBorder="1" applyAlignment="1">
      <alignment horizontal="center" vertical="center" textRotation="90" wrapText="1"/>
    </xf>
    <xf numFmtId="0" fontId="29" fillId="52" borderId="5" xfId="0" applyFont="1" applyFill="1" applyBorder="1" applyAlignment="1">
      <alignment horizontal="center" vertical="center" textRotation="90" wrapText="1"/>
    </xf>
    <xf numFmtId="0" fontId="29" fillId="52" borderId="15" xfId="0" applyFont="1" applyFill="1" applyBorder="1" applyAlignment="1">
      <alignment horizontal="center" vertical="center" textRotation="90" wrapText="1"/>
    </xf>
    <xf numFmtId="0" fontId="29" fillId="52" borderId="14" xfId="0" applyFont="1" applyFill="1" applyBorder="1" applyAlignment="1">
      <alignment horizontal="center" vertical="center" textRotation="90" wrapText="1"/>
    </xf>
    <xf numFmtId="0" fontId="29" fillId="50" borderId="5" xfId="0" applyFont="1" applyFill="1" applyBorder="1" applyAlignment="1">
      <alignment horizontal="center" vertical="center" textRotation="90" wrapText="1"/>
    </xf>
    <xf numFmtId="0" fontId="29" fillId="50" borderId="15" xfId="0" applyFont="1" applyFill="1" applyBorder="1" applyAlignment="1">
      <alignment horizontal="center" vertical="center" textRotation="90" wrapText="1"/>
    </xf>
    <xf numFmtId="0" fontId="29" fillId="50" borderId="14" xfId="0" applyFont="1" applyFill="1" applyBorder="1" applyAlignment="1">
      <alignment horizontal="center" vertical="center" textRotation="90" wrapText="1"/>
    </xf>
    <xf numFmtId="0" fontId="29" fillId="49" borderId="5" xfId="0" applyFont="1" applyFill="1" applyBorder="1" applyAlignment="1">
      <alignment horizontal="center" vertical="center" textRotation="90" wrapText="1"/>
    </xf>
    <xf numFmtId="0" fontId="29" fillId="49" borderId="15" xfId="0" applyFont="1" applyFill="1" applyBorder="1" applyAlignment="1">
      <alignment horizontal="center" vertical="center" textRotation="90" wrapText="1"/>
    </xf>
    <xf numFmtId="0" fontId="29" fillId="49" borderId="14" xfId="0" applyFont="1" applyFill="1" applyBorder="1" applyAlignment="1">
      <alignment horizontal="center" vertical="center" textRotation="90" wrapText="1"/>
    </xf>
    <xf numFmtId="0" fontId="29" fillId="51" borderId="5" xfId="0" applyFont="1" applyFill="1" applyBorder="1" applyAlignment="1">
      <alignment horizontal="center" vertical="center" textRotation="90" wrapText="1"/>
    </xf>
    <xf numFmtId="0" fontId="29" fillId="51" borderId="15" xfId="0" applyFont="1" applyFill="1" applyBorder="1" applyAlignment="1">
      <alignment horizontal="center" vertical="center" textRotation="90" wrapText="1"/>
    </xf>
    <xf numFmtId="0" fontId="29" fillId="51" borderId="14" xfId="0" applyFont="1" applyFill="1" applyBorder="1" applyAlignment="1">
      <alignment horizontal="center" vertical="center" textRotation="90" wrapText="1"/>
    </xf>
    <xf numFmtId="0" fontId="27" fillId="67" borderId="5" xfId="0" applyFont="1" applyFill="1" applyBorder="1" applyAlignment="1">
      <alignment horizontal="center" vertical="center" textRotation="90" wrapText="1"/>
    </xf>
    <xf numFmtId="0" fontId="27" fillId="67" borderId="15" xfId="0" applyFont="1" applyFill="1" applyBorder="1" applyAlignment="1">
      <alignment horizontal="center" vertical="center" textRotation="90" wrapText="1"/>
    </xf>
    <xf numFmtId="0" fontId="27" fillId="67" borderId="14" xfId="0" applyFont="1" applyFill="1" applyBorder="1" applyAlignment="1">
      <alignment horizontal="center" vertical="center" textRotation="90" wrapText="1"/>
    </xf>
    <xf numFmtId="0" fontId="27" fillId="68" borderId="5" xfId="0" applyFont="1" applyFill="1" applyBorder="1" applyAlignment="1">
      <alignment horizontal="center" vertical="center" textRotation="90" wrapText="1"/>
    </xf>
    <xf numFmtId="0" fontId="27" fillId="68" borderId="15" xfId="0" applyFont="1" applyFill="1" applyBorder="1" applyAlignment="1">
      <alignment horizontal="center" vertical="center" textRotation="90" wrapText="1"/>
    </xf>
    <xf numFmtId="0" fontId="27" fillId="68" borderId="14" xfId="0" applyFont="1" applyFill="1" applyBorder="1" applyAlignment="1">
      <alignment horizontal="center" vertical="center" textRotation="90" wrapText="1"/>
    </xf>
    <xf numFmtId="0" fontId="29" fillId="55" borderId="5" xfId="0" applyFont="1" applyFill="1" applyBorder="1" applyAlignment="1">
      <alignment horizontal="center" vertical="center" textRotation="90" wrapText="1"/>
    </xf>
    <xf numFmtId="0" fontId="29" fillId="55" borderId="15" xfId="0" applyFont="1" applyFill="1" applyBorder="1" applyAlignment="1">
      <alignment horizontal="center" vertical="center" textRotation="90" wrapText="1"/>
    </xf>
    <xf numFmtId="0" fontId="29" fillId="55" borderId="14" xfId="0" applyFont="1" applyFill="1" applyBorder="1" applyAlignment="1">
      <alignment horizontal="center" vertical="center" textRotation="90" wrapText="1"/>
    </xf>
    <xf numFmtId="0" fontId="29" fillId="56" borderId="5" xfId="0" applyFont="1" applyFill="1" applyBorder="1" applyAlignment="1">
      <alignment horizontal="center" vertical="center" textRotation="90" wrapText="1"/>
    </xf>
    <xf numFmtId="0" fontId="29" fillId="56" borderId="15" xfId="0" applyFont="1" applyFill="1" applyBorder="1" applyAlignment="1">
      <alignment horizontal="center" vertical="center" textRotation="90" wrapText="1"/>
    </xf>
    <xf numFmtId="0" fontId="29" fillId="56" borderId="14" xfId="0" applyFont="1" applyFill="1" applyBorder="1" applyAlignment="1">
      <alignment horizontal="center" vertical="center" textRotation="90" wrapText="1"/>
    </xf>
    <xf numFmtId="0" fontId="29" fillId="57" borderId="5" xfId="0" applyFont="1" applyFill="1" applyBorder="1" applyAlignment="1">
      <alignment horizontal="center" vertical="center" textRotation="90" wrapText="1"/>
    </xf>
    <xf numFmtId="0" fontId="29" fillId="57" borderId="15" xfId="0" applyFont="1" applyFill="1" applyBorder="1" applyAlignment="1">
      <alignment horizontal="center" vertical="center" textRotation="90" wrapText="1"/>
    </xf>
    <xf numFmtId="0" fontId="29" fillId="57" borderId="14" xfId="0" applyFont="1" applyFill="1" applyBorder="1" applyAlignment="1">
      <alignment horizontal="center" vertical="center" textRotation="90" wrapText="1"/>
    </xf>
    <xf numFmtId="0" fontId="27" fillId="64" borderId="5" xfId="0" applyFont="1" applyFill="1" applyBorder="1" applyAlignment="1">
      <alignment horizontal="center" vertical="center" textRotation="90" wrapText="1"/>
    </xf>
    <xf numFmtId="0" fontId="27" fillId="64" borderId="15" xfId="0" applyFont="1" applyFill="1" applyBorder="1" applyAlignment="1">
      <alignment horizontal="center" vertical="center" textRotation="90" wrapText="1"/>
    </xf>
    <xf numFmtId="0" fontId="27" fillId="64" borderId="14" xfId="0" applyFont="1" applyFill="1" applyBorder="1" applyAlignment="1">
      <alignment horizontal="center" vertical="center" textRotation="90" wrapText="1"/>
    </xf>
    <xf numFmtId="0" fontId="27" fillId="65" borderId="5" xfId="0" applyFont="1" applyFill="1" applyBorder="1" applyAlignment="1">
      <alignment horizontal="center" vertical="center" textRotation="90" wrapText="1"/>
    </xf>
    <xf numFmtId="0" fontId="27" fillId="65" borderId="15" xfId="0" applyFont="1" applyFill="1" applyBorder="1" applyAlignment="1">
      <alignment horizontal="center" vertical="center" textRotation="90" wrapText="1"/>
    </xf>
    <xf numFmtId="0" fontId="27" fillId="65" borderId="14" xfId="0" applyFont="1" applyFill="1" applyBorder="1" applyAlignment="1">
      <alignment horizontal="center" vertical="center" textRotation="90" wrapText="1"/>
    </xf>
    <xf numFmtId="0" fontId="27" fillId="66" borderId="5" xfId="0" applyFont="1" applyFill="1" applyBorder="1" applyAlignment="1">
      <alignment horizontal="center" vertical="center" textRotation="90" wrapText="1"/>
    </xf>
    <xf numFmtId="0" fontId="27" fillId="66" borderId="15" xfId="0" applyFont="1" applyFill="1" applyBorder="1" applyAlignment="1">
      <alignment horizontal="center" vertical="center" textRotation="90" wrapText="1"/>
    </xf>
    <xf numFmtId="0" fontId="27" fillId="66" borderId="14" xfId="0" applyFont="1" applyFill="1" applyBorder="1" applyAlignment="1">
      <alignment horizontal="center" vertical="center" textRotation="90" wrapText="1"/>
    </xf>
    <xf numFmtId="9" fontId="23" fillId="33" borderId="0" xfId="20" applyNumberFormat="1" applyFont="1" applyFill="1"/>
    <xf numFmtId="0" fontId="17" fillId="37" borderId="0" xfId="20" applyNumberFormat="1" applyFont="1" applyFill="1" applyBorder="1"/>
    <xf numFmtId="0" fontId="15" fillId="0" borderId="0" xfId="0" applyFont="1" applyAlignment="1">
      <alignment vertical="center"/>
    </xf>
    <xf numFmtId="9" fontId="18" fillId="76" borderId="0" xfId="0" applyNumberFormat="1" applyFont="1" applyFill="1"/>
    <xf numFmtId="169" fontId="18" fillId="76" borderId="0" xfId="0" applyNumberFormat="1" applyFont="1" applyFill="1" applyAlignment="1">
      <alignment vertical="center"/>
    </xf>
    <xf numFmtId="44" fontId="18" fillId="77" borderId="0" xfId="20" applyFont="1" applyFill="1" applyAlignment="1">
      <alignment vertical="center"/>
    </xf>
    <xf numFmtId="44" fontId="18" fillId="78" borderId="0" xfId="20" applyFont="1" applyFill="1" applyAlignment="1">
      <alignment vertical="center"/>
    </xf>
    <xf numFmtId="9" fontId="18" fillId="79" borderId="0" xfId="22" applyFont="1" applyFill="1" applyAlignment="1">
      <alignment horizontal="right" vertical="center"/>
    </xf>
  </cellXfs>
  <cellStyles count="25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Comma" xfId="21" builtinId="3"/>
    <cellStyle name="Currency" xfId="20" builtinId="4"/>
    <cellStyle name="Date" xfId="24" xr:uid="{0767A5E0-5635-4410-9442-2561A5F55076}"/>
    <cellStyle name="Error" xfId="11" xr:uid="{00000000-0005-0000-0000-000005000000}"/>
    <cellStyle name="Excel Built-in Currency" xfId="12" xr:uid="{00000000-0005-0000-0000-000006000000}"/>
    <cellStyle name="Footnote" xfId="13" xr:uid="{00000000-0005-0000-0000-000007000000}"/>
    <cellStyle name="Good" xfId="3" builtinId="26" customBuiltin="1"/>
    <cellStyle name="Heading" xfId="14" xr:uid="{00000000-0005-0000-0000-000009000000}"/>
    <cellStyle name="Heading 1" xfId="1" builtinId="16" customBuiltin="1"/>
    <cellStyle name="Heading 2" xfId="2" builtinId="17" customBuiltin="1"/>
    <cellStyle name="Hyperlink" xfId="15" xr:uid="{00000000-0005-0000-0000-00000C000000}"/>
    <cellStyle name="Neutral" xfId="5" builtinId="28" customBuiltin="1"/>
    <cellStyle name="Normal" xfId="0" builtinId="0" customBuiltin="1"/>
    <cellStyle name="Note" xfId="6" builtinId="10" customBuiltin="1"/>
    <cellStyle name="Percent" xfId="22" builtinId="5"/>
    <cellStyle name="Result" xfId="16" xr:uid="{00000000-0005-0000-0000-000010000000}"/>
    <cellStyle name="Status" xfId="17" xr:uid="{00000000-0005-0000-0000-000011000000}"/>
    <cellStyle name="Text" xfId="18" xr:uid="{00000000-0005-0000-0000-000012000000}"/>
    <cellStyle name="Warning" xfId="19" xr:uid="{00000000-0005-0000-0000-000013000000}"/>
    <cellStyle name="zHiddenText" xfId="23" xr:uid="{CCA29731-23BC-44E5-A861-23BC41BB1534}"/>
  </cellStyles>
  <dxfs count="1038"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C000"/>
        </patternFill>
      </fill>
    </dxf>
    <dxf>
      <font>
        <color theme="0"/>
      </font>
      <numFmt numFmtId="0" formatCode="General"/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1"/>
      </font>
      <fill>
        <patternFill>
          <fgColor auto="1"/>
          <bgColor theme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 patternType="solid">
          <fgColor indexed="64"/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color auto="1"/>
      </font>
      <fill>
        <patternFill>
          <fgColor theme="0" tint="-0.14996795556505021"/>
          <bgColor theme="0" tint="-0.14993743705557422"/>
        </patternFill>
      </fill>
      <border diagonalUp="0" diagonalDown="0">
        <left/>
        <right/>
        <top/>
        <bottom/>
        <vertical/>
        <horizontal/>
      </border>
    </dxf>
    <dxf>
      <font>
        <strike val="0"/>
        <color auto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Gantt Table Style" pivot="0" count="4" xr9:uid="{6CD22589-A7DD-4D06-9093-93412906E2BC}">
      <tableStyleElement type="wholeTable" dxfId="1037"/>
      <tableStyleElement type="headerRow" dxfId="1036"/>
      <tableStyleElement type="firstRowStripe" dxfId="1035"/>
      <tableStyleElement type="secondRowStripe" dxfId="1034"/>
    </tableStyle>
  </tableStyles>
  <colors>
    <mruColors>
      <color rgb="FFC1A880"/>
      <color rgb="FFD9B097"/>
      <color rgb="FFACA800"/>
      <color rgb="FF007370"/>
      <color rgb="FF800000"/>
      <color rgb="FF000080"/>
      <color rgb="FF008080"/>
      <color rgb="FF99D89C"/>
      <color rgb="FFDCB13C"/>
      <color rgb="FF8274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600" b="1" baseline="0">
                <a:solidFill>
                  <a:srgbClr val="595959"/>
                </a:solidFill>
                <a:latin typeface="Calibri"/>
              </a:defRPr>
            </a:pPr>
            <a:r>
              <a:rPr lang="en-US"/>
              <a:t>Part costs</a:t>
            </a:r>
          </a:p>
        </c:rich>
      </c:tx>
      <c:layout>
        <c:manualLayout>
          <c:xMode val="edge"/>
          <c:yMode val="edge"/>
          <c:x val="1.1417954539431943E-2"/>
          <c:y val="2.222222222222222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2535055585274724"/>
          <c:y val="0.15640042219524761"/>
          <c:w val="0.54929906209081836"/>
          <c:h val="0.73609140545742324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4C0A-4B98-BE54-189ED50A0A12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4C0A-4B98-BE54-189ED50A0A1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4C0A-4B98-BE54-189ED50A0A12}"/>
              </c:ext>
            </c:extLst>
          </c:dPt>
          <c:dPt>
            <c:idx val="3"/>
            <c:bubble3D val="0"/>
            <c:spPr>
              <a:solidFill>
                <a:schemeClr val="accent2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7-4C0A-4B98-BE54-189ED50A0A12}"/>
              </c:ext>
            </c:extLst>
          </c:dPt>
          <c:dPt>
            <c:idx val="4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9-4C0A-4B98-BE54-189ED50A0A12}"/>
              </c:ext>
            </c:extLst>
          </c:dPt>
          <c:dPt>
            <c:idx val="5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B-4C0A-4B98-BE54-189ED50A0A12}"/>
              </c:ext>
            </c:extLst>
          </c:dPt>
          <c:dPt>
            <c:idx val="6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D-4C0A-4B98-BE54-189ED50A0A12}"/>
              </c:ext>
            </c:extLst>
          </c:dPt>
          <c:dPt>
            <c:idx val="9"/>
            <c:bubble3D val="0"/>
            <c:spPr>
              <a:solidFill>
                <a:srgbClr val="7030A0"/>
              </a:solidFill>
            </c:spPr>
            <c:extLst>
              <c:ext xmlns:c16="http://schemas.microsoft.com/office/drawing/2014/chart" uri="{C3380CC4-5D6E-409C-BE32-E72D297353CC}">
                <c16:uniqueId val="{0000000D-97E3-440B-AA69-6DBC6E333961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baseline="0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Quote!$D$8:$D$17</c:f>
              <c:strCache>
                <c:ptCount val="10"/>
                <c:pt idx="0">
                  <c:v>Filament</c:v>
                </c:pt>
                <c:pt idx="1">
                  <c:v>Electricity</c:v>
                </c:pt>
                <c:pt idx="2">
                  <c:v>Printer depreciation</c:v>
                </c:pt>
                <c:pt idx="3">
                  <c:v>Space Rental</c:v>
                </c:pt>
                <c:pt idx="4">
                  <c:v>Hardware/Consumables</c:v>
                </c:pt>
                <c:pt idx="5">
                  <c:v>Preparation</c:v>
                </c:pt>
                <c:pt idx="6">
                  <c:v>Post-processing</c:v>
                </c:pt>
                <c:pt idx="7">
                  <c:v>Computer Work</c:v>
                </c:pt>
                <c:pt idx="8">
                  <c:v>Failures</c:v>
                </c:pt>
                <c:pt idx="9">
                  <c:v>Royalties</c:v>
                </c:pt>
              </c:strCache>
            </c:strRef>
          </c:cat>
          <c:val>
            <c:numRef>
              <c:f>Quote!$F$8:$F$17</c:f>
              <c:numCache>
                <c:formatCode>_("$"* #,##0.00_);_("$"* \(#,##0.00\);_("$"* "-"??_);_(@_)</c:formatCode>
                <c:ptCount val="10"/>
                <c:pt idx="0">
                  <c:v>0.98086260000000003</c:v>
                </c:pt>
                <c:pt idx="1">
                  <c:v>1.4489999999999998</c:v>
                </c:pt>
                <c:pt idx="2">
                  <c:v>2.8692499999999996</c:v>
                </c:pt>
                <c:pt idx="3">
                  <c:v>0.18420467185761957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0.74833172718576191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C0A-4B98-BE54-189ED50A0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</c:pieChart>
      <c:spPr>
        <a:noFill/>
      </c:spPr>
    </c:plotArea>
    <c:plotVisOnly val="1"/>
    <c:dispBlanksAs val="gap"/>
    <c:showDLblsOverMax val="0"/>
  </c:chart>
  <c:spPr>
    <a:ln w="9360">
      <a:solidFill>
        <a:srgbClr val="D9D9D9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600" b="1" baseline="0">
                <a:solidFill>
                  <a:srgbClr val="595959"/>
                </a:solidFill>
                <a:latin typeface="Calibri"/>
              </a:defRPr>
            </a:pPr>
            <a:r>
              <a:rPr lang="en-US"/>
              <a:t>Part costs</a:t>
            </a:r>
          </a:p>
        </c:rich>
      </c:tx>
      <c:layout>
        <c:manualLayout>
          <c:xMode val="edge"/>
          <c:yMode val="edge"/>
          <c:x val="1.1417954539431943E-2"/>
          <c:y val="2.222222222222222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2535055585274724"/>
          <c:y val="0.15640042219524761"/>
          <c:w val="0.54929906209081836"/>
          <c:h val="0.73609140545742324"/>
        </c:manualLayout>
      </c:layout>
      <c:pieChart>
        <c:varyColors val="1"/>
        <c:ser>
          <c:idx val="0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53BB-4DA9-B46B-635EE6E07E80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53BB-4DA9-B46B-635EE6E07E80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53BB-4DA9-B46B-635EE6E07E80}"/>
              </c:ext>
            </c:extLst>
          </c:dPt>
          <c:dPt>
            <c:idx val="3"/>
            <c:bubble3D val="0"/>
            <c:spPr>
              <a:solidFill>
                <a:schemeClr val="accent2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4-53BB-4DA9-B46B-635EE6E07E80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5-53BB-4DA9-B46B-635EE6E07E80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6-53BB-4DA9-B46B-635EE6E07E80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7-53BB-4DA9-B46B-635EE6E07E80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baseline="0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'Client Quotes'!$D$8:$D$15</c:f>
              <c:strCache>
                <c:ptCount val="8"/>
                <c:pt idx="0">
                  <c:v>Filament</c:v>
                </c:pt>
                <c:pt idx="1">
                  <c:v>Electricity</c:v>
                </c:pt>
                <c:pt idx="2">
                  <c:v>Printer depreciation</c:v>
                </c:pt>
                <c:pt idx="3">
                  <c:v>Space Rental</c:v>
                </c:pt>
                <c:pt idx="4">
                  <c:v>Hardware/Consumables</c:v>
                </c:pt>
                <c:pt idx="5">
                  <c:v>Preparation</c:v>
                </c:pt>
                <c:pt idx="6">
                  <c:v>Post-processing</c:v>
                </c:pt>
                <c:pt idx="7">
                  <c:v>Computer Work</c:v>
                </c:pt>
              </c:strCache>
            </c:strRef>
          </c:cat>
          <c:val>
            <c:numRef>
              <c:f>'Client Quotes'!$E$8:$E$15</c:f>
              <c:numCache>
                <c:formatCode>0.00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3BB-4DA9-B46B-635EE6E07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</c:pieChart>
      <c:spPr>
        <a:noFill/>
      </c:spPr>
    </c:plotArea>
    <c:plotVisOnly val="1"/>
    <c:dispBlanksAs val="gap"/>
    <c:showDLblsOverMax val="0"/>
  </c:chart>
  <c:spPr>
    <a:ln w="9360">
      <a:solidFill>
        <a:srgbClr val="D9D9D9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66051</xdr:colOff>
      <xdr:row>0</xdr:row>
      <xdr:rowOff>133349</xdr:rowOff>
    </xdr:from>
    <xdr:ext cx="6277599" cy="6505575"/>
    <xdr:graphicFrame macro="">
      <xdr:nvGraphicFramePr>
        <xdr:cNvPr id="2" name="Diagramm 3">
          <a:extLst>
            <a:ext uri="{FF2B5EF4-FFF2-40B4-BE49-F238E27FC236}">
              <a16:creationId xmlns:a16="http://schemas.microsoft.com/office/drawing/2014/main" id="{B8222A96-EE71-4B74-B9E8-C7F6741B3D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47001</xdr:colOff>
      <xdr:row>0</xdr:row>
      <xdr:rowOff>0</xdr:rowOff>
    </xdr:from>
    <xdr:ext cx="5436224" cy="3829050"/>
    <xdr:graphicFrame macro="">
      <xdr:nvGraphicFramePr>
        <xdr:cNvPr id="2" name="Diagramm 3">
          <a:extLst>
            <a:ext uri="{FF2B5EF4-FFF2-40B4-BE49-F238E27FC236}">
              <a16:creationId xmlns:a16="http://schemas.microsoft.com/office/drawing/2014/main" id="{EEFE766B-5E5A-470B-80B6-59C179ED04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14" displayName="__Anonymous_Sheet_DB__14" ref="A2:AMJ14" headerRowCount="0" totalsRowShown="0" headerRowDxfId="1033" dataDxfId="1032">
  <sortState xmlns:xlrd2="http://schemas.microsoft.com/office/spreadsheetml/2017/richdata2" ref="A2:AMJ14">
    <sortCondition ref="A2:A14"/>
  </sortState>
  <tableColumns count="1024">
    <tableColumn id="1" xr3:uid="{00000000-0010-0000-0000-000001000000}" name="Column1" dataDxfId="1031"/>
    <tableColumn id="2" xr3:uid="{00000000-0010-0000-0000-000002000000}" name="Column2" dataDxfId="1030"/>
    <tableColumn id="3" xr3:uid="{00000000-0010-0000-0000-000003000000}" name="Column3" dataDxfId="1029"/>
    <tableColumn id="4" xr3:uid="{00000000-0010-0000-0000-000004000000}" name="Column4" dataDxfId="1028"/>
    <tableColumn id="5" xr3:uid="{00000000-0010-0000-0000-000005000000}" name="Column5" dataDxfId="1027"/>
    <tableColumn id="6" xr3:uid="{00000000-0010-0000-0000-000006000000}" name="Column6" dataDxfId="1026"/>
    <tableColumn id="7" xr3:uid="{00000000-0010-0000-0000-000007000000}" name="Column7" dataDxfId="1025"/>
    <tableColumn id="8" xr3:uid="{00000000-0010-0000-0000-000008000000}" name="Column8" dataDxfId="1024"/>
    <tableColumn id="9" xr3:uid="{00000000-0010-0000-0000-000009000000}" name="Column9" dataDxfId="1023"/>
    <tableColumn id="10" xr3:uid="{00000000-0010-0000-0000-00000A000000}" name="Column10" dataDxfId="1022"/>
    <tableColumn id="11" xr3:uid="{00000000-0010-0000-0000-00000B000000}" name="Column11" dataDxfId="1021"/>
    <tableColumn id="12" xr3:uid="{00000000-0010-0000-0000-00000C000000}" name="Column12" dataDxfId="1020"/>
    <tableColumn id="13" xr3:uid="{00000000-0010-0000-0000-00000D000000}" name="Column13" dataDxfId="1019"/>
    <tableColumn id="14" xr3:uid="{00000000-0010-0000-0000-00000E000000}" name="Column14" dataDxfId="1018"/>
    <tableColumn id="15" xr3:uid="{00000000-0010-0000-0000-00000F000000}" name="Column15" dataDxfId="1017"/>
    <tableColumn id="16" xr3:uid="{00000000-0010-0000-0000-000010000000}" name="Column16" dataDxfId="1016"/>
    <tableColumn id="17" xr3:uid="{00000000-0010-0000-0000-000011000000}" name="Column17" dataDxfId="1015"/>
    <tableColumn id="18" xr3:uid="{00000000-0010-0000-0000-000012000000}" name="Column18" dataDxfId="1014"/>
    <tableColumn id="19" xr3:uid="{00000000-0010-0000-0000-000013000000}" name="Column19" dataDxfId="1013"/>
    <tableColumn id="20" xr3:uid="{00000000-0010-0000-0000-000014000000}" name="Column20" dataDxfId="1012"/>
    <tableColumn id="21" xr3:uid="{00000000-0010-0000-0000-000015000000}" name="Column21" dataDxfId="1011"/>
    <tableColumn id="22" xr3:uid="{00000000-0010-0000-0000-000016000000}" name="Column22" dataDxfId="1010"/>
    <tableColumn id="23" xr3:uid="{00000000-0010-0000-0000-000017000000}" name="Column23" dataDxfId="1009"/>
    <tableColumn id="24" xr3:uid="{00000000-0010-0000-0000-000018000000}" name="Column24" dataDxfId="1008"/>
    <tableColumn id="25" xr3:uid="{00000000-0010-0000-0000-000019000000}" name="Column25" dataDxfId="1007"/>
    <tableColumn id="26" xr3:uid="{00000000-0010-0000-0000-00001A000000}" name="Column26" dataDxfId="1006"/>
    <tableColumn id="27" xr3:uid="{00000000-0010-0000-0000-00001B000000}" name="Column27" dataDxfId="1005"/>
    <tableColumn id="28" xr3:uid="{00000000-0010-0000-0000-00001C000000}" name="Column28" dataDxfId="1004"/>
    <tableColumn id="29" xr3:uid="{00000000-0010-0000-0000-00001D000000}" name="Column29" dataDxfId="1003"/>
    <tableColumn id="30" xr3:uid="{00000000-0010-0000-0000-00001E000000}" name="Column30" dataDxfId="1002"/>
    <tableColumn id="31" xr3:uid="{00000000-0010-0000-0000-00001F000000}" name="Column31" dataDxfId="1001"/>
    <tableColumn id="32" xr3:uid="{00000000-0010-0000-0000-000020000000}" name="Column32" dataDxfId="1000"/>
    <tableColumn id="33" xr3:uid="{00000000-0010-0000-0000-000021000000}" name="Column33" dataDxfId="999"/>
    <tableColumn id="34" xr3:uid="{00000000-0010-0000-0000-000022000000}" name="Column34" dataDxfId="998"/>
    <tableColumn id="35" xr3:uid="{00000000-0010-0000-0000-000023000000}" name="Column35" dataDxfId="997"/>
    <tableColumn id="36" xr3:uid="{00000000-0010-0000-0000-000024000000}" name="Column36" dataDxfId="996"/>
    <tableColumn id="37" xr3:uid="{00000000-0010-0000-0000-000025000000}" name="Column37" dataDxfId="995"/>
    <tableColumn id="38" xr3:uid="{00000000-0010-0000-0000-000026000000}" name="Column38" dataDxfId="994"/>
    <tableColumn id="39" xr3:uid="{00000000-0010-0000-0000-000027000000}" name="Column39" dataDxfId="993"/>
    <tableColumn id="40" xr3:uid="{00000000-0010-0000-0000-000028000000}" name="Column40" dataDxfId="992"/>
    <tableColumn id="41" xr3:uid="{00000000-0010-0000-0000-000029000000}" name="Column41" dataDxfId="991"/>
    <tableColumn id="42" xr3:uid="{00000000-0010-0000-0000-00002A000000}" name="Column42" dataDxfId="990"/>
    <tableColumn id="43" xr3:uid="{00000000-0010-0000-0000-00002B000000}" name="Column43" dataDxfId="989"/>
    <tableColumn id="44" xr3:uid="{00000000-0010-0000-0000-00002C000000}" name="Column44" dataDxfId="988"/>
    <tableColumn id="45" xr3:uid="{00000000-0010-0000-0000-00002D000000}" name="Column45" dataDxfId="987"/>
    <tableColumn id="46" xr3:uid="{00000000-0010-0000-0000-00002E000000}" name="Column46" dataDxfId="986"/>
    <tableColumn id="47" xr3:uid="{00000000-0010-0000-0000-00002F000000}" name="Column47" dataDxfId="985"/>
    <tableColumn id="48" xr3:uid="{00000000-0010-0000-0000-000030000000}" name="Column48" dataDxfId="984"/>
    <tableColumn id="49" xr3:uid="{00000000-0010-0000-0000-000031000000}" name="Column49" dataDxfId="983"/>
    <tableColumn id="50" xr3:uid="{00000000-0010-0000-0000-000032000000}" name="Column50" dataDxfId="982"/>
    <tableColumn id="51" xr3:uid="{00000000-0010-0000-0000-000033000000}" name="Column51" dataDxfId="981"/>
    <tableColumn id="52" xr3:uid="{00000000-0010-0000-0000-000034000000}" name="Column52" dataDxfId="980"/>
    <tableColumn id="53" xr3:uid="{00000000-0010-0000-0000-000035000000}" name="Column53" dataDxfId="979"/>
    <tableColumn id="54" xr3:uid="{00000000-0010-0000-0000-000036000000}" name="Column54" dataDxfId="978"/>
    <tableColumn id="55" xr3:uid="{00000000-0010-0000-0000-000037000000}" name="Column55" dataDxfId="977"/>
    <tableColumn id="56" xr3:uid="{00000000-0010-0000-0000-000038000000}" name="Column56" dataDxfId="976"/>
    <tableColumn id="57" xr3:uid="{00000000-0010-0000-0000-000039000000}" name="Column57" dataDxfId="975"/>
    <tableColumn id="58" xr3:uid="{00000000-0010-0000-0000-00003A000000}" name="Column58" dataDxfId="974"/>
    <tableColumn id="59" xr3:uid="{00000000-0010-0000-0000-00003B000000}" name="Column59" dataDxfId="973"/>
    <tableColumn id="60" xr3:uid="{00000000-0010-0000-0000-00003C000000}" name="Column60" dataDxfId="972"/>
    <tableColumn id="61" xr3:uid="{00000000-0010-0000-0000-00003D000000}" name="Column61" dataDxfId="971"/>
    <tableColumn id="62" xr3:uid="{00000000-0010-0000-0000-00003E000000}" name="Column62" dataDxfId="970"/>
    <tableColumn id="63" xr3:uid="{00000000-0010-0000-0000-00003F000000}" name="Column63" dataDxfId="969"/>
    <tableColumn id="64" xr3:uid="{00000000-0010-0000-0000-000040000000}" name="Column64" dataDxfId="968"/>
    <tableColumn id="65" xr3:uid="{00000000-0010-0000-0000-000041000000}" name="Column65" dataDxfId="967"/>
    <tableColumn id="66" xr3:uid="{00000000-0010-0000-0000-000042000000}" name="Column66" dataDxfId="966"/>
    <tableColumn id="67" xr3:uid="{00000000-0010-0000-0000-000043000000}" name="Column67" dataDxfId="965"/>
    <tableColumn id="68" xr3:uid="{00000000-0010-0000-0000-000044000000}" name="Column68" dataDxfId="964"/>
    <tableColumn id="69" xr3:uid="{00000000-0010-0000-0000-000045000000}" name="Column69" dataDxfId="963"/>
    <tableColumn id="70" xr3:uid="{00000000-0010-0000-0000-000046000000}" name="Column70" dataDxfId="962"/>
    <tableColumn id="71" xr3:uid="{00000000-0010-0000-0000-000047000000}" name="Column71" dataDxfId="961"/>
    <tableColumn id="72" xr3:uid="{00000000-0010-0000-0000-000048000000}" name="Column72" dataDxfId="960"/>
    <tableColumn id="73" xr3:uid="{00000000-0010-0000-0000-000049000000}" name="Column73" dataDxfId="959"/>
    <tableColumn id="74" xr3:uid="{00000000-0010-0000-0000-00004A000000}" name="Column74" dataDxfId="958"/>
    <tableColumn id="75" xr3:uid="{00000000-0010-0000-0000-00004B000000}" name="Column75" dataDxfId="957"/>
    <tableColumn id="76" xr3:uid="{00000000-0010-0000-0000-00004C000000}" name="Column76" dataDxfId="956"/>
    <tableColumn id="77" xr3:uid="{00000000-0010-0000-0000-00004D000000}" name="Column77" dataDxfId="955"/>
    <tableColumn id="78" xr3:uid="{00000000-0010-0000-0000-00004E000000}" name="Column78" dataDxfId="954"/>
    <tableColumn id="79" xr3:uid="{00000000-0010-0000-0000-00004F000000}" name="Column79" dataDxfId="953"/>
    <tableColumn id="80" xr3:uid="{00000000-0010-0000-0000-000050000000}" name="Column80" dataDxfId="952"/>
    <tableColumn id="81" xr3:uid="{00000000-0010-0000-0000-000051000000}" name="Column81" dataDxfId="951"/>
    <tableColumn id="82" xr3:uid="{00000000-0010-0000-0000-000052000000}" name="Column82" dataDxfId="950"/>
    <tableColumn id="83" xr3:uid="{00000000-0010-0000-0000-000053000000}" name="Column83" dataDxfId="949"/>
    <tableColumn id="84" xr3:uid="{00000000-0010-0000-0000-000054000000}" name="Column84" dataDxfId="948"/>
    <tableColumn id="85" xr3:uid="{00000000-0010-0000-0000-000055000000}" name="Column85" dataDxfId="947"/>
    <tableColumn id="86" xr3:uid="{00000000-0010-0000-0000-000056000000}" name="Column86" dataDxfId="946"/>
    <tableColumn id="87" xr3:uid="{00000000-0010-0000-0000-000057000000}" name="Column87" dataDxfId="945"/>
    <tableColumn id="88" xr3:uid="{00000000-0010-0000-0000-000058000000}" name="Column88" dataDxfId="944"/>
    <tableColumn id="89" xr3:uid="{00000000-0010-0000-0000-000059000000}" name="Column89" dataDxfId="943"/>
    <tableColumn id="90" xr3:uid="{00000000-0010-0000-0000-00005A000000}" name="Column90" dataDxfId="942"/>
    <tableColumn id="91" xr3:uid="{00000000-0010-0000-0000-00005B000000}" name="Column91" dataDxfId="941"/>
    <tableColumn id="92" xr3:uid="{00000000-0010-0000-0000-00005C000000}" name="Column92" dataDxfId="940"/>
    <tableColumn id="93" xr3:uid="{00000000-0010-0000-0000-00005D000000}" name="Column93" dataDxfId="939"/>
    <tableColumn id="94" xr3:uid="{00000000-0010-0000-0000-00005E000000}" name="Column94" dataDxfId="938"/>
    <tableColumn id="95" xr3:uid="{00000000-0010-0000-0000-00005F000000}" name="Column95" dataDxfId="937"/>
    <tableColumn id="96" xr3:uid="{00000000-0010-0000-0000-000060000000}" name="Column96" dataDxfId="936"/>
    <tableColumn id="97" xr3:uid="{00000000-0010-0000-0000-000061000000}" name="Column97" dataDxfId="935"/>
    <tableColumn id="98" xr3:uid="{00000000-0010-0000-0000-000062000000}" name="Column98" dataDxfId="934"/>
    <tableColumn id="99" xr3:uid="{00000000-0010-0000-0000-000063000000}" name="Column99" dataDxfId="933"/>
    <tableColumn id="100" xr3:uid="{00000000-0010-0000-0000-000064000000}" name="Column100" dataDxfId="932"/>
    <tableColumn id="101" xr3:uid="{00000000-0010-0000-0000-000065000000}" name="Column101" dataDxfId="931"/>
    <tableColumn id="102" xr3:uid="{00000000-0010-0000-0000-000066000000}" name="Column102" dataDxfId="930"/>
    <tableColumn id="103" xr3:uid="{00000000-0010-0000-0000-000067000000}" name="Column103" dataDxfId="929"/>
    <tableColumn id="104" xr3:uid="{00000000-0010-0000-0000-000068000000}" name="Column104" dataDxfId="928"/>
    <tableColumn id="105" xr3:uid="{00000000-0010-0000-0000-000069000000}" name="Column105" dataDxfId="927"/>
    <tableColumn id="106" xr3:uid="{00000000-0010-0000-0000-00006A000000}" name="Column106" dataDxfId="926"/>
    <tableColumn id="107" xr3:uid="{00000000-0010-0000-0000-00006B000000}" name="Column107" dataDxfId="925"/>
    <tableColumn id="108" xr3:uid="{00000000-0010-0000-0000-00006C000000}" name="Column108" dataDxfId="924"/>
    <tableColumn id="109" xr3:uid="{00000000-0010-0000-0000-00006D000000}" name="Column109" dataDxfId="923"/>
    <tableColumn id="110" xr3:uid="{00000000-0010-0000-0000-00006E000000}" name="Column110" dataDxfId="922"/>
    <tableColumn id="111" xr3:uid="{00000000-0010-0000-0000-00006F000000}" name="Column111" dataDxfId="921"/>
    <tableColumn id="112" xr3:uid="{00000000-0010-0000-0000-000070000000}" name="Column112" dataDxfId="920"/>
    <tableColumn id="113" xr3:uid="{00000000-0010-0000-0000-000071000000}" name="Column113" dataDxfId="919"/>
    <tableColumn id="114" xr3:uid="{00000000-0010-0000-0000-000072000000}" name="Column114" dataDxfId="918"/>
    <tableColumn id="115" xr3:uid="{00000000-0010-0000-0000-000073000000}" name="Column115" dataDxfId="917"/>
    <tableColumn id="116" xr3:uid="{00000000-0010-0000-0000-000074000000}" name="Column116" dataDxfId="916"/>
    <tableColumn id="117" xr3:uid="{00000000-0010-0000-0000-000075000000}" name="Column117" dataDxfId="915"/>
    <tableColumn id="118" xr3:uid="{00000000-0010-0000-0000-000076000000}" name="Column118" dataDxfId="914"/>
    <tableColumn id="119" xr3:uid="{00000000-0010-0000-0000-000077000000}" name="Column119" dataDxfId="913"/>
    <tableColumn id="120" xr3:uid="{00000000-0010-0000-0000-000078000000}" name="Column120" dataDxfId="912"/>
    <tableColumn id="121" xr3:uid="{00000000-0010-0000-0000-000079000000}" name="Column121" dataDxfId="911"/>
    <tableColumn id="122" xr3:uid="{00000000-0010-0000-0000-00007A000000}" name="Column122" dataDxfId="910"/>
    <tableColumn id="123" xr3:uid="{00000000-0010-0000-0000-00007B000000}" name="Column123" dataDxfId="909"/>
    <tableColumn id="124" xr3:uid="{00000000-0010-0000-0000-00007C000000}" name="Column124" dataDxfId="908"/>
    <tableColumn id="125" xr3:uid="{00000000-0010-0000-0000-00007D000000}" name="Column125" dataDxfId="907"/>
    <tableColumn id="126" xr3:uid="{00000000-0010-0000-0000-00007E000000}" name="Column126" dataDxfId="906"/>
    <tableColumn id="127" xr3:uid="{00000000-0010-0000-0000-00007F000000}" name="Column127" dataDxfId="905"/>
    <tableColumn id="128" xr3:uid="{00000000-0010-0000-0000-000080000000}" name="Column128" dataDxfId="904"/>
    <tableColumn id="129" xr3:uid="{00000000-0010-0000-0000-000081000000}" name="Column129" dataDxfId="903"/>
    <tableColumn id="130" xr3:uid="{00000000-0010-0000-0000-000082000000}" name="Column130" dataDxfId="902"/>
    <tableColumn id="131" xr3:uid="{00000000-0010-0000-0000-000083000000}" name="Column131" dataDxfId="901"/>
    <tableColumn id="132" xr3:uid="{00000000-0010-0000-0000-000084000000}" name="Column132" dataDxfId="900"/>
    <tableColumn id="133" xr3:uid="{00000000-0010-0000-0000-000085000000}" name="Column133" dataDxfId="899"/>
    <tableColumn id="134" xr3:uid="{00000000-0010-0000-0000-000086000000}" name="Column134" dataDxfId="898"/>
    <tableColumn id="135" xr3:uid="{00000000-0010-0000-0000-000087000000}" name="Column135" dataDxfId="897"/>
    <tableColumn id="136" xr3:uid="{00000000-0010-0000-0000-000088000000}" name="Column136" dataDxfId="896"/>
    <tableColumn id="137" xr3:uid="{00000000-0010-0000-0000-000089000000}" name="Column137" dataDxfId="895"/>
    <tableColumn id="138" xr3:uid="{00000000-0010-0000-0000-00008A000000}" name="Column138" dataDxfId="894"/>
    <tableColumn id="139" xr3:uid="{00000000-0010-0000-0000-00008B000000}" name="Column139" dataDxfId="893"/>
    <tableColumn id="140" xr3:uid="{00000000-0010-0000-0000-00008C000000}" name="Column140" dataDxfId="892"/>
    <tableColumn id="141" xr3:uid="{00000000-0010-0000-0000-00008D000000}" name="Column141" dataDxfId="891"/>
    <tableColumn id="142" xr3:uid="{00000000-0010-0000-0000-00008E000000}" name="Column142" dataDxfId="890"/>
    <tableColumn id="143" xr3:uid="{00000000-0010-0000-0000-00008F000000}" name="Column143" dataDxfId="889"/>
    <tableColumn id="144" xr3:uid="{00000000-0010-0000-0000-000090000000}" name="Column144" dataDxfId="888"/>
    <tableColumn id="145" xr3:uid="{00000000-0010-0000-0000-000091000000}" name="Column145" dataDxfId="887"/>
    <tableColumn id="146" xr3:uid="{00000000-0010-0000-0000-000092000000}" name="Column146" dataDxfId="886"/>
    <tableColumn id="147" xr3:uid="{00000000-0010-0000-0000-000093000000}" name="Column147" dataDxfId="885"/>
    <tableColumn id="148" xr3:uid="{00000000-0010-0000-0000-000094000000}" name="Column148" dataDxfId="884"/>
    <tableColumn id="149" xr3:uid="{00000000-0010-0000-0000-000095000000}" name="Column149" dataDxfId="883"/>
    <tableColumn id="150" xr3:uid="{00000000-0010-0000-0000-000096000000}" name="Column150" dataDxfId="882"/>
    <tableColumn id="151" xr3:uid="{00000000-0010-0000-0000-000097000000}" name="Column151" dataDxfId="881"/>
    <tableColumn id="152" xr3:uid="{00000000-0010-0000-0000-000098000000}" name="Column152" dataDxfId="880"/>
    <tableColumn id="153" xr3:uid="{00000000-0010-0000-0000-000099000000}" name="Column153" dataDxfId="879"/>
    <tableColumn id="154" xr3:uid="{00000000-0010-0000-0000-00009A000000}" name="Column154" dataDxfId="878"/>
    <tableColumn id="155" xr3:uid="{00000000-0010-0000-0000-00009B000000}" name="Column155" dataDxfId="877"/>
    <tableColumn id="156" xr3:uid="{00000000-0010-0000-0000-00009C000000}" name="Column156" dataDxfId="876"/>
    <tableColumn id="157" xr3:uid="{00000000-0010-0000-0000-00009D000000}" name="Column157" dataDxfId="875"/>
    <tableColumn id="158" xr3:uid="{00000000-0010-0000-0000-00009E000000}" name="Column158" dataDxfId="874"/>
    <tableColumn id="159" xr3:uid="{00000000-0010-0000-0000-00009F000000}" name="Column159" dataDxfId="873"/>
    <tableColumn id="160" xr3:uid="{00000000-0010-0000-0000-0000A0000000}" name="Column160" dataDxfId="872"/>
    <tableColumn id="161" xr3:uid="{00000000-0010-0000-0000-0000A1000000}" name="Column161" dataDxfId="871"/>
    <tableColumn id="162" xr3:uid="{00000000-0010-0000-0000-0000A2000000}" name="Column162" dataDxfId="870"/>
    <tableColumn id="163" xr3:uid="{00000000-0010-0000-0000-0000A3000000}" name="Column163" dataDxfId="869"/>
    <tableColumn id="164" xr3:uid="{00000000-0010-0000-0000-0000A4000000}" name="Column164" dataDxfId="868"/>
    <tableColumn id="165" xr3:uid="{00000000-0010-0000-0000-0000A5000000}" name="Column165" dataDxfId="867"/>
    <tableColumn id="166" xr3:uid="{00000000-0010-0000-0000-0000A6000000}" name="Column166" dataDxfId="866"/>
    <tableColumn id="167" xr3:uid="{00000000-0010-0000-0000-0000A7000000}" name="Column167" dataDxfId="865"/>
    <tableColumn id="168" xr3:uid="{00000000-0010-0000-0000-0000A8000000}" name="Column168" dataDxfId="864"/>
    <tableColumn id="169" xr3:uid="{00000000-0010-0000-0000-0000A9000000}" name="Column169" dataDxfId="863"/>
    <tableColumn id="170" xr3:uid="{00000000-0010-0000-0000-0000AA000000}" name="Column170" dataDxfId="862"/>
    <tableColumn id="171" xr3:uid="{00000000-0010-0000-0000-0000AB000000}" name="Column171" dataDxfId="861"/>
    <tableColumn id="172" xr3:uid="{00000000-0010-0000-0000-0000AC000000}" name="Column172" dataDxfId="860"/>
    <tableColumn id="173" xr3:uid="{00000000-0010-0000-0000-0000AD000000}" name="Column173" dataDxfId="859"/>
    <tableColumn id="174" xr3:uid="{00000000-0010-0000-0000-0000AE000000}" name="Column174" dataDxfId="858"/>
    <tableColumn id="175" xr3:uid="{00000000-0010-0000-0000-0000AF000000}" name="Column175" dataDxfId="857"/>
    <tableColumn id="176" xr3:uid="{00000000-0010-0000-0000-0000B0000000}" name="Column176" dataDxfId="856"/>
    <tableColumn id="177" xr3:uid="{00000000-0010-0000-0000-0000B1000000}" name="Column177" dataDxfId="855"/>
    <tableColumn id="178" xr3:uid="{00000000-0010-0000-0000-0000B2000000}" name="Column178" dataDxfId="854"/>
    <tableColumn id="179" xr3:uid="{00000000-0010-0000-0000-0000B3000000}" name="Column179" dataDxfId="853"/>
    <tableColumn id="180" xr3:uid="{00000000-0010-0000-0000-0000B4000000}" name="Column180" dataDxfId="852"/>
    <tableColumn id="181" xr3:uid="{00000000-0010-0000-0000-0000B5000000}" name="Column181" dataDxfId="851"/>
    <tableColumn id="182" xr3:uid="{00000000-0010-0000-0000-0000B6000000}" name="Column182" dataDxfId="850"/>
    <tableColumn id="183" xr3:uid="{00000000-0010-0000-0000-0000B7000000}" name="Column183" dataDxfId="849"/>
    <tableColumn id="184" xr3:uid="{00000000-0010-0000-0000-0000B8000000}" name="Column184" dataDxfId="848"/>
    <tableColumn id="185" xr3:uid="{00000000-0010-0000-0000-0000B9000000}" name="Column185" dataDxfId="847"/>
    <tableColumn id="186" xr3:uid="{00000000-0010-0000-0000-0000BA000000}" name="Column186" dataDxfId="846"/>
    <tableColumn id="187" xr3:uid="{00000000-0010-0000-0000-0000BB000000}" name="Column187" dataDxfId="845"/>
    <tableColumn id="188" xr3:uid="{00000000-0010-0000-0000-0000BC000000}" name="Column188" dataDxfId="844"/>
    <tableColumn id="189" xr3:uid="{00000000-0010-0000-0000-0000BD000000}" name="Column189" dataDxfId="843"/>
    <tableColumn id="190" xr3:uid="{00000000-0010-0000-0000-0000BE000000}" name="Column190" dataDxfId="842"/>
    <tableColumn id="191" xr3:uid="{00000000-0010-0000-0000-0000BF000000}" name="Column191" dataDxfId="841"/>
    <tableColumn id="192" xr3:uid="{00000000-0010-0000-0000-0000C0000000}" name="Column192" dataDxfId="840"/>
    <tableColumn id="193" xr3:uid="{00000000-0010-0000-0000-0000C1000000}" name="Column193" dataDxfId="839"/>
    <tableColumn id="194" xr3:uid="{00000000-0010-0000-0000-0000C2000000}" name="Column194" dataDxfId="838"/>
    <tableColumn id="195" xr3:uid="{00000000-0010-0000-0000-0000C3000000}" name="Column195" dataDxfId="837"/>
    <tableColumn id="196" xr3:uid="{00000000-0010-0000-0000-0000C4000000}" name="Column196" dataDxfId="836"/>
    <tableColumn id="197" xr3:uid="{00000000-0010-0000-0000-0000C5000000}" name="Column197" dataDxfId="835"/>
    <tableColumn id="198" xr3:uid="{00000000-0010-0000-0000-0000C6000000}" name="Column198" dataDxfId="834"/>
    <tableColumn id="199" xr3:uid="{00000000-0010-0000-0000-0000C7000000}" name="Column199" dataDxfId="833"/>
    <tableColumn id="200" xr3:uid="{00000000-0010-0000-0000-0000C8000000}" name="Column200" dataDxfId="832"/>
    <tableColumn id="201" xr3:uid="{00000000-0010-0000-0000-0000C9000000}" name="Column201" dataDxfId="831"/>
    <tableColumn id="202" xr3:uid="{00000000-0010-0000-0000-0000CA000000}" name="Column202" dataDxfId="830"/>
    <tableColumn id="203" xr3:uid="{00000000-0010-0000-0000-0000CB000000}" name="Column203" dataDxfId="829"/>
    <tableColumn id="204" xr3:uid="{00000000-0010-0000-0000-0000CC000000}" name="Column204" dataDxfId="828"/>
    <tableColumn id="205" xr3:uid="{00000000-0010-0000-0000-0000CD000000}" name="Column205" dataDxfId="827"/>
    <tableColumn id="206" xr3:uid="{00000000-0010-0000-0000-0000CE000000}" name="Column206" dataDxfId="826"/>
    <tableColumn id="207" xr3:uid="{00000000-0010-0000-0000-0000CF000000}" name="Column207" dataDxfId="825"/>
    <tableColumn id="208" xr3:uid="{00000000-0010-0000-0000-0000D0000000}" name="Column208" dataDxfId="824"/>
    <tableColumn id="209" xr3:uid="{00000000-0010-0000-0000-0000D1000000}" name="Column209" dataDxfId="823"/>
    <tableColumn id="210" xr3:uid="{00000000-0010-0000-0000-0000D2000000}" name="Column210" dataDxfId="822"/>
    <tableColumn id="211" xr3:uid="{00000000-0010-0000-0000-0000D3000000}" name="Column211" dataDxfId="821"/>
    <tableColumn id="212" xr3:uid="{00000000-0010-0000-0000-0000D4000000}" name="Column212" dataDxfId="820"/>
    <tableColumn id="213" xr3:uid="{00000000-0010-0000-0000-0000D5000000}" name="Column213" dataDxfId="819"/>
    <tableColumn id="214" xr3:uid="{00000000-0010-0000-0000-0000D6000000}" name="Column214" dataDxfId="818"/>
    <tableColumn id="215" xr3:uid="{00000000-0010-0000-0000-0000D7000000}" name="Column215" dataDxfId="817"/>
    <tableColumn id="216" xr3:uid="{00000000-0010-0000-0000-0000D8000000}" name="Column216" dataDxfId="816"/>
    <tableColumn id="217" xr3:uid="{00000000-0010-0000-0000-0000D9000000}" name="Column217" dataDxfId="815"/>
    <tableColumn id="218" xr3:uid="{00000000-0010-0000-0000-0000DA000000}" name="Column218" dataDxfId="814"/>
    <tableColumn id="219" xr3:uid="{00000000-0010-0000-0000-0000DB000000}" name="Column219" dataDxfId="813"/>
    <tableColumn id="220" xr3:uid="{00000000-0010-0000-0000-0000DC000000}" name="Column220" dataDxfId="812"/>
    <tableColumn id="221" xr3:uid="{00000000-0010-0000-0000-0000DD000000}" name="Column221" dataDxfId="811"/>
    <tableColumn id="222" xr3:uid="{00000000-0010-0000-0000-0000DE000000}" name="Column222" dataDxfId="810"/>
    <tableColumn id="223" xr3:uid="{00000000-0010-0000-0000-0000DF000000}" name="Column223" dataDxfId="809"/>
    <tableColumn id="224" xr3:uid="{00000000-0010-0000-0000-0000E0000000}" name="Column224" dataDxfId="808"/>
    <tableColumn id="225" xr3:uid="{00000000-0010-0000-0000-0000E1000000}" name="Column225" dataDxfId="807"/>
    <tableColumn id="226" xr3:uid="{00000000-0010-0000-0000-0000E2000000}" name="Column226" dataDxfId="806"/>
    <tableColumn id="227" xr3:uid="{00000000-0010-0000-0000-0000E3000000}" name="Column227" dataDxfId="805"/>
    <tableColumn id="228" xr3:uid="{00000000-0010-0000-0000-0000E4000000}" name="Column228" dataDxfId="804"/>
    <tableColumn id="229" xr3:uid="{00000000-0010-0000-0000-0000E5000000}" name="Column229" dataDxfId="803"/>
    <tableColumn id="230" xr3:uid="{00000000-0010-0000-0000-0000E6000000}" name="Column230" dataDxfId="802"/>
    <tableColumn id="231" xr3:uid="{00000000-0010-0000-0000-0000E7000000}" name="Column231" dataDxfId="801"/>
    <tableColumn id="232" xr3:uid="{00000000-0010-0000-0000-0000E8000000}" name="Column232" dataDxfId="800"/>
    <tableColumn id="233" xr3:uid="{00000000-0010-0000-0000-0000E9000000}" name="Column233" dataDxfId="799"/>
    <tableColumn id="234" xr3:uid="{00000000-0010-0000-0000-0000EA000000}" name="Column234" dataDxfId="798"/>
    <tableColumn id="235" xr3:uid="{00000000-0010-0000-0000-0000EB000000}" name="Column235" dataDxfId="797"/>
    <tableColumn id="236" xr3:uid="{00000000-0010-0000-0000-0000EC000000}" name="Column236" dataDxfId="796"/>
    <tableColumn id="237" xr3:uid="{00000000-0010-0000-0000-0000ED000000}" name="Column237" dataDxfId="795"/>
    <tableColumn id="238" xr3:uid="{00000000-0010-0000-0000-0000EE000000}" name="Column238" dataDxfId="794"/>
    <tableColumn id="239" xr3:uid="{00000000-0010-0000-0000-0000EF000000}" name="Column239" dataDxfId="793"/>
    <tableColumn id="240" xr3:uid="{00000000-0010-0000-0000-0000F0000000}" name="Column240" dataDxfId="792"/>
    <tableColumn id="241" xr3:uid="{00000000-0010-0000-0000-0000F1000000}" name="Column241" dataDxfId="791"/>
    <tableColumn id="242" xr3:uid="{00000000-0010-0000-0000-0000F2000000}" name="Column242" dataDxfId="790"/>
    <tableColumn id="243" xr3:uid="{00000000-0010-0000-0000-0000F3000000}" name="Column243" dataDxfId="789"/>
    <tableColumn id="244" xr3:uid="{00000000-0010-0000-0000-0000F4000000}" name="Column244" dataDxfId="788"/>
    <tableColumn id="245" xr3:uid="{00000000-0010-0000-0000-0000F5000000}" name="Column245" dataDxfId="787"/>
    <tableColumn id="246" xr3:uid="{00000000-0010-0000-0000-0000F6000000}" name="Column246" dataDxfId="786"/>
    <tableColumn id="247" xr3:uid="{00000000-0010-0000-0000-0000F7000000}" name="Column247" dataDxfId="785"/>
    <tableColumn id="248" xr3:uid="{00000000-0010-0000-0000-0000F8000000}" name="Column248" dataDxfId="784"/>
    <tableColumn id="249" xr3:uid="{00000000-0010-0000-0000-0000F9000000}" name="Column249" dataDxfId="783"/>
    <tableColumn id="250" xr3:uid="{00000000-0010-0000-0000-0000FA000000}" name="Column250" dataDxfId="782"/>
    <tableColumn id="251" xr3:uid="{00000000-0010-0000-0000-0000FB000000}" name="Column251" dataDxfId="781"/>
    <tableColumn id="252" xr3:uid="{00000000-0010-0000-0000-0000FC000000}" name="Column252" dataDxfId="780"/>
    <tableColumn id="253" xr3:uid="{00000000-0010-0000-0000-0000FD000000}" name="Column253" dataDxfId="779"/>
    <tableColumn id="254" xr3:uid="{00000000-0010-0000-0000-0000FE000000}" name="Column254" dataDxfId="778"/>
    <tableColumn id="255" xr3:uid="{00000000-0010-0000-0000-0000FF000000}" name="Column255" dataDxfId="777"/>
    <tableColumn id="256" xr3:uid="{00000000-0010-0000-0000-000000010000}" name="Column256" dataDxfId="776"/>
    <tableColumn id="257" xr3:uid="{00000000-0010-0000-0000-000001010000}" name="Column257" dataDxfId="775"/>
    <tableColumn id="258" xr3:uid="{00000000-0010-0000-0000-000002010000}" name="Column258" dataDxfId="774"/>
    <tableColumn id="259" xr3:uid="{00000000-0010-0000-0000-000003010000}" name="Column259" dataDxfId="773"/>
    <tableColumn id="260" xr3:uid="{00000000-0010-0000-0000-000004010000}" name="Column260" dataDxfId="772"/>
    <tableColumn id="261" xr3:uid="{00000000-0010-0000-0000-000005010000}" name="Column261" dataDxfId="771"/>
    <tableColumn id="262" xr3:uid="{00000000-0010-0000-0000-000006010000}" name="Column262" dataDxfId="770"/>
    <tableColumn id="263" xr3:uid="{00000000-0010-0000-0000-000007010000}" name="Column263" dataDxfId="769"/>
    <tableColumn id="264" xr3:uid="{00000000-0010-0000-0000-000008010000}" name="Column264" dataDxfId="768"/>
    <tableColumn id="265" xr3:uid="{00000000-0010-0000-0000-000009010000}" name="Column265" dataDxfId="767"/>
    <tableColumn id="266" xr3:uid="{00000000-0010-0000-0000-00000A010000}" name="Column266" dataDxfId="766"/>
    <tableColumn id="267" xr3:uid="{00000000-0010-0000-0000-00000B010000}" name="Column267" dataDxfId="765"/>
    <tableColumn id="268" xr3:uid="{00000000-0010-0000-0000-00000C010000}" name="Column268" dataDxfId="764"/>
    <tableColumn id="269" xr3:uid="{00000000-0010-0000-0000-00000D010000}" name="Column269" dataDxfId="763"/>
    <tableColumn id="270" xr3:uid="{00000000-0010-0000-0000-00000E010000}" name="Column270" dataDxfId="762"/>
    <tableColumn id="271" xr3:uid="{00000000-0010-0000-0000-00000F010000}" name="Column271" dataDxfId="761"/>
    <tableColumn id="272" xr3:uid="{00000000-0010-0000-0000-000010010000}" name="Column272" dataDxfId="760"/>
    <tableColumn id="273" xr3:uid="{00000000-0010-0000-0000-000011010000}" name="Column273" dataDxfId="759"/>
    <tableColumn id="274" xr3:uid="{00000000-0010-0000-0000-000012010000}" name="Column274" dataDxfId="758"/>
    <tableColumn id="275" xr3:uid="{00000000-0010-0000-0000-000013010000}" name="Column275" dataDxfId="757"/>
    <tableColumn id="276" xr3:uid="{00000000-0010-0000-0000-000014010000}" name="Column276" dataDxfId="756"/>
    <tableColumn id="277" xr3:uid="{00000000-0010-0000-0000-000015010000}" name="Column277" dataDxfId="755"/>
    <tableColumn id="278" xr3:uid="{00000000-0010-0000-0000-000016010000}" name="Column278" dataDxfId="754"/>
    <tableColumn id="279" xr3:uid="{00000000-0010-0000-0000-000017010000}" name="Column279" dataDxfId="753"/>
    <tableColumn id="280" xr3:uid="{00000000-0010-0000-0000-000018010000}" name="Column280" dataDxfId="752"/>
    <tableColumn id="281" xr3:uid="{00000000-0010-0000-0000-000019010000}" name="Column281" dataDxfId="751"/>
    <tableColumn id="282" xr3:uid="{00000000-0010-0000-0000-00001A010000}" name="Column282" dataDxfId="750"/>
    <tableColumn id="283" xr3:uid="{00000000-0010-0000-0000-00001B010000}" name="Column283" dataDxfId="749"/>
    <tableColumn id="284" xr3:uid="{00000000-0010-0000-0000-00001C010000}" name="Column284" dataDxfId="748"/>
    <tableColumn id="285" xr3:uid="{00000000-0010-0000-0000-00001D010000}" name="Column285" dataDxfId="747"/>
    <tableColumn id="286" xr3:uid="{00000000-0010-0000-0000-00001E010000}" name="Column286" dataDxfId="746"/>
    <tableColumn id="287" xr3:uid="{00000000-0010-0000-0000-00001F010000}" name="Column287" dataDxfId="745"/>
    <tableColumn id="288" xr3:uid="{00000000-0010-0000-0000-000020010000}" name="Column288" dataDxfId="744"/>
    <tableColumn id="289" xr3:uid="{00000000-0010-0000-0000-000021010000}" name="Column289" dataDxfId="743"/>
    <tableColumn id="290" xr3:uid="{00000000-0010-0000-0000-000022010000}" name="Column290" dataDxfId="742"/>
    <tableColumn id="291" xr3:uid="{00000000-0010-0000-0000-000023010000}" name="Column291" dataDxfId="741"/>
    <tableColumn id="292" xr3:uid="{00000000-0010-0000-0000-000024010000}" name="Column292" dataDxfId="740"/>
    <tableColumn id="293" xr3:uid="{00000000-0010-0000-0000-000025010000}" name="Column293" dataDxfId="739"/>
    <tableColumn id="294" xr3:uid="{00000000-0010-0000-0000-000026010000}" name="Column294" dataDxfId="738"/>
    <tableColumn id="295" xr3:uid="{00000000-0010-0000-0000-000027010000}" name="Column295" dataDxfId="737"/>
    <tableColumn id="296" xr3:uid="{00000000-0010-0000-0000-000028010000}" name="Column296" dataDxfId="736"/>
    <tableColumn id="297" xr3:uid="{00000000-0010-0000-0000-000029010000}" name="Column297" dataDxfId="735"/>
    <tableColumn id="298" xr3:uid="{00000000-0010-0000-0000-00002A010000}" name="Column298" dataDxfId="734"/>
    <tableColumn id="299" xr3:uid="{00000000-0010-0000-0000-00002B010000}" name="Column299" dataDxfId="733"/>
    <tableColumn id="300" xr3:uid="{00000000-0010-0000-0000-00002C010000}" name="Column300" dataDxfId="732"/>
    <tableColumn id="301" xr3:uid="{00000000-0010-0000-0000-00002D010000}" name="Column301" dataDxfId="731"/>
    <tableColumn id="302" xr3:uid="{00000000-0010-0000-0000-00002E010000}" name="Column302" dataDxfId="730"/>
    <tableColumn id="303" xr3:uid="{00000000-0010-0000-0000-00002F010000}" name="Column303" dataDxfId="729"/>
    <tableColumn id="304" xr3:uid="{00000000-0010-0000-0000-000030010000}" name="Column304" dataDxfId="728"/>
    <tableColumn id="305" xr3:uid="{00000000-0010-0000-0000-000031010000}" name="Column305" dataDxfId="727"/>
    <tableColumn id="306" xr3:uid="{00000000-0010-0000-0000-000032010000}" name="Column306" dataDxfId="726"/>
    <tableColumn id="307" xr3:uid="{00000000-0010-0000-0000-000033010000}" name="Column307" dataDxfId="725"/>
    <tableColumn id="308" xr3:uid="{00000000-0010-0000-0000-000034010000}" name="Column308" dataDxfId="724"/>
    <tableColumn id="309" xr3:uid="{00000000-0010-0000-0000-000035010000}" name="Column309" dataDxfId="723"/>
    <tableColumn id="310" xr3:uid="{00000000-0010-0000-0000-000036010000}" name="Column310" dataDxfId="722"/>
    <tableColumn id="311" xr3:uid="{00000000-0010-0000-0000-000037010000}" name="Column311" dataDxfId="721"/>
    <tableColumn id="312" xr3:uid="{00000000-0010-0000-0000-000038010000}" name="Column312" dataDxfId="720"/>
    <tableColumn id="313" xr3:uid="{00000000-0010-0000-0000-000039010000}" name="Column313" dataDxfId="719"/>
    <tableColumn id="314" xr3:uid="{00000000-0010-0000-0000-00003A010000}" name="Column314" dataDxfId="718"/>
    <tableColumn id="315" xr3:uid="{00000000-0010-0000-0000-00003B010000}" name="Column315" dataDxfId="717"/>
    <tableColumn id="316" xr3:uid="{00000000-0010-0000-0000-00003C010000}" name="Column316" dataDxfId="716"/>
    <tableColumn id="317" xr3:uid="{00000000-0010-0000-0000-00003D010000}" name="Column317" dataDxfId="715"/>
    <tableColumn id="318" xr3:uid="{00000000-0010-0000-0000-00003E010000}" name="Column318" dataDxfId="714"/>
    <tableColumn id="319" xr3:uid="{00000000-0010-0000-0000-00003F010000}" name="Column319" dataDxfId="713"/>
    <tableColumn id="320" xr3:uid="{00000000-0010-0000-0000-000040010000}" name="Column320" dataDxfId="712"/>
    <tableColumn id="321" xr3:uid="{00000000-0010-0000-0000-000041010000}" name="Column321" dataDxfId="711"/>
    <tableColumn id="322" xr3:uid="{00000000-0010-0000-0000-000042010000}" name="Column322" dataDxfId="710"/>
    <tableColumn id="323" xr3:uid="{00000000-0010-0000-0000-000043010000}" name="Column323" dataDxfId="709"/>
    <tableColumn id="324" xr3:uid="{00000000-0010-0000-0000-000044010000}" name="Column324" dataDxfId="708"/>
    <tableColumn id="325" xr3:uid="{00000000-0010-0000-0000-000045010000}" name="Column325" dataDxfId="707"/>
    <tableColumn id="326" xr3:uid="{00000000-0010-0000-0000-000046010000}" name="Column326" dataDxfId="706"/>
    <tableColumn id="327" xr3:uid="{00000000-0010-0000-0000-000047010000}" name="Column327" dataDxfId="705"/>
    <tableColumn id="328" xr3:uid="{00000000-0010-0000-0000-000048010000}" name="Column328" dataDxfId="704"/>
    <tableColumn id="329" xr3:uid="{00000000-0010-0000-0000-000049010000}" name="Column329" dataDxfId="703"/>
    <tableColumn id="330" xr3:uid="{00000000-0010-0000-0000-00004A010000}" name="Column330" dataDxfId="702"/>
    <tableColumn id="331" xr3:uid="{00000000-0010-0000-0000-00004B010000}" name="Column331" dataDxfId="701"/>
    <tableColumn id="332" xr3:uid="{00000000-0010-0000-0000-00004C010000}" name="Column332" dataDxfId="700"/>
    <tableColumn id="333" xr3:uid="{00000000-0010-0000-0000-00004D010000}" name="Column333" dataDxfId="699"/>
    <tableColumn id="334" xr3:uid="{00000000-0010-0000-0000-00004E010000}" name="Column334" dataDxfId="698"/>
    <tableColumn id="335" xr3:uid="{00000000-0010-0000-0000-00004F010000}" name="Column335" dataDxfId="697"/>
    <tableColumn id="336" xr3:uid="{00000000-0010-0000-0000-000050010000}" name="Column336" dataDxfId="696"/>
    <tableColumn id="337" xr3:uid="{00000000-0010-0000-0000-000051010000}" name="Column337" dataDxfId="695"/>
    <tableColumn id="338" xr3:uid="{00000000-0010-0000-0000-000052010000}" name="Column338" dataDxfId="694"/>
    <tableColumn id="339" xr3:uid="{00000000-0010-0000-0000-000053010000}" name="Column339" dataDxfId="693"/>
    <tableColumn id="340" xr3:uid="{00000000-0010-0000-0000-000054010000}" name="Column340" dataDxfId="692"/>
    <tableColumn id="341" xr3:uid="{00000000-0010-0000-0000-000055010000}" name="Column341" dataDxfId="691"/>
    <tableColumn id="342" xr3:uid="{00000000-0010-0000-0000-000056010000}" name="Column342" dataDxfId="690"/>
    <tableColumn id="343" xr3:uid="{00000000-0010-0000-0000-000057010000}" name="Column343" dataDxfId="689"/>
    <tableColumn id="344" xr3:uid="{00000000-0010-0000-0000-000058010000}" name="Column344" dataDxfId="688"/>
    <tableColumn id="345" xr3:uid="{00000000-0010-0000-0000-000059010000}" name="Column345" dataDxfId="687"/>
    <tableColumn id="346" xr3:uid="{00000000-0010-0000-0000-00005A010000}" name="Column346" dataDxfId="686"/>
    <tableColumn id="347" xr3:uid="{00000000-0010-0000-0000-00005B010000}" name="Column347" dataDxfId="685"/>
    <tableColumn id="348" xr3:uid="{00000000-0010-0000-0000-00005C010000}" name="Column348" dataDxfId="684"/>
    <tableColumn id="349" xr3:uid="{00000000-0010-0000-0000-00005D010000}" name="Column349" dataDxfId="683"/>
    <tableColumn id="350" xr3:uid="{00000000-0010-0000-0000-00005E010000}" name="Column350" dataDxfId="682"/>
    <tableColumn id="351" xr3:uid="{00000000-0010-0000-0000-00005F010000}" name="Column351" dataDxfId="681"/>
    <tableColumn id="352" xr3:uid="{00000000-0010-0000-0000-000060010000}" name="Column352" dataDxfId="680"/>
    <tableColumn id="353" xr3:uid="{00000000-0010-0000-0000-000061010000}" name="Column353" dataDxfId="679"/>
    <tableColumn id="354" xr3:uid="{00000000-0010-0000-0000-000062010000}" name="Column354" dataDxfId="678"/>
    <tableColumn id="355" xr3:uid="{00000000-0010-0000-0000-000063010000}" name="Column355" dataDxfId="677"/>
    <tableColumn id="356" xr3:uid="{00000000-0010-0000-0000-000064010000}" name="Column356" dataDxfId="676"/>
    <tableColumn id="357" xr3:uid="{00000000-0010-0000-0000-000065010000}" name="Column357" dataDxfId="675"/>
    <tableColumn id="358" xr3:uid="{00000000-0010-0000-0000-000066010000}" name="Column358" dataDxfId="674"/>
    <tableColumn id="359" xr3:uid="{00000000-0010-0000-0000-000067010000}" name="Column359" dataDxfId="673"/>
    <tableColumn id="360" xr3:uid="{00000000-0010-0000-0000-000068010000}" name="Column360" dataDxfId="672"/>
    <tableColumn id="361" xr3:uid="{00000000-0010-0000-0000-000069010000}" name="Column361" dataDxfId="671"/>
    <tableColumn id="362" xr3:uid="{00000000-0010-0000-0000-00006A010000}" name="Column362" dataDxfId="670"/>
    <tableColumn id="363" xr3:uid="{00000000-0010-0000-0000-00006B010000}" name="Column363" dataDxfId="669"/>
    <tableColumn id="364" xr3:uid="{00000000-0010-0000-0000-00006C010000}" name="Column364" dataDxfId="668"/>
    <tableColumn id="365" xr3:uid="{00000000-0010-0000-0000-00006D010000}" name="Column365" dataDxfId="667"/>
    <tableColumn id="366" xr3:uid="{00000000-0010-0000-0000-00006E010000}" name="Column366" dataDxfId="666"/>
    <tableColumn id="367" xr3:uid="{00000000-0010-0000-0000-00006F010000}" name="Column367" dataDxfId="665"/>
    <tableColumn id="368" xr3:uid="{00000000-0010-0000-0000-000070010000}" name="Column368" dataDxfId="664"/>
    <tableColumn id="369" xr3:uid="{00000000-0010-0000-0000-000071010000}" name="Column369" dataDxfId="663"/>
    <tableColumn id="370" xr3:uid="{00000000-0010-0000-0000-000072010000}" name="Column370" dataDxfId="662"/>
    <tableColumn id="371" xr3:uid="{00000000-0010-0000-0000-000073010000}" name="Column371" dataDxfId="661"/>
    <tableColumn id="372" xr3:uid="{00000000-0010-0000-0000-000074010000}" name="Column372" dataDxfId="660"/>
    <tableColumn id="373" xr3:uid="{00000000-0010-0000-0000-000075010000}" name="Column373" dataDxfId="659"/>
    <tableColumn id="374" xr3:uid="{00000000-0010-0000-0000-000076010000}" name="Column374" dataDxfId="658"/>
    <tableColumn id="375" xr3:uid="{00000000-0010-0000-0000-000077010000}" name="Column375" dataDxfId="657"/>
    <tableColumn id="376" xr3:uid="{00000000-0010-0000-0000-000078010000}" name="Column376" dataDxfId="656"/>
    <tableColumn id="377" xr3:uid="{00000000-0010-0000-0000-000079010000}" name="Column377" dataDxfId="655"/>
    <tableColumn id="378" xr3:uid="{00000000-0010-0000-0000-00007A010000}" name="Column378" dataDxfId="654"/>
    <tableColumn id="379" xr3:uid="{00000000-0010-0000-0000-00007B010000}" name="Column379" dataDxfId="653"/>
    <tableColumn id="380" xr3:uid="{00000000-0010-0000-0000-00007C010000}" name="Column380" dataDxfId="652"/>
    <tableColumn id="381" xr3:uid="{00000000-0010-0000-0000-00007D010000}" name="Column381" dataDxfId="651"/>
    <tableColumn id="382" xr3:uid="{00000000-0010-0000-0000-00007E010000}" name="Column382" dataDxfId="650"/>
    <tableColumn id="383" xr3:uid="{00000000-0010-0000-0000-00007F010000}" name="Column383" dataDxfId="649"/>
    <tableColumn id="384" xr3:uid="{00000000-0010-0000-0000-000080010000}" name="Column384" dataDxfId="648"/>
    <tableColumn id="385" xr3:uid="{00000000-0010-0000-0000-000081010000}" name="Column385" dataDxfId="647"/>
    <tableColumn id="386" xr3:uid="{00000000-0010-0000-0000-000082010000}" name="Column386" dataDxfId="646"/>
    <tableColumn id="387" xr3:uid="{00000000-0010-0000-0000-000083010000}" name="Column387" dataDxfId="645"/>
    <tableColumn id="388" xr3:uid="{00000000-0010-0000-0000-000084010000}" name="Column388" dataDxfId="644"/>
    <tableColumn id="389" xr3:uid="{00000000-0010-0000-0000-000085010000}" name="Column389" dataDxfId="643"/>
    <tableColumn id="390" xr3:uid="{00000000-0010-0000-0000-000086010000}" name="Column390" dataDxfId="642"/>
    <tableColumn id="391" xr3:uid="{00000000-0010-0000-0000-000087010000}" name="Column391" dataDxfId="641"/>
    <tableColumn id="392" xr3:uid="{00000000-0010-0000-0000-000088010000}" name="Column392" dataDxfId="640"/>
    <tableColumn id="393" xr3:uid="{00000000-0010-0000-0000-000089010000}" name="Column393" dataDxfId="639"/>
    <tableColumn id="394" xr3:uid="{00000000-0010-0000-0000-00008A010000}" name="Column394" dataDxfId="638"/>
    <tableColumn id="395" xr3:uid="{00000000-0010-0000-0000-00008B010000}" name="Column395" dataDxfId="637"/>
    <tableColumn id="396" xr3:uid="{00000000-0010-0000-0000-00008C010000}" name="Column396" dataDxfId="636"/>
    <tableColumn id="397" xr3:uid="{00000000-0010-0000-0000-00008D010000}" name="Column397" dataDxfId="635"/>
    <tableColumn id="398" xr3:uid="{00000000-0010-0000-0000-00008E010000}" name="Column398" dataDxfId="634"/>
    <tableColumn id="399" xr3:uid="{00000000-0010-0000-0000-00008F010000}" name="Column399" dataDxfId="633"/>
    <tableColumn id="400" xr3:uid="{00000000-0010-0000-0000-000090010000}" name="Column400" dataDxfId="632"/>
    <tableColumn id="401" xr3:uid="{00000000-0010-0000-0000-000091010000}" name="Column401" dataDxfId="631"/>
    <tableColumn id="402" xr3:uid="{00000000-0010-0000-0000-000092010000}" name="Column402" dataDxfId="630"/>
    <tableColumn id="403" xr3:uid="{00000000-0010-0000-0000-000093010000}" name="Column403" dataDxfId="629"/>
    <tableColumn id="404" xr3:uid="{00000000-0010-0000-0000-000094010000}" name="Column404" dataDxfId="628"/>
    <tableColumn id="405" xr3:uid="{00000000-0010-0000-0000-000095010000}" name="Column405" dataDxfId="627"/>
    <tableColumn id="406" xr3:uid="{00000000-0010-0000-0000-000096010000}" name="Column406" dataDxfId="626"/>
    <tableColumn id="407" xr3:uid="{00000000-0010-0000-0000-000097010000}" name="Column407" dataDxfId="625"/>
    <tableColumn id="408" xr3:uid="{00000000-0010-0000-0000-000098010000}" name="Column408" dataDxfId="624"/>
    <tableColumn id="409" xr3:uid="{00000000-0010-0000-0000-000099010000}" name="Column409" dataDxfId="623"/>
    <tableColumn id="410" xr3:uid="{00000000-0010-0000-0000-00009A010000}" name="Column410" dataDxfId="622"/>
    <tableColumn id="411" xr3:uid="{00000000-0010-0000-0000-00009B010000}" name="Column411" dataDxfId="621"/>
    <tableColumn id="412" xr3:uid="{00000000-0010-0000-0000-00009C010000}" name="Column412" dataDxfId="620"/>
    <tableColumn id="413" xr3:uid="{00000000-0010-0000-0000-00009D010000}" name="Column413" dataDxfId="619"/>
    <tableColumn id="414" xr3:uid="{00000000-0010-0000-0000-00009E010000}" name="Column414" dataDxfId="618"/>
    <tableColumn id="415" xr3:uid="{00000000-0010-0000-0000-00009F010000}" name="Column415" dataDxfId="617"/>
    <tableColumn id="416" xr3:uid="{00000000-0010-0000-0000-0000A0010000}" name="Column416" dataDxfId="616"/>
    <tableColumn id="417" xr3:uid="{00000000-0010-0000-0000-0000A1010000}" name="Column417" dataDxfId="615"/>
    <tableColumn id="418" xr3:uid="{00000000-0010-0000-0000-0000A2010000}" name="Column418" dataDxfId="614"/>
    <tableColumn id="419" xr3:uid="{00000000-0010-0000-0000-0000A3010000}" name="Column419" dataDxfId="613"/>
    <tableColumn id="420" xr3:uid="{00000000-0010-0000-0000-0000A4010000}" name="Column420" dataDxfId="612"/>
    <tableColumn id="421" xr3:uid="{00000000-0010-0000-0000-0000A5010000}" name="Column421" dataDxfId="611"/>
    <tableColumn id="422" xr3:uid="{00000000-0010-0000-0000-0000A6010000}" name="Column422" dataDxfId="610"/>
    <tableColumn id="423" xr3:uid="{00000000-0010-0000-0000-0000A7010000}" name="Column423" dataDxfId="609"/>
    <tableColumn id="424" xr3:uid="{00000000-0010-0000-0000-0000A8010000}" name="Column424" dataDxfId="608"/>
    <tableColumn id="425" xr3:uid="{00000000-0010-0000-0000-0000A9010000}" name="Column425" dataDxfId="607"/>
    <tableColumn id="426" xr3:uid="{00000000-0010-0000-0000-0000AA010000}" name="Column426" dataDxfId="606"/>
    <tableColumn id="427" xr3:uid="{00000000-0010-0000-0000-0000AB010000}" name="Column427" dataDxfId="605"/>
    <tableColumn id="428" xr3:uid="{00000000-0010-0000-0000-0000AC010000}" name="Column428" dataDxfId="604"/>
    <tableColumn id="429" xr3:uid="{00000000-0010-0000-0000-0000AD010000}" name="Column429" dataDxfId="603"/>
    <tableColumn id="430" xr3:uid="{00000000-0010-0000-0000-0000AE010000}" name="Column430" dataDxfId="602"/>
    <tableColumn id="431" xr3:uid="{00000000-0010-0000-0000-0000AF010000}" name="Column431" dataDxfId="601"/>
    <tableColumn id="432" xr3:uid="{00000000-0010-0000-0000-0000B0010000}" name="Column432" dataDxfId="600"/>
    <tableColumn id="433" xr3:uid="{00000000-0010-0000-0000-0000B1010000}" name="Column433" dataDxfId="599"/>
    <tableColumn id="434" xr3:uid="{00000000-0010-0000-0000-0000B2010000}" name="Column434" dataDxfId="598"/>
    <tableColumn id="435" xr3:uid="{00000000-0010-0000-0000-0000B3010000}" name="Column435" dataDxfId="597"/>
    <tableColumn id="436" xr3:uid="{00000000-0010-0000-0000-0000B4010000}" name="Column436" dataDxfId="596"/>
    <tableColumn id="437" xr3:uid="{00000000-0010-0000-0000-0000B5010000}" name="Column437" dataDxfId="595"/>
    <tableColumn id="438" xr3:uid="{00000000-0010-0000-0000-0000B6010000}" name="Column438" dataDxfId="594"/>
    <tableColumn id="439" xr3:uid="{00000000-0010-0000-0000-0000B7010000}" name="Column439" dataDxfId="593"/>
    <tableColumn id="440" xr3:uid="{00000000-0010-0000-0000-0000B8010000}" name="Column440" dataDxfId="592"/>
    <tableColumn id="441" xr3:uid="{00000000-0010-0000-0000-0000B9010000}" name="Column441" dataDxfId="591"/>
    <tableColumn id="442" xr3:uid="{00000000-0010-0000-0000-0000BA010000}" name="Column442" dataDxfId="590"/>
    <tableColumn id="443" xr3:uid="{00000000-0010-0000-0000-0000BB010000}" name="Column443" dataDxfId="589"/>
    <tableColumn id="444" xr3:uid="{00000000-0010-0000-0000-0000BC010000}" name="Column444" dataDxfId="588"/>
    <tableColumn id="445" xr3:uid="{00000000-0010-0000-0000-0000BD010000}" name="Column445" dataDxfId="587"/>
    <tableColumn id="446" xr3:uid="{00000000-0010-0000-0000-0000BE010000}" name="Column446" dataDxfId="586"/>
    <tableColumn id="447" xr3:uid="{00000000-0010-0000-0000-0000BF010000}" name="Column447" dataDxfId="585"/>
    <tableColumn id="448" xr3:uid="{00000000-0010-0000-0000-0000C0010000}" name="Column448" dataDxfId="584"/>
    <tableColumn id="449" xr3:uid="{00000000-0010-0000-0000-0000C1010000}" name="Column449" dataDxfId="583"/>
    <tableColumn id="450" xr3:uid="{00000000-0010-0000-0000-0000C2010000}" name="Column450" dataDxfId="582"/>
    <tableColumn id="451" xr3:uid="{00000000-0010-0000-0000-0000C3010000}" name="Column451" dataDxfId="581"/>
    <tableColumn id="452" xr3:uid="{00000000-0010-0000-0000-0000C4010000}" name="Column452" dataDxfId="580"/>
    <tableColumn id="453" xr3:uid="{00000000-0010-0000-0000-0000C5010000}" name="Column453" dataDxfId="579"/>
    <tableColumn id="454" xr3:uid="{00000000-0010-0000-0000-0000C6010000}" name="Column454" dataDxfId="578"/>
    <tableColumn id="455" xr3:uid="{00000000-0010-0000-0000-0000C7010000}" name="Column455" dataDxfId="577"/>
    <tableColumn id="456" xr3:uid="{00000000-0010-0000-0000-0000C8010000}" name="Column456" dataDxfId="576"/>
    <tableColumn id="457" xr3:uid="{00000000-0010-0000-0000-0000C9010000}" name="Column457" dataDxfId="575"/>
    <tableColumn id="458" xr3:uid="{00000000-0010-0000-0000-0000CA010000}" name="Column458" dataDxfId="574"/>
    <tableColumn id="459" xr3:uid="{00000000-0010-0000-0000-0000CB010000}" name="Column459" dataDxfId="573"/>
    <tableColumn id="460" xr3:uid="{00000000-0010-0000-0000-0000CC010000}" name="Column460" dataDxfId="572"/>
    <tableColumn id="461" xr3:uid="{00000000-0010-0000-0000-0000CD010000}" name="Column461" dataDxfId="571"/>
    <tableColumn id="462" xr3:uid="{00000000-0010-0000-0000-0000CE010000}" name="Column462" dataDxfId="570"/>
    <tableColumn id="463" xr3:uid="{00000000-0010-0000-0000-0000CF010000}" name="Column463" dataDxfId="569"/>
    <tableColumn id="464" xr3:uid="{00000000-0010-0000-0000-0000D0010000}" name="Column464" dataDxfId="568"/>
    <tableColumn id="465" xr3:uid="{00000000-0010-0000-0000-0000D1010000}" name="Column465" dataDxfId="567"/>
    <tableColumn id="466" xr3:uid="{00000000-0010-0000-0000-0000D2010000}" name="Column466" dataDxfId="566"/>
    <tableColumn id="467" xr3:uid="{00000000-0010-0000-0000-0000D3010000}" name="Column467" dataDxfId="565"/>
    <tableColumn id="468" xr3:uid="{00000000-0010-0000-0000-0000D4010000}" name="Column468" dataDxfId="564"/>
    <tableColumn id="469" xr3:uid="{00000000-0010-0000-0000-0000D5010000}" name="Column469" dataDxfId="563"/>
    <tableColumn id="470" xr3:uid="{00000000-0010-0000-0000-0000D6010000}" name="Column470" dataDxfId="562"/>
    <tableColumn id="471" xr3:uid="{00000000-0010-0000-0000-0000D7010000}" name="Column471" dataDxfId="561"/>
    <tableColumn id="472" xr3:uid="{00000000-0010-0000-0000-0000D8010000}" name="Column472" dataDxfId="560"/>
    <tableColumn id="473" xr3:uid="{00000000-0010-0000-0000-0000D9010000}" name="Column473" dataDxfId="559"/>
    <tableColumn id="474" xr3:uid="{00000000-0010-0000-0000-0000DA010000}" name="Column474" dataDxfId="558"/>
    <tableColumn id="475" xr3:uid="{00000000-0010-0000-0000-0000DB010000}" name="Column475" dataDxfId="557"/>
    <tableColumn id="476" xr3:uid="{00000000-0010-0000-0000-0000DC010000}" name="Column476" dataDxfId="556"/>
    <tableColumn id="477" xr3:uid="{00000000-0010-0000-0000-0000DD010000}" name="Column477" dataDxfId="555"/>
    <tableColumn id="478" xr3:uid="{00000000-0010-0000-0000-0000DE010000}" name="Column478" dataDxfId="554"/>
    <tableColumn id="479" xr3:uid="{00000000-0010-0000-0000-0000DF010000}" name="Column479" dataDxfId="553"/>
    <tableColumn id="480" xr3:uid="{00000000-0010-0000-0000-0000E0010000}" name="Column480" dataDxfId="552"/>
    <tableColumn id="481" xr3:uid="{00000000-0010-0000-0000-0000E1010000}" name="Column481" dataDxfId="551"/>
    <tableColumn id="482" xr3:uid="{00000000-0010-0000-0000-0000E2010000}" name="Column482" dataDxfId="550"/>
    <tableColumn id="483" xr3:uid="{00000000-0010-0000-0000-0000E3010000}" name="Column483" dataDxfId="549"/>
    <tableColumn id="484" xr3:uid="{00000000-0010-0000-0000-0000E4010000}" name="Column484" dataDxfId="548"/>
    <tableColumn id="485" xr3:uid="{00000000-0010-0000-0000-0000E5010000}" name="Column485" dataDxfId="547"/>
    <tableColumn id="486" xr3:uid="{00000000-0010-0000-0000-0000E6010000}" name="Column486" dataDxfId="546"/>
    <tableColumn id="487" xr3:uid="{00000000-0010-0000-0000-0000E7010000}" name="Column487" dataDxfId="545"/>
    <tableColumn id="488" xr3:uid="{00000000-0010-0000-0000-0000E8010000}" name="Column488" dataDxfId="544"/>
    <tableColumn id="489" xr3:uid="{00000000-0010-0000-0000-0000E9010000}" name="Column489" dataDxfId="543"/>
    <tableColumn id="490" xr3:uid="{00000000-0010-0000-0000-0000EA010000}" name="Column490" dataDxfId="542"/>
    <tableColumn id="491" xr3:uid="{00000000-0010-0000-0000-0000EB010000}" name="Column491" dataDxfId="541"/>
    <tableColumn id="492" xr3:uid="{00000000-0010-0000-0000-0000EC010000}" name="Column492" dataDxfId="540"/>
    <tableColumn id="493" xr3:uid="{00000000-0010-0000-0000-0000ED010000}" name="Column493" dataDxfId="539"/>
    <tableColumn id="494" xr3:uid="{00000000-0010-0000-0000-0000EE010000}" name="Column494" dataDxfId="538"/>
    <tableColumn id="495" xr3:uid="{00000000-0010-0000-0000-0000EF010000}" name="Column495" dataDxfId="537"/>
    <tableColumn id="496" xr3:uid="{00000000-0010-0000-0000-0000F0010000}" name="Column496" dataDxfId="536"/>
    <tableColumn id="497" xr3:uid="{00000000-0010-0000-0000-0000F1010000}" name="Column497" dataDxfId="535"/>
    <tableColumn id="498" xr3:uid="{00000000-0010-0000-0000-0000F2010000}" name="Column498" dataDxfId="534"/>
    <tableColumn id="499" xr3:uid="{00000000-0010-0000-0000-0000F3010000}" name="Column499" dataDxfId="533"/>
    <tableColumn id="500" xr3:uid="{00000000-0010-0000-0000-0000F4010000}" name="Column500" dataDxfId="532"/>
    <tableColumn id="501" xr3:uid="{00000000-0010-0000-0000-0000F5010000}" name="Column501" dataDxfId="531"/>
    <tableColumn id="502" xr3:uid="{00000000-0010-0000-0000-0000F6010000}" name="Column502" dataDxfId="530"/>
    <tableColumn id="503" xr3:uid="{00000000-0010-0000-0000-0000F7010000}" name="Column503" dataDxfId="529"/>
    <tableColumn id="504" xr3:uid="{00000000-0010-0000-0000-0000F8010000}" name="Column504" dataDxfId="528"/>
    <tableColumn id="505" xr3:uid="{00000000-0010-0000-0000-0000F9010000}" name="Column505" dataDxfId="527"/>
    <tableColumn id="506" xr3:uid="{00000000-0010-0000-0000-0000FA010000}" name="Column506" dataDxfId="526"/>
    <tableColumn id="507" xr3:uid="{00000000-0010-0000-0000-0000FB010000}" name="Column507" dataDxfId="525"/>
    <tableColumn id="508" xr3:uid="{00000000-0010-0000-0000-0000FC010000}" name="Column508" dataDxfId="524"/>
    <tableColumn id="509" xr3:uid="{00000000-0010-0000-0000-0000FD010000}" name="Column509" dataDxfId="523"/>
    <tableColumn id="510" xr3:uid="{00000000-0010-0000-0000-0000FE010000}" name="Column510" dataDxfId="522"/>
    <tableColumn id="511" xr3:uid="{00000000-0010-0000-0000-0000FF010000}" name="Column511" dataDxfId="521"/>
    <tableColumn id="512" xr3:uid="{00000000-0010-0000-0000-000000020000}" name="Column512" dataDxfId="520"/>
    <tableColumn id="513" xr3:uid="{00000000-0010-0000-0000-000001020000}" name="Column513" dataDxfId="519"/>
    <tableColumn id="514" xr3:uid="{00000000-0010-0000-0000-000002020000}" name="Column514" dataDxfId="518"/>
    <tableColumn id="515" xr3:uid="{00000000-0010-0000-0000-000003020000}" name="Column515" dataDxfId="517"/>
    <tableColumn id="516" xr3:uid="{00000000-0010-0000-0000-000004020000}" name="Column516" dataDxfId="516"/>
    <tableColumn id="517" xr3:uid="{00000000-0010-0000-0000-000005020000}" name="Column517" dataDxfId="515"/>
    <tableColumn id="518" xr3:uid="{00000000-0010-0000-0000-000006020000}" name="Column518" dataDxfId="514"/>
    <tableColumn id="519" xr3:uid="{00000000-0010-0000-0000-000007020000}" name="Column519" dataDxfId="513"/>
    <tableColumn id="520" xr3:uid="{00000000-0010-0000-0000-000008020000}" name="Column520" dataDxfId="512"/>
    <tableColumn id="521" xr3:uid="{00000000-0010-0000-0000-000009020000}" name="Column521" dataDxfId="511"/>
    <tableColumn id="522" xr3:uid="{00000000-0010-0000-0000-00000A020000}" name="Column522" dataDxfId="510"/>
    <tableColumn id="523" xr3:uid="{00000000-0010-0000-0000-00000B020000}" name="Column523" dataDxfId="509"/>
    <tableColumn id="524" xr3:uid="{00000000-0010-0000-0000-00000C020000}" name="Column524" dataDxfId="508"/>
    <tableColumn id="525" xr3:uid="{00000000-0010-0000-0000-00000D020000}" name="Column525" dataDxfId="507"/>
    <tableColumn id="526" xr3:uid="{00000000-0010-0000-0000-00000E020000}" name="Column526" dataDxfId="506"/>
    <tableColumn id="527" xr3:uid="{00000000-0010-0000-0000-00000F020000}" name="Column527" dataDxfId="505"/>
    <tableColumn id="528" xr3:uid="{00000000-0010-0000-0000-000010020000}" name="Column528" dataDxfId="504"/>
    <tableColumn id="529" xr3:uid="{00000000-0010-0000-0000-000011020000}" name="Column529" dataDxfId="503"/>
    <tableColumn id="530" xr3:uid="{00000000-0010-0000-0000-000012020000}" name="Column530" dataDxfId="502"/>
    <tableColumn id="531" xr3:uid="{00000000-0010-0000-0000-000013020000}" name="Column531" dataDxfId="501"/>
    <tableColumn id="532" xr3:uid="{00000000-0010-0000-0000-000014020000}" name="Column532" dataDxfId="500"/>
    <tableColumn id="533" xr3:uid="{00000000-0010-0000-0000-000015020000}" name="Column533" dataDxfId="499"/>
    <tableColumn id="534" xr3:uid="{00000000-0010-0000-0000-000016020000}" name="Column534" dataDxfId="498"/>
    <tableColumn id="535" xr3:uid="{00000000-0010-0000-0000-000017020000}" name="Column535" dataDxfId="497"/>
    <tableColumn id="536" xr3:uid="{00000000-0010-0000-0000-000018020000}" name="Column536" dataDxfId="496"/>
    <tableColumn id="537" xr3:uid="{00000000-0010-0000-0000-000019020000}" name="Column537" dataDxfId="495"/>
    <tableColumn id="538" xr3:uid="{00000000-0010-0000-0000-00001A020000}" name="Column538" dataDxfId="494"/>
    <tableColumn id="539" xr3:uid="{00000000-0010-0000-0000-00001B020000}" name="Column539" dataDxfId="493"/>
    <tableColumn id="540" xr3:uid="{00000000-0010-0000-0000-00001C020000}" name="Column540" dataDxfId="492"/>
    <tableColumn id="541" xr3:uid="{00000000-0010-0000-0000-00001D020000}" name="Column541" dataDxfId="491"/>
    <tableColumn id="542" xr3:uid="{00000000-0010-0000-0000-00001E020000}" name="Column542" dataDxfId="490"/>
    <tableColumn id="543" xr3:uid="{00000000-0010-0000-0000-00001F020000}" name="Column543" dataDxfId="489"/>
    <tableColumn id="544" xr3:uid="{00000000-0010-0000-0000-000020020000}" name="Column544" dataDxfId="488"/>
    <tableColumn id="545" xr3:uid="{00000000-0010-0000-0000-000021020000}" name="Column545" dataDxfId="487"/>
    <tableColumn id="546" xr3:uid="{00000000-0010-0000-0000-000022020000}" name="Column546" dataDxfId="486"/>
    <tableColumn id="547" xr3:uid="{00000000-0010-0000-0000-000023020000}" name="Column547" dataDxfId="485"/>
    <tableColumn id="548" xr3:uid="{00000000-0010-0000-0000-000024020000}" name="Column548" dataDxfId="484"/>
    <tableColumn id="549" xr3:uid="{00000000-0010-0000-0000-000025020000}" name="Column549" dataDxfId="483"/>
    <tableColumn id="550" xr3:uid="{00000000-0010-0000-0000-000026020000}" name="Column550" dataDxfId="482"/>
    <tableColumn id="551" xr3:uid="{00000000-0010-0000-0000-000027020000}" name="Column551" dataDxfId="481"/>
    <tableColumn id="552" xr3:uid="{00000000-0010-0000-0000-000028020000}" name="Column552" dataDxfId="480"/>
    <tableColumn id="553" xr3:uid="{00000000-0010-0000-0000-000029020000}" name="Column553" dataDxfId="479"/>
    <tableColumn id="554" xr3:uid="{00000000-0010-0000-0000-00002A020000}" name="Column554" dataDxfId="478"/>
    <tableColumn id="555" xr3:uid="{00000000-0010-0000-0000-00002B020000}" name="Column555" dataDxfId="477"/>
    <tableColumn id="556" xr3:uid="{00000000-0010-0000-0000-00002C020000}" name="Column556" dataDxfId="476"/>
    <tableColumn id="557" xr3:uid="{00000000-0010-0000-0000-00002D020000}" name="Column557" dataDxfId="475"/>
    <tableColumn id="558" xr3:uid="{00000000-0010-0000-0000-00002E020000}" name="Column558" dataDxfId="474"/>
    <tableColumn id="559" xr3:uid="{00000000-0010-0000-0000-00002F020000}" name="Column559" dataDxfId="473"/>
    <tableColumn id="560" xr3:uid="{00000000-0010-0000-0000-000030020000}" name="Column560" dataDxfId="472"/>
    <tableColumn id="561" xr3:uid="{00000000-0010-0000-0000-000031020000}" name="Column561" dataDxfId="471"/>
    <tableColumn id="562" xr3:uid="{00000000-0010-0000-0000-000032020000}" name="Column562" dataDxfId="470"/>
    <tableColumn id="563" xr3:uid="{00000000-0010-0000-0000-000033020000}" name="Column563" dataDxfId="469"/>
    <tableColumn id="564" xr3:uid="{00000000-0010-0000-0000-000034020000}" name="Column564" dataDxfId="468"/>
    <tableColumn id="565" xr3:uid="{00000000-0010-0000-0000-000035020000}" name="Column565" dataDxfId="467"/>
    <tableColumn id="566" xr3:uid="{00000000-0010-0000-0000-000036020000}" name="Column566" dataDxfId="466"/>
    <tableColumn id="567" xr3:uid="{00000000-0010-0000-0000-000037020000}" name="Column567" dataDxfId="465"/>
    <tableColumn id="568" xr3:uid="{00000000-0010-0000-0000-000038020000}" name="Column568" dataDxfId="464"/>
    <tableColumn id="569" xr3:uid="{00000000-0010-0000-0000-000039020000}" name="Column569" dataDxfId="463"/>
    <tableColumn id="570" xr3:uid="{00000000-0010-0000-0000-00003A020000}" name="Column570" dataDxfId="462"/>
    <tableColumn id="571" xr3:uid="{00000000-0010-0000-0000-00003B020000}" name="Column571" dataDxfId="461"/>
    <tableColumn id="572" xr3:uid="{00000000-0010-0000-0000-00003C020000}" name="Column572" dataDxfId="460"/>
    <tableColumn id="573" xr3:uid="{00000000-0010-0000-0000-00003D020000}" name="Column573" dataDxfId="459"/>
    <tableColumn id="574" xr3:uid="{00000000-0010-0000-0000-00003E020000}" name="Column574" dataDxfId="458"/>
    <tableColumn id="575" xr3:uid="{00000000-0010-0000-0000-00003F020000}" name="Column575" dataDxfId="457"/>
    <tableColumn id="576" xr3:uid="{00000000-0010-0000-0000-000040020000}" name="Column576" dataDxfId="456"/>
    <tableColumn id="577" xr3:uid="{00000000-0010-0000-0000-000041020000}" name="Column577" dataDxfId="455"/>
    <tableColumn id="578" xr3:uid="{00000000-0010-0000-0000-000042020000}" name="Column578" dataDxfId="454"/>
    <tableColumn id="579" xr3:uid="{00000000-0010-0000-0000-000043020000}" name="Column579" dataDxfId="453"/>
    <tableColumn id="580" xr3:uid="{00000000-0010-0000-0000-000044020000}" name="Column580" dataDxfId="452"/>
    <tableColumn id="581" xr3:uid="{00000000-0010-0000-0000-000045020000}" name="Column581" dataDxfId="451"/>
    <tableColumn id="582" xr3:uid="{00000000-0010-0000-0000-000046020000}" name="Column582" dataDxfId="450"/>
    <tableColumn id="583" xr3:uid="{00000000-0010-0000-0000-000047020000}" name="Column583" dataDxfId="449"/>
    <tableColumn id="584" xr3:uid="{00000000-0010-0000-0000-000048020000}" name="Column584" dataDxfId="448"/>
    <tableColumn id="585" xr3:uid="{00000000-0010-0000-0000-000049020000}" name="Column585" dataDxfId="447"/>
    <tableColumn id="586" xr3:uid="{00000000-0010-0000-0000-00004A020000}" name="Column586" dataDxfId="446"/>
    <tableColumn id="587" xr3:uid="{00000000-0010-0000-0000-00004B020000}" name="Column587" dataDxfId="445"/>
    <tableColumn id="588" xr3:uid="{00000000-0010-0000-0000-00004C020000}" name="Column588" dataDxfId="444"/>
    <tableColumn id="589" xr3:uid="{00000000-0010-0000-0000-00004D020000}" name="Column589" dataDxfId="443"/>
    <tableColumn id="590" xr3:uid="{00000000-0010-0000-0000-00004E020000}" name="Column590" dataDxfId="442"/>
    <tableColumn id="591" xr3:uid="{00000000-0010-0000-0000-00004F020000}" name="Column591" dataDxfId="441"/>
    <tableColumn id="592" xr3:uid="{00000000-0010-0000-0000-000050020000}" name="Column592" dataDxfId="440"/>
    <tableColumn id="593" xr3:uid="{00000000-0010-0000-0000-000051020000}" name="Column593" dataDxfId="439"/>
    <tableColumn id="594" xr3:uid="{00000000-0010-0000-0000-000052020000}" name="Column594" dataDxfId="438"/>
    <tableColumn id="595" xr3:uid="{00000000-0010-0000-0000-000053020000}" name="Column595" dataDxfId="437"/>
    <tableColumn id="596" xr3:uid="{00000000-0010-0000-0000-000054020000}" name="Column596" dataDxfId="436"/>
    <tableColumn id="597" xr3:uid="{00000000-0010-0000-0000-000055020000}" name="Column597" dataDxfId="435"/>
    <tableColumn id="598" xr3:uid="{00000000-0010-0000-0000-000056020000}" name="Column598" dataDxfId="434"/>
    <tableColumn id="599" xr3:uid="{00000000-0010-0000-0000-000057020000}" name="Column599" dataDxfId="433"/>
    <tableColumn id="600" xr3:uid="{00000000-0010-0000-0000-000058020000}" name="Column600" dataDxfId="432"/>
    <tableColumn id="601" xr3:uid="{00000000-0010-0000-0000-000059020000}" name="Column601" dataDxfId="431"/>
    <tableColumn id="602" xr3:uid="{00000000-0010-0000-0000-00005A020000}" name="Column602" dataDxfId="430"/>
    <tableColumn id="603" xr3:uid="{00000000-0010-0000-0000-00005B020000}" name="Column603" dataDxfId="429"/>
    <tableColumn id="604" xr3:uid="{00000000-0010-0000-0000-00005C020000}" name="Column604" dataDxfId="428"/>
    <tableColumn id="605" xr3:uid="{00000000-0010-0000-0000-00005D020000}" name="Column605" dataDxfId="427"/>
    <tableColumn id="606" xr3:uid="{00000000-0010-0000-0000-00005E020000}" name="Column606" dataDxfId="426"/>
    <tableColumn id="607" xr3:uid="{00000000-0010-0000-0000-00005F020000}" name="Column607" dataDxfId="425"/>
    <tableColumn id="608" xr3:uid="{00000000-0010-0000-0000-000060020000}" name="Column608" dataDxfId="424"/>
    <tableColumn id="609" xr3:uid="{00000000-0010-0000-0000-000061020000}" name="Column609" dataDxfId="423"/>
    <tableColumn id="610" xr3:uid="{00000000-0010-0000-0000-000062020000}" name="Column610" dataDxfId="422"/>
    <tableColumn id="611" xr3:uid="{00000000-0010-0000-0000-000063020000}" name="Column611" dataDxfId="421"/>
    <tableColumn id="612" xr3:uid="{00000000-0010-0000-0000-000064020000}" name="Column612" dataDxfId="420"/>
    <tableColumn id="613" xr3:uid="{00000000-0010-0000-0000-000065020000}" name="Column613" dataDxfId="419"/>
    <tableColumn id="614" xr3:uid="{00000000-0010-0000-0000-000066020000}" name="Column614" dataDxfId="418"/>
    <tableColumn id="615" xr3:uid="{00000000-0010-0000-0000-000067020000}" name="Column615" dataDxfId="417"/>
    <tableColumn id="616" xr3:uid="{00000000-0010-0000-0000-000068020000}" name="Column616" dataDxfId="416"/>
    <tableColumn id="617" xr3:uid="{00000000-0010-0000-0000-000069020000}" name="Column617" dataDxfId="415"/>
    <tableColumn id="618" xr3:uid="{00000000-0010-0000-0000-00006A020000}" name="Column618" dataDxfId="414"/>
    <tableColumn id="619" xr3:uid="{00000000-0010-0000-0000-00006B020000}" name="Column619" dataDxfId="413"/>
    <tableColumn id="620" xr3:uid="{00000000-0010-0000-0000-00006C020000}" name="Column620" dataDxfId="412"/>
    <tableColumn id="621" xr3:uid="{00000000-0010-0000-0000-00006D020000}" name="Column621" dataDxfId="411"/>
    <tableColumn id="622" xr3:uid="{00000000-0010-0000-0000-00006E020000}" name="Column622" dataDxfId="410"/>
    <tableColumn id="623" xr3:uid="{00000000-0010-0000-0000-00006F020000}" name="Column623" dataDxfId="409"/>
    <tableColumn id="624" xr3:uid="{00000000-0010-0000-0000-000070020000}" name="Column624" dataDxfId="408"/>
    <tableColumn id="625" xr3:uid="{00000000-0010-0000-0000-000071020000}" name="Column625" dataDxfId="407"/>
    <tableColumn id="626" xr3:uid="{00000000-0010-0000-0000-000072020000}" name="Column626" dataDxfId="406"/>
    <tableColumn id="627" xr3:uid="{00000000-0010-0000-0000-000073020000}" name="Column627" dataDxfId="405"/>
    <tableColumn id="628" xr3:uid="{00000000-0010-0000-0000-000074020000}" name="Column628" dataDxfId="404"/>
    <tableColumn id="629" xr3:uid="{00000000-0010-0000-0000-000075020000}" name="Column629" dataDxfId="403"/>
    <tableColumn id="630" xr3:uid="{00000000-0010-0000-0000-000076020000}" name="Column630" dataDxfId="402"/>
    <tableColumn id="631" xr3:uid="{00000000-0010-0000-0000-000077020000}" name="Column631" dataDxfId="401"/>
    <tableColumn id="632" xr3:uid="{00000000-0010-0000-0000-000078020000}" name="Column632" dataDxfId="400"/>
    <tableColumn id="633" xr3:uid="{00000000-0010-0000-0000-000079020000}" name="Column633" dataDxfId="399"/>
    <tableColumn id="634" xr3:uid="{00000000-0010-0000-0000-00007A020000}" name="Column634" dataDxfId="398"/>
    <tableColumn id="635" xr3:uid="{00000000-0010-0000-0000-00007B020000}" name="Column635" dataDxfId="397"/>
    <tableColumn id="636" xr3:uid="{00000000-0010-0000-0000-00007C020000}" name="Column636" dataDxfId="396"/>
    <tableColumn id="637" xr3:uid="{00000000-0010-0000-0000-00007D020000}" name="Column637" dataDxfId="395"/>
    <tableColumn id="638" xr3:uid="{00000000-0010-0000-0000-00007E020000}" name="Column638" dataDxfId="394"/>
    <tableColumn id="639" xr3:uid="{00000000-0010-0000-0000-00007F020000}" name="Column639" dataDxfId="393"/>
    <tableColumn id="640" xr3:uid="{00000000-0010-0000-0000-000080020000}" name="Column640" dataDxfId="392"/>
    <tableColumn id="641" xr3:uid="{00000000-0010-0000-0000-000081020000}" name="Column641" dataDxfId="391"/>
    <tableColumn id="642" xr3:uid="{00000000-0010-0000-0000-000082020000}" name="Column642" dataDxfId="390"/>
    <tableColumn id="643" xr3:uid="{00000000-0010-0000-0000-000083020000}" name="Column643" dataDxfId="389"/>
    <tableColumn id="644" xr3:uid="{00000000-0010-0000-0000-000084020000}" name="Column644" dataDxfId="388"/>
    <tableColumn id="645" xr3:uid="{00000000-0010-0000-0000-000085020000}" name="Column645" dataDxfId="387"/>
    <tableColumn id="646" xr3:uid="{00000000-0010-0000-0000-000086020000}" name="Column646" dataDxfId="386"/>
    <tableColumn id="647" xr3:uid="{00000000-0010-0000-0000-000087020000}" name="Column647" dataDxfId="385"/>
    <tableColumn id="648" xr3:uid="{00000000-0010-0000-0000-000088020000}" name="Column648" dataDxfId="384"/>
    <tableColumn id="649" xr3:uid="{00000000-0010-0000-0000-000089020000}" name="Column649" dataDxfId="383"/>
    <tableColumn id="650" xr3:uid="{00000000-0010-0000-0000-00008A020000}" name="Column650" dataDxfId="382"/>
    <tableColumn id="651" xr3:uid="{00000000-0010-0000-0000-00008B020000}" name="Column651" dataDxfId="381"/>
    <tableColumn id="652" xr3:uid="{00000000-0010-0000-0000-00008C020000}" name="Column652" dataDxfId="380"/>
    <tableColumn id="653" xr3:uid="{00000000-0010-0000-0000-00008D020000}" name="Column653" dataDxfId="379"/>
    <tableColumn id="654" xr3:uid="{00000000-0010-0000-0000-00008E020000}" name="Column654" dataDxfId="378"/>
    <tableColumn id="655" xr3:uid="{00000000-0010-0000-0000-00008F020000}" name="Column655" dataDxfId="377"/>
    <tableColumn id="656" xr3:uid="{00000000-0010-0000-0000-000090020000}" name="Column656" dataDxfId="376"/>
    <tableColumn id="657" xr3:uid="{00000000-0010-0000-0000-000091020000}" name="Column657" dataDxfId="375"/>
    <tableColumn id="658" xr3:uid="{00000000-0010-0000-0000-000092020000}" name="Column658" dataDxfId="374"/>
    <tableColumn id="659" xr3:uid="{00000000-0010-0000-0000-000093020000}" name="Column659" dataDxfId="373"/>
    <tableColumn id="660" xr3:uid="{00000000-0010-0000-0000-000094020000}" name="Column660" dataDxfId="372"/>
    <tableColumn id="661" xr3:uid="{00000000-0010-0000-0000-000095020000}" name="Column661" dataDxfId="371"/>
    <tableColumn id="662" xr3:uid="{00000000-0010-0000-0000-000096020000}" name="Column662" dataDxfId="370"/>
    <tableColumn id="663" xr3:uid="{00000000-0010-0000-0000-000097020000}" name="Column663" dataDxfId="369"/>
    <tableColumn id="664" xr3:uid="{00000000-0010-0000-0000-000098020000}" name="Column664" dataDxfId="368"/>
    <tableColumn id="665" xr3:uid="{00000000-0010-0000-0000-000099020000}" name="Column665" dataDxfId="367"/>
    <tableColumn id="666" xr3:uid="{00000000-0010-0000-0000-00009A020000}" name="Column666" dataDxfId="366"/>
    <tableColumn id="667" xr3:uid="{00000000-0010-0000-0000-00009B020000}" name="Column667" dataDxfId="365"/>
    <tableColumn id="668" xr3:uid="{00000000-0010-0000-0000-00009C020000}" name="Column668" dataDxfId="364"/>
    <tableColumn id="669" xr3:uid="{00000000-0010-0000-0000-00009D020000}" name="Column669" dataDxfId="363"/>
    <tableColumn id="670" xr3:uid="{00000000-0010-0000-0000-00009E020000}" name="Column670" dataDxfId="362"/>
    <tableColumn id="671" xr3:uid="{00000000-0010-0000-0000-00009F020000}" name="Column671" dataDxfId="361"/>
    <tableColumn id="672" xr3:uid="{00000000-0010-0000-0000-0000A0020000}" name="Column672" dataDxfId="360"/>
    <tableColumn id="673" xr3:uid="{00000000-0010-0000-0000-0000A1020000}" name="Column673" dataDxfId="359"/>
    <tableColumn id="674" xr3:uid="{00000000-0010-0000-0000-0000A2020000}" name="Column674" dataDxfId="358"/>
    <tableColumn id="675" xr3:uid="{00000000-0010-0000-0000-0000A3020000}" name="Column675" dataDxfId="357"/>
    <tableColumn id="676" xr3:uid="{00000000-0010-0000-0000-0000A4020000}" name="Column676" dataDxfId="356"/>
    <tableColumn id="677" xr3:uid="{00000000-0010-0000-0000-0000A5020000}" name="Column677" dataDxfId="355"/>
    <tableColumn id="678" xr3:uid="{00000000-0010-0000-0000-0000A6020000}" name="Column678" dataDxfId="354"/>
    <tableColumn id="679" xr3:uid="{00000000-0010-0000-0000-0000A7020000}" name="Column679" dataDxfId="353"/>
    <tableColumn id="680" xr3:uid="{00000000-0010-0000-0000-0000A8020000}" name="Column680" dataDxfId="352"/>
    <tableColumn id="681" xr3:uid="{00000000-0010-0000-0000-0000A9020000}" name="Column681" dataDxfId="351"/>
    <tableColumn id="682" xr3:uid="{00000000-0010-0000-0000-0000AA020000}" name="Column682" dataDxfId="350"/>
    <tableColumn id="683" xr3:uid="{00000000-0010-0000-0000-0000AB020000}" name="Column683" dataDxfId="349"/>
    <tableColumn id="684" xr3:uid="{00000000-0010-0000-0000-0000AC020000}" name="Column684" dataDxfId="348"/>
    <tableColumn id="685" xr3:uid="{00000000-0010-0000-0000-0000AD020000}" name="Column685" dataDxfId="347"/>
    <tableColumn id="686" xr3:uid="{00000000-0010-0000-0000-0000AE020000}" name="Column686" dataDxfId="346"/>
    <tableColumn id="687" xr3:uid="{00000000-0010-0000-0000-0000AF020000}" name="Column687" dataDxfId="345"/>
    <tableColumn id="688" xr3:uid="{00000000-0010-0000-0000-0000B0020000}" name="Column688" dataDxfId="344"/>
    <tableColumn id="689" xr3:uid="{00000000-0010-0000-0000-0000B1020000}" name="Column689" dataDxfId="343"/>
    <tableColumn id="690" xr3:uid="{00000000-0010-0000-0000-0000B2020000}" name="Column690" dataDxfId="342"/>
    <tableColumn id="691" xr3:uid="{00000000-0010-0000-0000-0000B3020000}" name="Column691" dataDxfId="341"/>
    <tableColumn id="692" xr3:uid="{00000000-0010-0000-0000-0000B4020000}" name="Column692" dataDxfId="340"/>
    <tableColumn id="693" xr3:uid="{00000000-0010-0000-0000-0000B5020000}" name="Column693" dataDxfId="339"/>
    <tableColumn id="694" xr3:uid="{00000000-0010-0000-0000-0000B6020000}" name="Column694" dataDxfId="338"/>
    <tableColumn id="695" xr3:uid="{00000000-0010-0000-0000-0000B7020000}" name="Column695" dataDxfId="337"/>
    <tableColumn id="696" xr3:uid="{00000000-0010-0000-0000-0000B8020000}" name="Column696" dataDxfId="336"/>
    <tableColumn id="697" xr3:uid="{00000000-0010-0000-0000-0000B9020000}" name="Column697" dataDxfId="335"/>
    <tableColumn id="698" xr3:uid="{00000000-0010-0000-0000-0000BA020000}" name="Column698" dataDxfId="334"/>
    <tableColumn id="699" xr3:uid="{00000000-0010-0000-0000-0000BB020000}" name="Column699" dataDxfId="333"/>
    <tableColumn id="700" xr3:uid="{00000000-0010-0000-0000-0000BC020000}" name="Column700" dataDxfId="332"/>
    <tableColumn id="701" xr3:uid="{00000000-0010-0000-0000-0000BD020000}" name="Column701" dataDxfId="331"/>
    <tableColumn id="702" xr3:uid="{00000000-0010-0000-0000-0000BE020000}" name="Column702" dataDxfId="330"/>
    <tableColumn id="703" xr3:uid="{00000000-0010-0000-0000-0000BF020000}" name="Column703" dataDxfId="329"/>
    <tableColumn id="704" xr3:uid="{00000000-0010-0000-0000-0000C0020000}" name="Column704" dataDxfId="328"/>
    <tableColumn id="705" xr3:uid="{00000000-0010-0000-0000-0000C1020000}" name="Column705" dataDxfId="327"/>
    <tableColumn id="706" xr3:uid="{00000000-0010-0000-0000-0000C2020000}" name="Column706" dataDxfId="326"/>
    <tableColumn id="707" xr3:uid="{00000000-0010-0000-0000-0000C3020000}" name="Column707" dataDxfId="325"/>
    <tableColumn id="708" xr3:uid="{00000000-0010-0000-0000-0000C4020000}" name="Column708" dataDxfId="324"/>
    <tableColumn id="709" xr3:uid="{00000000-0010-0000-0000-0000C5020000}" name="Column709" dataDxfId="323"/>
    <tableColumn id="710" xr3:uid="{00000000-0010-0000-0000-0000C6020000}" name="Column710" dataDxfId="322"/>
    <tableColumn id="711" xr3:uid="{00000000-0010-0000-0000-0000C7020000}" name="Column711" dataDxfId="321"/>
    <tableColumn id="712" xr3:uid="{00000000-0010-0000-0000-0000C8020000}" name="Column712" dataDxfId="320"/>
    <tableColumn id="713" xr3:uid="{00000000-0010-0000-0000-0000C9020000}" name="Column713" dataDxfId="319"/>
    <tableColumn id="714" xr3:uid="{00000000-0010-0000-0000-0000CA020000}" name="Column714" dataDxfId="318"/>
    <tableColumn id="715" xr3:uid="{00000000-0010-0000-0000-0000CB020000}" name="Column715" dataDxfId="317"/>
    <tableColumn id="716" xr3:uid="{00000000-0010-0000-0000-0000CC020000}" name="Column716" dataDxfId="316"/>
    <tableColumn id="717" xr3:uid="{00000000-0010-0000-0000-0000CD020000}" name="Column717" dataDxfId="315"/>
    <tableColumn id="718" xr3:uid="{00000000-0010-0000-0000-0000CE020000}" name="Column718" dataDxfId="314"/>
    <tableColumn id="719" xr3:uid="{00000000-0010-0000-0000-0000CF020000}" name="Column719" dataDxfId="313"/>
    <tableColumn id="720" xr3:uid="{00000000-0010-0000-0000-0000D0020000}" name="Column720" dataDxfId="312"/>
    <tableColumn id="721" xr3:uid="{00000000-0010-0000-0000-0000D1020000}" name="Column721" dataDxfId="311"/>
    <tableColumn id="722" xr3:uid="{00000000-0010-0000-0000-0000D2020000}" name="Column722" dataDxfId="310"/>
    <tableColumn id="723" xr3:uid="{00000000-0010-0000-0000-0000D3020000}" name="Column723" dataDxfId="309"/>
    <tableColumn id="724" xr3:uid="{00000000-0010-0000-0000-0000D4020000}" name="Column724" dataDxfId="308"/>
    <tableColumn id="725" xr3:uid="{00000000-0010-0000-0000-0000D5020000}" name="Column725" dataDxfId="307"/>
    <tableColumn id="726" xr3:uid="{00000000-0010-0000-0000-0000D6020000}" name="Column726" dataDxfId="306"/>
    <tableColumn id="727" xr3:uid="{00000000-0010-0000-0000-0000D7020000}" name="Column727" dataDxfId="305"/>
    <tableColumn id="728" xr3:uid="{00000000-0010-0000-0000-0000D8020000}" name="Column728" dataDxfId="304"/>
    <tableColumn id="729" xr3:uid="{00000000-0010-0000-0000-0000D9020000}" name="Column729" dataDxfId="303"/>
    <tableColumn id="730" xr3:uid="{00000000-0010-0000-0000-0000DA020000}" name="Column730" dataDxfId="302"/>
    <tableColumn id="731" xr3:uid="{00000000-0010-0000-0000-0000DB020000}" name="Column731" dataDxfId="301"/>
    <tableColumn id="732" xr3:uid="{00000000-0010-0000-0000-0000DC020000}" name="Column732" dataDxfId="300"/>
    <tableColumn id="733" xr3:uid="{00000000-0010-0000-0000-0000DD020000}" name="Column733" dataDxfId="299"/>
    <tableColumn id="734" xr3:uid="{00000000-0010-0000-0000-0000DE020000}" name="Column734" dataDxfId="298"/>
    <tableColumn id="735" xr3:uid="{00000000-0010-0000-0000-0000DF020000}" name="Column735" dataDxfId="297"/>
    <tableColumn id="736" xr3:uid="{00000000-0010-0000-0000-0000E0020000}" name="Column736" dataDxfId="296"/>
    <tableColumn id="737" xr3:uid="{00000000-0010-0000-0000-0000E1020000}" name="Column737" dataDxfId="295"/>
    <tableColumn id="738" xr3:uid="{00000000-0010-0000-0000-0000E2020000}" name="Column738" dataDxfId="294"/>
    <tableColumn id="739" xr3:uid="{00000000-0010-0000-0000-0000E3020000}" name="Column739" dataDxfId="293"/>
    <tableColumn id="740" xr3:uid="{00000000-0010-0000-0000-0000E4020000}" name="Column740" dataDxfId="292"/>
    <tableColumn id="741" xr3:uid="{00000000-0010-0000-0000-0000E5020000}" name="Column741" dataDxfId="291"/>
    <tableColumn id="742" xr3:uid="{00000000-0010-0000-0000-0000E6020000}" name="Column742" dataDxfId="290"/>
    <tableColumn id="743" xr3:uid="{00000000-0010-0000-0000-0000E7020000}" name="Column743" dataDxfId="289"/>
    <tableColumn id="744" xr3:uid="{00000000-0010-0000-0000-0000E8020000}" name="Column744" dataDxfId="288"/>
    <tableColumn id="745" xr3:uid="{00000000-0010-0000-0000-0000E9020000}" name="Column745" dataDxfId="287"/>
    <tableColumn id="746" xr3:uid="{00000000-0010-0000-0000-0000EA020000}" name="Column746" dataDxfId="286"/>
    <tableColumn id="747" xr3:uid="{00000000-0010-0000-0000-0000EB020000}" name="Column747" dataDxfId="285"/>
    <tableColumn id="748" xr3:uid="{00000000-0010-0000-0000-0000EC020000}" name="Column748" dataDxfId="284"/>
    <tableColumn id="749" xr3:uid="{00000000-0010-0000-0000-0000ED020000}" name="Column749" dataDxfId="283"/>
    <tableColumn id="750" xr3:uid="{00000000-0010-0000-0000-0000EE020000}" name="Column750" dataDxfId="282"/>
    <tableColumn id="751" xr3:uid="{00000000-0010-0000-0000-0000EF020000}" name="Column751" dataDxfId="281"/>
    <tableColumn id="752" xr3:uid="{00000000-0010-0000-0000-0000F0020000}" name="Column752" dataDxfId="280"/>
    <tableColumn id="753" xr3:uid="{00000000-0010-0000-0000-0000F1020000}" name="Column753" dataDxfId="279"/>
    <tableColumn id="754" xr3:uid="{00000000-0010-0000-0000-0000F2020000}" name="Column754" dataDxfId="278"/>
    <tableColumn id="755" xr3:uid="{00000000-0010-0000-0000-0000F3020000}" name="Column755" dataDxfId="277"/>
    <tableColumn id="756" xr3:uid="{00000000-0010-0000-0000-0000F4020000}" name="Column756" dataDxfId="276"/>
    <tableColumn id="757" xr3:uid="{00000000-0010-0000-0000-0000F5020000}" name="Column757" dataDxfId="275"/>
    <tableColumn id="758" xr3:uid="{00000000-0010-0000-0000-0000F6020000}" name="Column758" dataDxfId="274"/>
    <tableColumn id="759" xr3:uid="{00000000-0010-0000-0000-0000F7020000}" name="Column759" dataDxfId="273"/>
    <tableColumn id="760" xr3:uid="{00000000-0010-0000-0000-0000F8020000}" name="Column760" dataDxfId="272"/>
    <tableColumn id="761" xr3:uid="{00000000-0010-0000-0000-0000F9020000}" name="Column761" dataDxfId="271"/>
    <tableColumn id="762" xr3:uid="{00000000-0010-0000-0000-0000FA020000}" name="Column762" dataDxfId="270"/>
    <tableColumn id="763" xr3:uid="{00000000-0010-0000-0000-0000FB020000}" name="Column763" dataDxfId="269"/>
    <tableColumn id="764" xr3:uid="{00000000-0010-0000-0000-0000FC020000}" name="Column764" dataDxfId="268"/>
    <tableColumn id="765" xr3:uid="{00000000-0010-0000-0000-0000FD020000}" name="Column765" dataDxfId="267"/>
    <tableColumn id="766" xr3:uid="{00000000-0010-0000-0000-0000FE020000}" name="Column766" dataDxfId="266"/>
    <tableColumn id="767" xr3:uid="{00000000-0010-0000-0000-0000FF020000}" name="Column767" dataDxfId="265"/>
    <tableColumn id="768" xr3:uid="{00000000-0010-0000-0000-000000030000}" name="Column768" dataDxfId="264"/>
    <tableColumn id="769" xr3:uid="{00000000-0010-0000-0000-000001030000}" name="Column769" dataDxfId="263"/>
    <tableColumn id="770" xr3:uid="{00000000-0010-0000-0000-000002030000}" name="Column770" dataDxfId="262"/>
    <tableColumn id="771" xr3:uid="{00000000-0010-0000-0000-000003030000}" name="Column771" dataDxfId="261"/>
    <tableColumn id="772" xr3:uid="{00000000-0010-0000-0000-000004030000}" name="Column772" dataDxfId="260"/>
    <tableColumn id="773" xr3:uid="{00000000-0010-0000-0000-000005030000}" name="Column773" dataDxfId="259"/>
    <tableColumn id="774" xr3:uid="{00000000-0010-0000-0000-000006030000}" name="Column774" dataDxfId="258"/>
    <tableColumn id="775" xr3:uid="{00000000-0010-0000-0000-000007030000}" name="Column775" dataDxfId="257"/>
    <tableColumn id="776" xr3:uid="{00000000-0010-0000-0000-000008030000}" name="Column776" dataDxfId="256"/>
    <tableColumn id="777" xr3:uid="{00000000-0010-0000-0000-000009030000}" name="Column777" dataDxfId="255"/>
    <tableColumn id="778" xr3:uid="{00000000-0010-0000-0000-00000A030000}" name="Column778" dataDxfId="254"/>
    <tableColumn id="779" xr3:uid="{00000000-0010-0000-0000-00000B030000}" name="Column779" dataDxfId="253"/>
    <tableColumn id="780" xr3:uid="{00000000-0010-0000-0000-00000C030000}" name="Column780" dataDxfId="252"/>
    <tableColumn id="781" xr3:uid="{00000000-0010-0000-0000-00000D030000}" name="Column781" dataDxfId="251"/>
    <tableColumn id="782" xr3:uid="{00000000-0010-0000-0000-00000E030000}" name="Column782" dataDxfId="250"/>
    <tableColumn id="783" xr3:uid="{00000000-0010-0000-0000-00000F030000}" name="Column783" dataDxfId="249"/>
    <tableColumn id="784" xr3:uid="{00000000-0010-0000-0000-000010030000}" name="Column784" dataDxfId="248"/>
    <tableColumn id="785" xr3:uid="{00000000-0010-0000-0000-000011030000}" name="Column785" dataDxfId="247"/>
    <tableColumn id="786" xr3:uid="{00000000-0010-0000-0000-000012030000}" name="Column786" dataDxfId="246"/>
    <tableColumn id="787" xr3:uid="{00000000-0010-0000-0000-000013030000}" name="Column787" dataDxfId="245"/>
    <tableColumn id="788" xr3:uid="{00000000-0010-0000-0000-000014030000}" name="Column788" dataDxfId="244"/>
    <tableColumn id="789" xr3:uid="{00000000-0010-0000-0000-000015030000}" name="Column789" dataDxfId="243"/>
    <tableColumn id="790" xr3:uid="{00000000-0010-0000-0000-000016030000}" name="Column790" dataDxfId="242"/>
    <tableColumn id="791" xr3:uid="{00000000-0010-0000-0000-000017030000}" name="Column791" dataDxfId="241"/>
    <tableColumn id="792" xr3:uid="{00000000-0010-0000-0000-000018030000}" name="Column792" dataDxfId="240"/>
    <tableColumn id="793" xr3:uid="{00000000-0010-0000-0000-000019030000}" name="Column793" dataDxfId="239"/>
    <tableColumn id="794" xr3:uid="{00000000-0010-0000-0000-00001A030000}" name="Column794" dataDxfId="238"/>
    <tableColumn id="795" xr3:uid="{00000000-0010-0000-0000-00001B030000}" name="Column795" dataDxfId="237"/>
    <tableColumn id="796" xr3:uid="{00000000-0010-0000-0000-00001C030000}" name="Column796" dataDxfId="236"/>
    <tableColumn id="797" xr3:uid="{00000000-0010-0000-0000-00001D030000}" name="Column797" dataDxfId="235"/>
    <tableColumn id="798" xr3:uid="{00000000-0010-0000-0000-00001E030000}" name="Column798" dataDxfId="234"/>
    <tableColumn id="799" xr3:uid="{00000000-0010-0000-0000-00001F030000}" name="Column799" dataDxfId="233"/>
    <tableColumn id="800" xr3:uid="{00000000-0010-0000-0000-000020030000}" name="Column800" dataDxfId="232"/>
    <tableColumn id="801" xr3:uid="{00000000-0010-0000-0000-000021030000}" name="Column801" dataDxfId="231"/>
    <tableColumn id="802" xr3:uid="{00000000-0010-0000-0000-000022030000}" name="Column802" dataDxfId="230"/>
    <tableColumn id="803" xr3:uid="{00000000-0010-0000-0000-000023030000}" name="Column803" dataDxfId="229"/>
    <tableColumn id="804" xr3:uid="{00000000-0010-0000-0000-000024030000}" name="Column804" dataDxfId="228"/>
    <tableColumn id="805" xr3:uid="{00000000-0010-0000-0000-000025030000}" name="Column805" dataDxfId="227"/>
    <tableColumn id="806" xr3:uid="{00000000-0010-0000-0000-000026030000}" name="Column806" dataDxfId="226"/>
    <tableColumn id="807" xr3:uid="{00000000-0010-0000-0000-000027030000}" name="Column807" dataDxfId="225"/>
    <tableColumn id="808" xr3:uid="{00000000-0010-0000-0000-000028030000}" name="Column808" dataDxfId="224"/>
    <tableColumn id="809" xr3:uid="{00000000-0010-0000-0000-000029030000}" name="Column809" dataDxfId="223"/>
    <tableColumn id="810" xr3:uid="{00000000-0010-0000-0000-00002A030000}" name="Column810" dataDxfId="222"/>
    <tableColumn id="811" xr3:uid="{00000000-0010-0000-0000-00002B030000}" name="Column811" dataDxfId="221"/>
    <tableColumn id="812" xr3:uid="{00000000-0010-0000-0000-00002C030000}" name="Column812" dataDxfId="220"/>
    <tableColumn id="813" xr3:uid="{00000000-0010-0000-0000-00002D030000}" name="Column813" dataDxfId="219"/>
    <tableColumn id="814" xr3:uid="{00000000-0010-0000-0000-00002E030000}" name="Column814" dataDxfId="218"/>
    <tableColumn id="815" xr3:uid="{00000000-0010-0000-0000-00002F030000}" name="Column815" dataDxfId="217"/>
    <tableColumn id="816" xr3:uid="{00000000-0010-0000-0000-000030030000}" name="Column816" dataDxfId="216"/>
    <tableColumn id="817" xr3:uid="{00000000-0010-0000-0000-000031030000}" name="Column817" dataDxfId="215"/>
    <tableColumn id="818" xr3:uid="{00000000-0010-0000-0000-000032030000}" name="Column818" dataDxfId="214"/>
    <tableColumn id="819" xr3:uid="{00000000-0010-0000-0000-000033030000}" name="Column819" dataDxfId="213"/>
    <tableColumn id="820" xr3:uid="{00000000-0010-0000-0000-000034030000}" name="Column820" dataDxfId="212"/>
    <tableColumn id="821" xr3:uid="{00000000-0010-0000-0000-000035030000}" name="Column821" dataDxfId="211"/>
    <tableColumn id="822" xr3:uid="{00000000-0010-0000-0000-000036030000}" name="Column822" dataDxfId="210"/>
    <tableColumn id="823" xr3:uid="{00000000-0010-0000-0000-000037030000}" name="Column823" dataDxfId="209"/>
    <tableColumn id="824" xr3:uid="{00000000-0010-0000-0000-000038030000}" name="Column824" dataDxfId="208"/>
    <tableColumn id="825" xr3:uid="{00000000-0010-0000-0000-000039030000}" name="Column825" dataDxfId="207"/>
    <tableColumn id="826" xr3:uid="{00000000-0010-0000-0000-00003A030000}" name="Column826" dataDxfId="206"/>
    <tableColumn id="827" xr3:uid="{00000000-0010-0000-0000-00003B030000}" name="Column827" dataDxfId="205"/>
    <tableColumn id="828" xr3:uid="{00000000-0010-0000-0000-00003C030000}" name="Column828" dataDxfId="204"/>
    <tableColumn id="829" xr3:uid="{00000000-0010-0000-0000-00003D030000}" name="Column829" dataDxfId="203"/>
    <tableColumn id="830" xr3:uid="{00000000-0010-0000-0000-00003E030000}" name="Column830" dataDxfId="202"/>
    <tableColumn id="831" xr3:uid="{00000000-0010-0000-0000-00003F030000}" name="Column831" dataDxfId="201"/>
    <tableColumn id="832" xr3:uid="{00000000-0010-0000-0000-000040030000}" name="Column832" dataDxfId="200"/>
    <tableColumn id="833" xr3:uid="{00000000-0010-0000-0000-000041030000}" name="Column833" dataDxfId="199"/>
    <tableColumn id="834" xr3:uid="{00000000-0010-0000-0000-000042030000}" name="Column834" dataDxfId="198"/>
    <tableColumn id="835" xr3:uid="{00000000-0010-0000-0000-000043030000}" name="Column835" dataDxfId="197"/>
    <tableColumn id="836" xr3:uid="{00000000-0010-0000-0000-000044030000}" name="Column836" dataDxfId="196"/>
    <tableColumn id="837" xr3:uid="{00000000-0010-0000-0000-000045030000}" name="Column837" dataDxfId="195"/>
    <tableColumn id="838" xr3:uid="{00000000-0010-0000-0000-000046030000}" name="Column838" dataDxfId="194"/>
    <tableColumn id="839" xr3:uid="{00000000-0010-0000-0000-000047030000}" name="Column839" dataDxfId="193"/>
    <tableColumn id="840" xr3:uid="{00000000-0010-0000-0000-000048030000}" name="Column840" dataDxfId="192"/>
    <tableColumn id="841" xr3:uid="{00000000-0010-0000-0000-000049030000}" name="Column841" dataDxfId="191"/>
    <tableColumn id="842" xr3:uid="{00000000-0010-0000-0000-00004A030000}" name="Column842" dataDxfId="190"/>
    <tableColumn id="843" xr3:uid="{00000000-0010-0000-0000-00004B030000}" name="Column843" dataDxfId="189"/>
    <tableColumn id="844" xr3:uid="{00000000-0010-0000-0000-00004C030000}" name="Column844" dataDxfId="188"/>
    <tableColumn id="845" xr3:uid="{00000000-0010-0000-0000-00004D030000}" name="Column845" dataDxfId="187"/>
    <tableColumn id="846" xr3:uid="{00000000-0010-0000-0000-00004E030000}" name="Column846" dataDxfId="186"/>
    <tableColumn id="847" xr3:uid="{00000000-0010-0000-0000-00004F030000}" name="Column847" dataDxfId="185"/>
    <tableColumn id="848" xr3:uid="{00000000-0010-0000-0000-000050030000}" name="Column848" dataDxfId="184"/>
    <tableColumn id="849" xr3:uid="{00000000-0010-0000-0000-000051030000}" name="Column849" dataDxfId="183"/>
    <tableColumn id="850" xr3:uid="{00000000-0010-0000-0000-000052030000}" name="Column850" dataDxfId="182"/>
    <tableColumn id="851" xr3:uid="{00000000-0010-0000-0000-000053030000}" name="Column851" dataDxfId="181"/>
    <tableColumn id="852" xr3:uid="{00000000-0010-0000-0000-000054030000}" name="Column852" dataDxfId="180"/>
    <tableColumn id="853" xr3:uid="{00000000-0010-0000-0000-000055030000}" name="Column853" dataDxfId="179"/>
    <tableColumn id="854" xr3:uid="{00000000-0010-0000-0000-000056030000}" name="Column854" dataDxfId="178"/>
    <tableColumn id="855" xr3:uid="{00000000-0010-0000-0000-000057030000}" name="Column855" dataDxfId="177"/>
    <tableColumn id="856" xr3:uid="{00000000-0010-0000-0000-000058030000}" name="Column856" dataDxfId="176"/>
    <tableColumn id="857" xr3:uid="{00000000-0010-0000-0000-000059030000}" name="Column857" dataDxfId="175"/>
    <tableColumn id="858" xr3:uid="{00000000-0010-0000-0000-00005A030000}" name="Column858" dataDxfId="174"/>
    <tableColumn id="859" xr3:uid="{00000000-0010-0000-0000-00005B030000}" name="Column859" dataDxfId="173"/>
    <tableColumn id="860" xr3:uid="{00000000-0010-0000-0000-00005C030000}" name="Column860" dataDxfId="172"/>
    <tableColumn id="861" xr3:uid="{00000000-0010-0000-0000-00005D030000}" name="Column861" dataDxfId="171"/>
    <tableColumn id="862" xr3:uid="{00000000-0010-0000-0000-00005E030000}" name="Column862" dataDxfId="170"/>
    <tableColumn id="863" xr3:uid="{00000000-0010-0000-0000-00005F030000}" name="Column863" dataDxfId="169"/>
    <tableColumn id="864" xr3:uid="{00000000-0010-0000-0000-000060030000}" name="Column864" dataDxfId="168"/>
    <tableColumn id="865" xr3:uid="{00000000-0010-0000-0000-000061030000}" name="Column865" dataDxfId="167"/>
    <tableColumn id="866" xr3:uid="{00000000-0010-0000-0000-000062030000}" name="Column866" dataDxfId="166"/>
    <tableColumn id="867" xr3:uid="{00000000-0010-0000-0000-000063030000}" name="Column867" dataDxfId="165"/>
    <tableColumn id="868" xr3:uid="{00000000-0010-0000-0000-000064030000}" name="Column868" dataDxfId="164"/>
    <tableColumn id="869" xr3:uid="{00000000-0010-0000-0000-000065030000}" name="Column869" dataDxfId="163"/>
    <tableColumn id="870" xr3:uid="{00000000-0010-0000-0000-000066030000}" name="Column870" dataDxfId="162"/>
    <tableColumn id="871" xr3:uid="{00000000-0010-0000-0000-000067030000}" name="Column871" dataDxfId="161"/>
    <tableColumn id="872" xr3:uid="{00000000-0010-0000-0000-000068030000}" name="Column872" dataDxfId="160"/>
    <tableColumn id="873" xr3:uid="{00000000-0010-0000-0000-000069030000}" name="Column873" dataDxfId="159"/>
    <tableColumn id="874" xr3:uid="{00000000-0010-0000-0000-00006A030000}" name="Column874" dataDxfId="158"/>
    <tableColumn id="875" xr3:uid="{00000000-0010-0000-0000-00006B030000}" name="Column875" dataDxfId="157"/>
    <tableColumn id="876" xr3:uid="{00000000-0010-0000-0000-00006C030000}" name="Column876" dataDxfId="156"/>
    <tableColumn id="877" xr3:uid="{00000000-0010-0000-0000-00006D030000}" name="Column877" dataDxfId="155"/>
    <tableColumn id="878" xr3:uid="{00000000-0010-0000-0000-00006E030000}" name="Column878" dataDxfId="154"/>
    <tableColumn id="879" xr3:uid="{00000000-0010-0000-0000-00006F030000}" name="Column879" dataDxfId="153"/>
    <tableColumn id="880" xr3:uid="{00000000-0010-0000-0000-000070030000}" name="Column880" dataDxfId="152"/>
    <tableColumn id="881" xr3:uid="{00000000-0010-0000-0000-000071030000}" name="Column881" dataDxfId="151"/>
    <tableColumn id="882" xr3:uid="{00000000-0010-0000-0000-000072030000}" name="Column882" dataDxfId="150"/>
    <tableColumn id="883" xr3:uid="{00000000-0010-0000-0000-000073030000}" name="Column883" dataDxfId="149"/>
    <tableColumn id="884" xr3:uid="{00000000-0010-0000-0000-000074030000}" name="Column884" dataDxfId="148"/>
    <tableColumn id="885" xr3:uid="{00000000-0010-0000-0000-000075030000}" name="Column885" dataDxfId="147"/>
    <tableColumn id="886" xr3:uid="{00000000-0010-0000-0000-000076030000}" name="Column886" dataDxfId="146"/>
    <tableColumn id="887" xr3:uid="{00000000-0010-0000-0000-000077030000}" name="Column887" dataDxfId="145"/>
    <tableColumn id="888" xr3:uid="{00000000-0010-0000-0000-000078030000}" name="Column888" dataDxfId="144"/>
    <tableColumn id="889" xr3:uid="{00000000-0010-0000-0000-000079030000}" name="Column889" dataDxfId="143"/>
    <tableColumn id="890" xr3:uid="{00000000-0010-0000-0000-00007A030000}" name="Column890" dataDxfId="142"/>
    <tableColumn id="891" xr3:uid="{00000000-0010-0000-0000-00007B030000}" name="Column891" dataDxfId="141"/>
    <tableColumn id="892" xr3:uid="{00000000-0010-0000-0000-00007C030000}" name="Column892" dataDxfId="140"/>
    <tableColumn id="893" xr3:uid="{00000000-0010-0000-0000-00007D030000}" name="Column893" dataDxfId="139"/>
    <tableColumn id="894" xr3:uid="{00000000-0010-0000-0000-00007E030000}" name="Column894" dataDxfId="138"/>
    <tableColumn id="895" xr3:uid="{00000000-0010-0000-0000-00007F030000}" name="Column895" dataDxfId="137"/>
    <tableColumn id="896" xr3:uid="{00000000-0010-0000-0000-000080030000}" name="Column896" dataDxfId="136"/>
    <tableColumn id="897" xr3:uid="{00000000-0010-0000-0000-000081030000}" name="Column897" dataDxfId="135"/>
    <tableColumn id="898" xr3:uid="{00000000-0010-0000-0000-000082030000}" name="Column898" dataDxfId="134"/>
    <tableColumn id="899" xr3:uid="{00000000-0010-0000-0000-000083030000}" name="Column899" dataDxfId="133"/>
    <tableColumn id="900" xr3:uid="{00000000-0010-0000-0000-000084030000}" name="Column900" dataDxfId="132"/>
    <tableColumn id="901" xr3:uid="{00000000-0010-0000-0000-000085030000}" name="Column901" dataDxfId="131"/>
    <tableColumn id="902" xr3:uid="{00000000-0010-0000-0000-000086030000}" name="Column902" dataDxfId="130"/>
    <tableColumn id="903" xr3:uid="{00000000-0010-0000-0000-000087030000}" name="Column903" dataDxfId="129"/>
    <tableColumn id="904" xr3:uid="{00000000-0010-0000-0000-000088030000}" name="Column904" dataDxfId="128"/>
    <tableColumn id="905" xr3:uid="{00000000-0010-0000-0000-000089030000}" name="Column905" dataDxfId="127"/>
    <tableColumn id="906" xr3:uid="{00000000-0010-0000-0000-00008A030000}" name="Column906" dataDxfId="126"/>
    <tableColumn id="907" xr3:uid="{00000000-0010-0000-0000-00008B030000}" name="Column907" dataDxfId="125"/>
    <tableColumn id="908" xr3:uid="{00000000-0010-0000-0000-00008C030000}" name="Column908" dataDxfId="124"/>
    <tableColumn id="909" xr3:uid="{00000000-0010-0000-0000-00008D030000}" name="Column909" dataDxfId="123"/>
    <tableColumn id="910" xr3:uid="{00000000-0010-0000-0000-00008E030000}" name="Column910" dataDxfId="122"/>
    <tableColumn id="911" xr3:uid="{00000000-0010-0000-0000-00008F030000}" name="Column911" dataDxfId="121"/>
    <tableColumn id="912" xr3:uid="{00000000-0010-0000-0000-000090030000}" name="Column912" dataDxfId="120"/>
    <tableColumn id="913" xr3:uid="{00000000-0010-0000-0000-000091030000}" name="Column913" dataDxfId="119"/>
    <tableColumn id="914" xr3:uid="{00000000-0010-0000-0000-000092030000}" name="Column914" dataDxfId="118"/>
    <tableColumn id="915" xr3:uid="{00000000-0010-0000-0000-000093030000}" name="Column915" dataDxfId="117"/>
    <tableColumn id="916" xr3:uid="{00000000-0010-0000-0000-000094030000}" name="Column916" dataDxfId="116"/>
    <tableColumn id="917" xr3:uid="{00000000-0010-0000-0000-000095030000}" name="Column917" dataDxfId="115"/>
    <tableColumn id="918" xr3:uid="{00000000-0010-0000-0000-000096030000}" name="Column918" dataDxfId="114"/>
    <tableColumn id="919" xr3:uid="{00000000-0010-0000-0000-000097030000}" name="Column919" dataDxfId="113"/>
    <tableColumn id="920" xr3:uid="{00000000-0010-0000-0000-000098030000}" name="Column920" dataDxfId="112"/>
    <tableColumn id="921" xr3:uid="{00000000-0010-0000-0000-000099030000}" name="Column921" dataDxfId="111"/>
    <tableColumn id="922" xr3:uid="{00000000-0010-0000-0000-00009A030000}" name="Column922" dataDxfId="110"/>
    <tableColumn id="923" xr3:uid="{00000000-0010-0000-0000-00009B030000}" name="Column923" dataDxfId="109"/>
    <tableColumn id="924" xr3:uid="{00000000-0010-0000-0000-00009C030000}" name="Column924" dataDxfId="108"/>
    <tableColumn id="925" xr3:uid="{00000000-0010-0000-0000-00009D030000}" name="Column925" dataDxfId="107"/>
    <tableColumn id="926" xr3:uid="{00000000-0010-0000-0000-00009E030000}" name="Column926" dataDxfId="106"/>
    <tableColumn id="927" xr3:uid="{00000000-0010-0000-0000-00009F030000}" name="Column927" dataDxfId="105"/>
    <tableColumn id="928" xr3:uid="{00000000-0010-0000-0000-0000A0030000}" name="Column928" dataDxfId="104"/>
    <tableColumn id="929" xr3:uid="{00000000-0010-0000-0000-0000A1030000}" name="Column929" dataDxfId="103"/>
    <tableColumn id="930" xr3:uid="{00000000-0010-0000-0000-0000A2030000}" name="Column930" dataDxfId="102"/>
    <tableColumn id="931" xr3:uid="{00000000-0010-0000-0000-0000A3030000}" name="Column931" dataDxfId="101"/>
    <tableColumn id="932" xr3:uid="{00000000-0010-0000-0000-0000A4030000}" name="Column932" dataDxfId="100"/>
    <tableColumn id="933" xr3:uid="{00000000-0010-0000-0000-0000A5030000}" name="Column933" dataDxfId="99"/>
    <tableColumn id="934" xr3:uid="{00000000-0010-0000-0000-0000A6030000}" name="Column934" dataDxfId="98"/>
    <tableColumn id="935" xr3:uid="{00000000-0010-0000-0000-0000A7030000}" name="Column935" dataDxfId="97"/>
    <tableColumn id="936" xr3:uid="{00000000-0010-0000-0000-0000A8030000}" name="Column936" dataDxfId="96"/>
    <tableColumn id="937" xr3:uid="{00000000-0010-0000-0000-0000A9030000}" name="Column937" dataDxfId="95"/>
    <tableColumn id="938" xr3:uid="{00000000-0010-0000-0000-0000AA030000}" name="Column938" dataDxfId="94"/>
    <tableColumn id="939" xr3:uid="{00000000-0010-0000-0000-0000AB030000}" name="Column939" dataDxfId="93"/>
    <tableColumn id="940" xr3:uid="{00000000-0010-0000-0000-0000AC030000}" name="Column940" dataDxfId="92"/>
    <tableColumn id="941" xr3:uid="{00000000-0010-0000-0000-0000AD030000}" name="Column941" dataDxfId="91"/>
    <tableColumn id="942" xr3:uid="{00000000-0010-0000-0000-0000AE030000}" name="Column942" dataDxfId="90"/>
    <tableColumn id="943" xr3:uid="{00000000-0010-0000-0000-0000AF030000}" name="Column943" dataDxfId="89"/>
    <tableColumn id="944" xr3:uid="{00000000-0010-0000-0000-0000B0030000}" name="Column944" dataDxfId="88"/>
    <tableColumn id="945" xr3:uid="{00000000-0010-0000-0000-0000B1030000}" name="Column945" dataDxfId="87"/>
    <tableColumn id="946" xr3:uid="{00000000-0010-0000-0000-0000B2030000}" name="Column946" dataDxfId="86"/>
    <tableColumn id="947" xr3:uid="{00000000-0010-0000-0000-0000B3030000}" name="Column947" dataDxfId="85"/>
    <tableColumn id="948" xr3:uid="{00000000-0010-0000-0000-0000B4030000}" name="Column948" dataDxfId="84"/>
    <tableColumn id="949" xr3:uid="{00000000-0010-0000-0000-0000B5030000}" name="Column949" dataDxfId="83"/>
    <tableColumn id="950" xr3:uid="{00000000-0010-0000-0000-0000B6030000}" name="Column950" dataDxfId="82"/>
    <tableColumn id="951" xr3:uid="{00000000-0010-0000-0000-0000B7030000}" name="Column951" dataDxfId="81"/>
    <tableColumn id="952" xr3:uid="{00000000-0010-0000-0000-0000B8030000}" name="Column952" dataDxfId="80"/>
    <tableColumn id="953" xr3:uid="{00000000-0010-0000-0000-0000B9030000}" name="Column953" dataDxfId="79"/>
    <tableColumn id="954" xr3:uid="{00000000-0010-0000-0000-0000BA030000}" name="Column954" dataDxfId="78"/>
    <tableColumn id="955" xr3:uid="{00000000-0010-0000-0000-0000BB030000}" name="Column955" dataDxfId="77"/>
    <tableColumn id="956" xr3:uid="{00000000-0010-0000-0000-0000BC030000}" name="Column956" dataDxfId="76"/>
    <tableColumn id="957" xr3:uid="{00000000-0010-0000-0000-0000BD030000}" name="Column957" dataDxfId="75"/>
    <tableColumn id="958" xr3:uid="{00000000-0010-0000-0000-0000BE030000}" name="Column958" dataDxfId="74"/>
    <tableColumn id="959" xr3:uid="{00000000-0010-0000-0000-0000BF030000}" name="Column959" dataDxfId="73"/>
    <tableColumn id="960" xr3:uid="{00000000-0010-0000-0000-0000C0030000}" name="Column960" dataDxfId="72"/>
    <tableColumn id="961" xr3:uid="{00000000-0010-0000-0000-0000C1030000}" name="Column961" dataDxfId="71"/>
    <tableColumn id="962" xr3:uid="{00000000-0010-0000-0000-0000C2030000}" name="Column962" dataDxfId="70"/>
    <tableColumn id="963" xr3:uid="{00000000-0010-0000-0000-0000C3030000}" name="Column963" dataDxfId="69"/>
    <tableColumn id="964" xr3:uid="{00000000-0010-0000-0000-0000C4030000}" name="Column964" dataDxfId="68"/>
    <tableColumn id="965" xr3:uid="{00000000-0010-0000-0000-0000C5030000}" name="Column965" dataDxfId="67"/>
    <tableColumn id="966" xr3:uid="{00000000-0010-0000-0000-0000C6030000}" name="Column966" dataDxfId="66"/>
    <tableColumn id="967" xr3:uid="{00000000-0010-0000-0000-0000C7030000}" name="Column967" dataDxfId="65"/>
    <tableColumn id="968" xr3:uid="{00000000-0010-0000-0000-0000C8030000}" name="Column968" dataDxfId="64"/>
    <tableColumn id="969" xr3:uid="{00000000-0010-0000-0000-0000C9030000}" name="Column969" dataDxfId="63"/>
    <tableColumn id="970" xr3:uid="{00000000-0010-0000-0000-0000CA030000}" name="Column970" dataDxfId="62"/>
    <tableColumn id="971" xr3:uid="{00000000-0010-0000-0000-0000CB030000}" name="Column971" dataDxfId="61"/>
    <tableColumn id="972" xr3:uid="{00000000-0010-0000-0000-0000CC030000}" name="Column972" dataDxfId="60"/>
    <tableColumn id="973" xr3:uid="{00000000-0010-0000-0000-0000CD030000}" name="Column973" dataDxfId="59"/>
    <tableColumn id="974" xr3:uid="{00000000-0010-0000-0000-0000CE030000}" name="Column974" dataDxfId="58"/>
    <tableColumn id="975" xr3:uid="{00000000-0010-0000-0000-0000CF030000}" name="Column975" dataDxfId="57"/>
    <tableColumn id="976" xr3:uid="{00000000-0010-0000-0000-0000D0030000}" name="Column976" dataDxfId="56"/>
    <tableColumn id="977" xr3:uid="{00000000-0010-0000-0000-0000D1030000}" name="Column977" dataDxfId="55"/>
    <tableColumn id="978" xr3:uid="{00000000-0010-0000-0000-0000D2030000}" name="Column978" dataDxfId="54"/>
    <tableColumn id="979" xr3:uid="{00000000-0010-0000-0000-0000D3030000}" name="Column979" dataDxfId="53"/>
    <tableColumn id="980" xr3:uid="{00000000-0010-0000-0000-0000D4030000}" name="Column980" dataDxfId="52"/>
    <tableColumn id="981" xr3:uid="{00000000-0010-0000-0000-0000D5030000}" name="Column981" dataDxfId="51"/>
    <tableColumn id="982" xr3:uid="{00000000-0010-0000-0000-0000D6030000}" name="Column982" dataDxfId="50"/>
    <tableColumn id="983" xr3:uid="{00000000-0010-0000-0000-0000D7030000}" name="Column983" dataDxfId="49"/>
    <tableColumn id="984" xr3:uid="{00000000-0010-0000-0000-0000D8030000}" name="Column984" dataDxfId="48"/>
    <tableColumn id="985" xr3:uid="{00000000-0010-0000-0000-0000D9030000}" name="Column985" dataDxfId="47"/>
    <tableColumn id="986" xr3:uid="{00000000-0010-0000-0000-0000DA030000}" name="Column986" dataDxfId="46"/>
    <tableColumn id="987" xr3:uid="{00000000-0010-0000-0000-0000DB030000}" name="Column987" dataDxfId="45"/>
    <tableColumn id="988" xr3:uid="{00000000-0010-0000-0000-0000DC030000}" name="Column988" dataDxfId="44"/>
    <tableColumn id="989" xr3:uid="{00000000-0010-0000-0000-0000DD030000}" name="Column989" dataDxfId="43"/>
    <tableColumn id="990" xr3:uid="{00000000-0010-0000-0000-0000DE030000}" name="Column990" dataDxfId="42"/>
    <tableColumn id="991" xr3:uid="{00000000-0010-0000-0000-0000DF030000}" name="Column991" dataDxfId="41"/>
    <tableColumn id="992" xr3:uid="{00000000-0010-0000-0000-0000E0030000}" name="Column992" dataDxfId="40"/>
    <tableColumn id="993" xr3:uid="{00000000-0010-0000-0000-0000E1030000}" name="Column993" dataDxfId="39"/>
    <tableColumn id="994" xr3:uid="{00000000-0010-0000-0000-0000E2030000}" name="Column994" dataDxfId="38"/>
    <tableColumn id="995" xr3:uid="{00000000-0010-0000-0000-0000E3030000}" name="Column995" dataDxfId="37"/>
    <tableColumn id="996" xr3:uid="{00000000-0010-0000-0000-0000E4030000}" name="Column996" dataDxfId="36"/>
    <tableColumn id="997" xr3:uid="{00000000-0010-0000-0000-0000E5030000}" name="Column997" dataDxfId="35"/>
    <tableColumn id="998" xr3:uid="{00000000-0010-0000-0000-0000E6030000}" name="Column998" dataDxfId="34"/>
    <tableColumn id="999" xr3:uid="{00000000-0010-0000-0000-0000E7030000}" name="Column999" dataDxfId="33"/>
    <tableColumn id="1000" xr3:uid="{00000000-0010-0000-0000-0000E8030000}" name="Column1000" dataDxfId="32"/>
    <tableColumn id="1001" xr3:uid="{00000000-0010-0000-0000-0000E9030000}" name="Column1001" dataDxfId="31"/>
    <tableColumn id="1002" xr3:uid="{00000000-0010-0000-0000-0000EA030000}" name="Column1002" dataDxfId="30"/>
    <tableColumn id="1003" xr3:uid="{00000000-0010-0000-0000-0000EB030000}" name="Column1003" dataDxfId="29"/>
    <tableColumn id="1004" xr3:uid="{00000000-0010-0000-0000-0000EC030000}" name="Column1004" dataDxfId="28"/>
    <tableColumn id="1005" xr3:uid="{00000000-0010-0000-0000-0000ED030000}" name="Column1005" dataDxfId="27"/>
    <tableColumn id="1006" xr3:uid="{00000000-0010-0000-0000-0000EE030000}" name="Column1006" dataDxfId="26"/>
    <tableColumn id="1007" xr3:uid="{00000000-0010-0000-0000-0000EF030000}" name="Column1007" dataDxfId="25"/>
    <tableColumn id="1008" xr3:uid="{00000000-0010-0000-0000-0000F0030000}" name="Column1008" dataDxfId="24"/>
    <tableColumn id="1009" xr3:uid="{00000000-0010-0000-0000-0000F1030000}" name="Column1009" dataDxfId="23"/>
    <tableColumn id="1010" xr3:uid="{00000000-0010-0000-0000-0000F2030000}" name="Column1010" dataDxfId="22"/>
    <tableColumn id="1011" xr3:uid="{00000000-0010-0000-0000-0000F3030000}" name="Column1011" dataDxfId="21"/>
    <tableColumn id="1012" xr3:uid="{00000000-0010-0000-0000-0000F4030000}" name="Column1012" dataDxfId="20"/>
    <tableColumn id="1013" xr3:uid="{00000000-0010-0000-0000-0000F5030000}" name="Column1013" dataDxfId="19"/>
    <tableColumn id="1014" xr3:uid="{00000000-0010-0000-0000-0000F6030000}" name="Column1014" dataDxfId="18"/>
    <tableColumn id="1015" xr3:uid="{00000000-0010-0000-0000-0000F7030000}" name="Column1015" dataDxfId="17"/>
    <tableColumn id="1016" xr3:uid="{00000000-0010-0000-0000-0000F8030000}" name="Column1016" dataDxfId="16"/>
    <tableColumn id="1017" xr3:uid="{00000000-0010-0000-0000-0000F9030000}" name="Column1017" dataDxfId="15"/>
    <tableColumn id="1018" xr3:uid="{00000000-0010-0000-0000-0000FA030000}" name="Column1018" dataDxfId="14"/>
    <tableColumn id="1019" xr3:uid="{00000000-0010-0000-0000-0000FB030000}" name="Column1019" dataDxfId="13"/>
    <tableColumn id="1020" xr3:uid="{00000000-0010-0000-0000-0000FC030000}" name="Column1020" dataDxfId="12"/>
    <tableColumn id="1021" xr3:uid="{00000000-0010-0000-0000-0000FD030000}" name="Column1021" dataDxfId="11"/>
    <tableColumn id="1022" xr3:uid="{00000000-0010-0000-0000-0000FE030000}" name="Column1022" dataDxfId="10"/>
    <tableColumn id="1023" xr3:uid="{00000000-0010-0000-0000-0000FF030000}" name="Column1023" dataDxfId="9"/>
    <tableColumn id="1024" xr3:uid="{00000000-0010-0000-0000-000000040000}" name="Column1024" dataDxf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amazon.com/gp/product/not_a_real_ti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amazon.com/Polymaker-PA6-GF-Filament-1-75mm-Cardboard/dp/B09MTC2QRT" TargetMode="External"/><Relationship Id="rId1" Type="http://schemas.openxmlformats.org/officeDocument/2006/relationships/hyperlink" Target="https://www.amazon.com/Polymaker-PolyFlex-Filament-Flexible-Printing/dp/B09KZLBKW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californiafilament.com/" TargetMode="External"/><Relationship Id="rId2" Type="http://schemas.openxmlformats.org/officeDocument/2006/relationships/hyperlink" Target="https://californiafilament.com/" TargetMode="External"/><Relationship Id="rId1" Type="http://schemas.openxmlformats.org/officeDocument/2006/relationships/hyperlink" Target="https://californiafilament.com/" TargetMode="External"/><Relationship Id="rId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1102E-5796-4A1E-924F-469964E90D5B}">
  <sheetPr codeName="Sheet1">
    <tabColor rgb="FFED7D31"/>
  </sheetPr>
  <dimension ref="A1:K38"/>
  <sheetViews>
    <sheetView tabSelected="1" zoomScale="115" zoomScaleNormal="115" workbookViewId="0">
      <selection activeCell="B1" sqref="B1:D1"/>
    </sheetView>
  </sheetViews>
  <sheetFormatPr defaultRowHeight="15" x14ac:dyDescent="0.25"/>
  <cols>
    <col min="1" max="1" width="32.5703125" bestFit="1" customWidth="1"/>
    <col min="2" max="2" width="12.140625" customWidth="1"/>
    <col min="3" max="3" width="13.5703125" customWidth="1"/>
    <col min="4" max="4" width="23.140625" customWidth="1"/>
    <col min="5" max="5" width="10" bestFit="1" customWidth="1"/>
    <col min="6" max="6" width="10.5703125" bestFit="1" customWidth="1"/>
    <col min="7" max="8" width="9.7109375" bestFit="1" customWidth="1"/>
    <col min="9" max="9" width="10.85546875" bestFit="1" customWidth="1"/>
    <col min="10" max="11" width="11.28515625" bestFit="1" customWidth="1"/>
    <col min="12" max="1024" width="11.28515625" customWidth="1"/>
  </cols>
  <sheetData>
    <row r="1" spans="1:11" ht="23.25" x14ac:dyDescent="0.25">
      <c r="A1" s="6" t="s">
        <v>0</v>
      </c>
      <c r="B1" s="242" t="s">
        <v>208</v>
      </c>
      <c r="C1" s="242"/>
      <c r="D1" s="242"/>
      <c r="E1" s="5"/>
      <c r="F1" s="52"/>
      <c r="G1" s="52"/>
    </row>
    <row r="2" spans="1:11" ht="18.75" x14ac:dyDescent="0.25">
      <c r="A2" s="243" t="s">
        <v>1</v>
      </c>
      <c r="B2" s="243"/>
      <c r="C2" s="243"/>
      <c r="D2" s="5"/>
      <c r="E2" s="5"/>
      <c r="F2" s="53"/>
      <c r="G2" s="1"/>
    </row>
    <row r="3" spans="1:11" x14ac:dyDescent="0.25">
      <c r="A3" s="7" t="s">
        <v>2</v>
      </c>
      <c r="B3" s="241" t="s">
        <v>196</v>
      </c>
      <c r="C3" s="241"/>
      <c r="D3" s="5"/>
      <c r="E3" s="5"/>
      <c r="F3" s="54"/>
      <c r="G3" s="1"/>
    </row>
    <row r="4" spans="1:11" x14ac:dyDescent="0.25">
      <c r="A4" s="7" t="s">
        <v>3</v>
      </c>
      <c r="B4" s="244" t="s">
        <v>46</v>
      </c>
      <c r="C4" s="244"/>
      <c r="D4" s="5"/>
      <c r="E4" s="5"/>
      <c r="F4" s="2"/>
      <c r="G4" s="1"/>
    </row>
    <row r="5" spans="1:11" ht="15.75" x14ac:dyDescent="0.25">
      <c r="A5" s="7" t="s">
        <v>4</v>
      </c>
      <c r="B5" s="8">
        <f>VLOOKUP(B1,Parts!A2:J161,2,FALSE())</f>
        <v>12.58</v>
      </c>
      <c r="C5" s="9" t="s">
        <v>5</v>
      </c>
      <c r="D5" s="10">
        <f>(B5/VLOOKUP(B4,Materials!A2:I100,5,FALSE()))*4/(VLOOKUP(B4,Materials!A2:I100,2,FALSE())^2*PI())</f>
        <v>4.1182332566976312</v>
      </c>
      <c r="E5" s="5" t="s">
        <v>6</v>
      </c>
      <c r="F5" s="55"/>
      <c r="G5" s="1"/>
    </row>
    <row r="6" spans="1:11" x14ac:dyDescent="0.25">
      <c r="A6" s="7" t="s">
        <v>7</v>
      </c>
      <c r="B6" s="11">
        <f>VLOOKUP(B1,Parts!A2:J161,3,FALSE())</f>
        <v>6.5972222222222224E-2</v>
      </c>
      <c r="C6" s="9" t="s">
        <v>8</v>
      </c>
      <c r="D6" s="12">
        <f>SUM(B6+VLOOKUP($B$3,Printers!$A$2:$H$95,7,FALSE()))*1440/60</f>
        <v>1.9166666666666665</v>
      </c>
      <c r="E6" s="9" t="s">
        <v>9</v>
      </c>
      <c r="F6" s="240" t="s">
        <v>228</v>
      </c>
      <c r="G6" s="240"/>
      <c r="H6" s="240"/>
      <c r="I6" s="240"/>
      <c r="J6" s="240"/>
      <c r="K6" s="240"/>
    </row>
    <row r="7" spans="1:11" ht="18.600000000000001" customHeight="1" x14ac:dyDescent="0.25">
      <c r="A7" s="243" t="s">
        <v>19</v>
      </c>
      <c r="B7" s="243"/>
      <c r="C7" s="243"/>
      <c r="D7" s="4"/>
      <c r="E7" s="4" t="s">
        <v>11</v>
      </c>
      <c r="F7" s="221">
        <f>F23</f>
        <v>3</v>
      </c>
      <c r="G7" s="221">
        <f t="shared" ref="G7:K7" si="0">G23</f>
        <v>5</v>
      </c>
      <c r="H7" s="221">
        <f t="shared" si="0"/>
        <v>8</v>
      </c>
      <c r="I7" s="221">
        <f t="shared" si="0"/>
        <v>15</v>
      </c>
      <c r="J7" s="221">
        <f t="shared" si="0"/>
        <v>20</v>
      </c>
      <c r="K7" s="221">
        <f t="shared" si="0"/>
        <v>25</v>
      </c>
    </row>
    <row r="8" spans="1:11" ht="14.45" customHeight="1" x14ac:dyDescent="0.25">
      <c r="A8" s="7" t="s">
        <v>12</v>
      </c>
      <c r="B8" s="13">
        <f>VLOOKUP(B1,Parts!A2:J161,4,FALSE())</f>
        <v>0</v>
      </c>
      <c r="C8" s="9" t="s">
        <v>13</v>
      </c>
      <c r="D8" s="7" t="s">
        <v>3</v>
      </c>
      <c r="E8" s="203">
        <f>B5/1000*VLOOKUP(B4,Materials!A2:I100,9,FALSE())</f>
        <v>0.32695420000000003</v>
      </c>
      <c r="F8" s="204">
        <f t="shared" ref="F8:K11" si="1">SUM($E8*F$23)</f>
        <v>0.98086260000000003</v>
      </c>
      <c r="G8" s="204">
        <f t="shared" si="1"/>
        <v>1.6347710000000002</v>
      </c>
      <c r="H8" s="204">
        <f t="shared" si="1"/>
        <v>2.6156336000000002</v>
      </c>
      <c r="I8" s="204">
        <f t="shared" si="1"/>
        <v>4.9043130000000001</v>
      </c>
      <c r="J8" s="204">
        <f t="shared" si="1"/>
        <v>6.5390840000000008</v>
      </c>
      <c r="K8" s="204">
        <f t="shared" si="1"/>
        <v>8.1738550000000014</v>
      </c>
    </row>
    <row r="9" spans="1:11" x14ac:dyDescent="0.25">
      <c r="A9" s="7" t="s">
        <v>15</v>
      </c>
      <c r="B9" s="13">
        <f>VLOOKUP(B1,Parts!A2:J161,5,FALSE())</f>
        <v>0</v>
      </c>
      <c r="C9" s="9" t="s">
        <v>13</v>
      </c>
      <c r="D9" s="7" t="s">
        <v>16</v>
      </c>
      <c r="E9" s="205">
        <f>D6*VLOOKUP(B3,Printers!A2:H95,6,FALSE())*General!B2</f>
        <v>0.48299999999999993</v>
      </c>
      <c r="F9" s="206">
        <f t="shared" si="1"/>
        <v>1.4489999999999998</v>
      </c>
      <c r="G9" s="206">
        <f t="shared" si="1"/>
        <v>2.4149999999999996</v>
      </c>
      <c r="H9" s="206">
        <f t="shared" si="1"/>
        <v>3.8639999999999994</v>
      </c>
      <c r="I9" s="206">
        <f t="shared" si="1"/>
        <v>7.2449999999999992</v>
      </c>
      <c r="J9" s="206">
        <f t="shared" si="1"/>
        <v>9.6599999999999984</v>
      </c>
      <c r="K9" s="206">
        <f t="shared" si="1"/>
        <v>12.074999999999998</v>
      </c>
    </row>
    <row r="10" spans="1:11" x14ac:dyDescent="0.25">
      <c r="A10" s="7" t="s">
        <v>17</v>
      </c>
      <c r="B10" s="14">
        <f>SUM(B7:B9)</f>
        <v>0</v>
      </c>
      <c r="C10" s="9" t="s">
        <v>13</v>
      </c>
      <c r="D10" s="7" t="s">
        <v>18</v>
      </c>
      <c r="E10" s="207">
        <f>D6*VLOOKUP(B3,Printers!A2:H95,8,FALSE())</f>
        <v>0.95641666666666658</v>
      </c>
      <c r="F10" s="208">
        <f t="shared" si="1"/>
        <v>2.8692499999999996</v>
      </c>
      <c r="G10" s="208">
        <f t="shared" si="1"/>
        <v>4.7820833333333326</v>
      </c>
      <c r="H10" s="208">
        <f t="shared" si="1"/>
        <v>7.6513333333333327</v>
      </c>
      <c r="I10" s="208">
        <f t="shared" si="1"/>
        <v>14.34625</v>
      </c>
      <c r="J10" s="208">
        <f t="shared" si="1"/>
        <v>19.12833333333333</v>
      </c>
      <c r="K10" s="208">
        <f t="shared" si="1"/>
        <v>23.910416666666663</v>
      </c>
    </row>
    <row r="11" spans="1:11" ht="18.75" x14ac:dyDescent="0.25">
      <c r="A11" s="243" t="s">
        <v>10</v>
      </c>
      <c r="B11" s="243"/>
      <c r="C11" s="243"/>
      <c r="D11" s="7" t="s">
        <v>80</v>
      </c>
      <c r="E11" s="209">
        <f>SUM(D6*General!B7)</f>
        <v>6.1401557285873189E-2</v>
      </c>
      <c r="F11" s="210">
        <f t="shared" si="1"/>
        <v>0.18420467185761957</v>
      </c>
      <c r="G11" s="210">
        <f t="shared" si="1"/>
        <v>0.30700778642936594</v>
      </c>
      <c r="H11" s="210">
        <f t="shared" si="1"/>
        <v>0.49121245828698551</v>
      </c>
      <c r="I11" s="210">
        <f t="shared" si="1"/>
        <v>0.92102335928809786</v>
      </c>
      <c r="J11" s="210">
        <f t="shared" si="1"/>
        <v>1.2280311457174637</v>
      </c>
      <c r="K11" s="210">
        <f t="shared" si="1"/>
        <v>1.5350389321468296</v>
      </c>
    </row>
    <row r="12" spans="1:11" x14ac:dyDescent="0.25">
      <c r="A12" s="7" t="s">
        <v>20</v>
      </c>
      <c r="B12" s="13">
        <f>VLOOKUP(B1,Parts!A2:J161,6,FALSE())</f>
        <v>1</v>
      </c>
      <c r="C12" s="9" t="s">
        <v>13</v>
      </c>
      <c r="D12" s="7" t="s">
        <v>50</v>
      </c>
      <c r="E12" s="211">
        <f>C30</f>
        <v>0</v>
      </c>
      <c r="F12" s="212">
        <f t="shared" ref="F12:K12" si="2">SUM($E12*F$24)</f>
        <v>0</v>
      </c>
      <c r="G12" s="212">
        <f t="shared" si="2"/>
        <v>0</v>
      </c>
      <c r="H12" s="212">
        <f t="shared" si="2"/>
        <v>0</v>
      </c>
      <c r="I12" s="212">
        <f t="shared" si="2"/>
        <v>0</v>
      </c>
      <c r="J12" s="212">
        <f t="shared" si="2"/>
        <v>0</v>
      </c>
      <c r="K12" s="212">
        <f t="shared" si="2"/>
        <v>0</v>
      </c>
    </row>
    <row r="13" spans="1:11" x14ac:dyDescent="0.25">
      <c r="A13" s="7" t="s">
        <v>21</v>
      </c>
      <c r="B13" s="13">
        <f>VLOOKUP(B1,Parts!A2:J161,7,FALSE())</f>
        <v>1</v>
      </c>
      <c r="C13" s="9" t="s">
        <v>13</v>
      </c>
      <c r="D13" s="7" t="s">
        <v>10</v>
      </c>
      <c r="E13" s="213">
        <f>B14/60*General!B4</f>
        <v>0.66666666666666663</v>
      </c>
      <c r="F13" s="214">
        <f t="shared" ref="F13:K15" si="3">SUM($E13*F$25)</f>
        <v>1</v>
      </c>
      <c r="G13" s="214">
        <f t="shared" si="3"/>
        <v>1</v>
      </c>
      <c r="H13" s="214">
        <f t="shared" si="3"/>
        <v>1</v>
      </c>
      <c r="I13" s="214">
        <f t="shared" si="3"/>
        <v>1</v>
      </c>
      <c r="J13" s="214">
        <f t="shared" si="3"/>
        <v>1</v>
      </c>
      <c r="K13" s="214">
        <f t="shared" si="3"/>
        <v>1</v>
      </c>
    </row>
    <row r="14" spans="1:11" x14ac:dyDescent="0.25">
      <c r="A14" s="7" t="s">
        <v>17</v>
      </c>
      <c r="B14" s="15">
        <f>SUM(B12:B13)</f>
        <v>2</v>
      </c>
      <c r="C14" s="9" t="s">
        <v>13</v>
      </c>
      <c r="D14" s="7" t="s">
        <v>22</v>
      </c>
      <c r="E14" s="215">
        <f>B19/60*General!B4</f>
        <v>0.66666666666666663</v>
      </c>
      <c r="F14" s="216">
        <f t="shared" si="3"/>
        <v>1</v>
      </c>
      <c r="G14" s="216">
        <f t="shared" si="3"/>
        <v>1</v>
      </c>
      <c r="H14" s="216">
        <f t="shared" si="3"/>
        <v>1</v>
      </c>
      <c r="I14" s="216">
        <f t="shared" si="3"/>
        <v>1</v>
      </c>
      <c r="J14" s="216">
        <f t="shared" si="3"/>
        <v>1</v>
      </c>
      <c r="K14" s="216">
        <f t="shared" si="3"/>
        <v>1</v>
      </c>
    </row>
    <row r="15" spans="1:11" ht="18.75" x14ac:dyDescent="0.25">
      <c r="A15" s="243" t="s">
        <v>22</v>
      </c>
      <c r="B15" s="243"/>
      <c r="C15" s="243"/>
      <c r="D15" s="7" t="s">
        <v>19</v>
      </c>
      <c r="E15" s="217">
        <f>B10/60*General!B3</f>
        <v>0</v>
      </c>
      <c r="F15" s="218">
        <f t="shared" si="3"/>
        <v>0</v>
      </c>
      <c r="G15" s="218">
        <f t="shared" si="3"/>
        <v>0</v>
      </c>
      <c r="H15" s="218">
        <f t="shared" si="3"/>
        <v>0</v>
      </c>
      <c r="I15" s="218">
        <f t="shared" si="3"/>
        <v>0</v>
      </c>
      <c r="J15" s="218">
        <f t="shared" si="3"/>
        <v>0</v>
      </c>
      <c r="K15" s="218">
        <f t="shared" si="3"/>
        <v>0</v>
      </c>
    </row>
    <row r="16" spans="1:11" x14ac:dyDescent="0.25">
      <c r="A16" s="7" t="s">
        <v>26</v>
      </c>
      <c r="B16" s="13">
        <f>VLOOKUP(B1,Parts!A2:J161,8,FALSE())</f>
        <v>1</v>
      </c>
      <c r="C16" s="9" t="s">
        <v>13</v>
      </c>
      <c r="D16" s="7" t="s">
        <v>167</v>
      </c>
      <c r="E16" s="219" cm="1">
        <f t="array" ref="E16">SUM(E8:E14*(General!$B$5))</f>
        <v>0.31611057572858731</v>
      </c>
      <c r="F16" s="219" cm="1">
        <f t="array" ref="F16">SUM(F8:F14*(General!$B$5))</f>
        <v>0.74833172718576191</v>
      </c>
      <c r="G16" s="219" cm="1">
        <f t="array" ref="G16">SUM(G8:G14*(General!$B$5))</f>
        <v>1.11388621197627</v>
      </c>
      <c r="H16" s="219" cm="1">
        <f t="array" ref="H16">SUM(H8:H14*(General!$B$5))</f>
        <v>1.662217939162032</v>
      </c>
      <c r="I16" s="219" cm="1">
        <f t="array" ref="I16">SUM(I8:I14*(General!$B$5))</f>
        <v>2.9416586359288099</v>
      </c>
      <c r="J16" s="219" cm="1">
        <f t="array" ref="J16">SUM(J8:J14*(General!$B$5))</f>
        <v>3.85554484790508</v>
      </c>
      <c r="K16" s="219" cm="1">
        <f t="array" ref="K16">SUM(K8:K14*(General!$B$5))</f>
        <v>4.7694310598813487</v>
      </c>
    </row>
    <row r="17" spans="1:11" x14ac:dyDescent="0.25">
      <c r="A17" s="7" t="s">
        <v>27</v>
      </c>
      <c r="B17" s="13">
        <f>VLOOKUP(B1,Parts!A2:J161,9,FALSE())</f>
        <v>1</v>
      </c>
      <c r="C17" s="9" t="s">
        <v>13</v>
      </c>
      <c r="D17" s="7" t="s">
        <v>210</v>
      </c>
      <c r="E17" s="239">
        <f>SUM($B$20)</f>
        <v>0</v>
      </c>
      <c r="F17" s="231">
        <f t="shared" ref="F17:K17" si="4">SUM(SUM(F8:F16,F19)/(1-$B$20)*$B$20)</f>
        <v>0</v>
      </c>
      <c r="G17" s="231">
        <f t="shared" si="4"/>
        <v>0</v>
      </c>
      <c r="H17" s="231">
        <f t="shared" si="4"/>
        <v>0</v>
      </c>
      <c r="I17" s="231">
        <f t="shared" si="4"/>
        <v>0</v>
      </c>
      <c r="J17" s="231">
        <f t="shared" si="4"/>
        <v>0</v>
      </c>
      <c r="K17" s="231">
        <f t="shared" si="4"/>
        <v>0</v>
      </c>
    </row>
    <row r="18" spans="1:11" x14ac:dyDescent="0.25">
      <c r="A18" s="7" t="s">
        <v>28</v>
      </c>
      <c r="B18" s="13">
        <f>VLOOKUP(B1,Parts!A2:J161,10,FALSE())</f>
        <v>0</v>
      </c>
      <c r="C18" s="9" t="s">
        <v>13</v>
      </c>
      <c r="D18" s="7" t="s">
        <v>24</v>
      </c>
      <c r="E18" s="220">
        <f t="shared" ref="E18:K18" si="5">SUM(E8:E16)</f>
        <v>3.4772163330144603</v>
      </c>
      <c r="F18" s="220">
        <f t="shared" si="5"/>
        <v>8.2316489990433812</v>
      </c>
      <c r="G18" s="220">
        <f t="shared" si="5"/>
        <v>12.252748331738969</v>
      </c>
      <c r="H18" s="220">
        <f t="shared" si="5"/>
        <v>18.284397330782355</v>
      </c>
      <c r="I18" s="220">
        <f t="shared" si="5"/>
        <v>32.358244995216907</v>
      </c>
      <c r="J18" s="220">
        <f t="shared" si="5"/>
        <v>42.410993326955875</v>
      </c>
      <c r="K18" s="220">
        <f t="shared" si="5"/>
        <v>52.463741658694843</v>
      </c>
    </row>
    <row r="19" spans="1:11" x14ac:dyDescent="0.25">
      <c r="A19" s="7" t="s">
        <v>17</v>
      </c>
      <c r="B19" s="17">
        <f>SUM(B16:B18)</f>
        <v>2</v>
      </c>
      <c r="C19" s="9" t="s">
        <v>13</v>
      </c>
      <c r="D19" s="7" t="s">
        <v>204</v>
      </c>
      <c r="E19" s="220"/>
      <c r="F19" s="220">
        <f>F18*General!$B$8+General!$B$9</f>
        <v>0.53871782097225807</v>
      </c>
      <c r="G19" s="220">
        <f>G18*General!$B$8+General!$B$9</f>
        <v>0.65532970162043014</v>
      </c>
      <c r="H19" s="220">
        <f>H18*General!$B$8+General!$B$9</f>
        <v>0.83024752259268819</v>
      </c>
      <c r="I19" s="220">
        <f>I18*General!$B$8+General!$B$9</f>
        <v>1.2383891048612903</v>
      </c>
      <c r="J19" s="220">
        <f>J18*General!$B$8+General!$B$9</f>
        <v>1.5299188064817204</v>
      </c>
      <c r="K19" s="220">
        <f>K18*General!$B$8+General!$B$9</f>
        <v>1.8214485081021505</v>
      </c>
    </row>
    <row r="20" spans="1:11" x14ac:dyDescent="0.25">
      <c r="A20" s="7" t="s">
        <v>210</v>
      </c>
      <c r="B20" s="238">
        <f>VLOOKUP(B1,Parts!A2:L161,11,FALSE())</f>
        <v>0</v>
      </c>
      <c r="C20" s="9"/>
      <c r="D20" s="7" t="s">
        <v>213</v>
      </c>
      <c r="E20" s="220">
        <f>SUM(E8:E16)</f>
        <v>3.4772163330144603</v>
      </c>
      <c r="F20" s="220">
        <f>SUM((F8:F17,F19))</f>
        <v>8.7703668200156386</v>
      </c>
      <c r="G20" s="220">
        <f>SUM((G8:G17,G19))</f>
        <v>12.908078033359399</v>
      </c>
      <c r="H20" s="220">
        <f>SUM((H8:H17,H19))</f>
        <v>19.114644853375044</v>
      </c>
      <c r="I20" s="220">
        <f>SUM((I8:I17,I19))</f>
        <v>33.596634100078198</v>
      </c>
      <c r="J20" s="220">
        <f>SUM((J8:J17,J19))</f>
        <v>43.940912133437593</v>
      </c>
      <c r="K20" s="220">
        <f>SUM((K8:K17,K19))</f>
        <v>54.285190166796994</v>
      </c>
    </row>
    <row r="21" spans="1:11" ht="18.75" x14ac:dyDescent="0.25">
      <c r="A21" s="243" t="s">
        <v>50</v>
      </c>
      <c r="B21" s="243"/>
      <c r="C21" s="243"/>
      <c r="D21" s="5"/>
      <c r="E21" s="5"/>
    </row>
    <row r="22" spans="1:11" ht="18.75" x14ac:dyDescent="0.25">
      <c r="A22" s="3">
        <f>VLOOKUP($B$1,Parts!$A$2:$AI$161,(General!$B$10),FALSE())</f>
        <v>0</v>
      </c>
      <c r="B22" s="3">
        <f>VLOOKUP($B$1,Parts!$A$2:$AI$161,(General!$B$10+1),FALSE())</f>
        <v>0</v>
      </c>
      <c r="C22" s="19" t="e">
        <f>SUM(B22)*(VLOOKUP(A22,'Hardware|Consumables'!A2:D193,2,FALSE()))</f>
        <v>#N/A</v>
      </c>
      <c r="D22" s="4"/>
      <c r="E22" s="348"/>
      <c r="F22" s="348"/>
      <c r="G22" s="348"/>
      <c r="H22" s="348"/>
      <c r="I22" s="348"/>
      <c r="J22" s="348"/>
      <c r="K22" s="348"/>
    </row>
    <row r="23" spans="1:11" x14ac:dyDescent="0.25">
      <c r="A23" s="3">
        <f>VLOOKUP($B$1,Parts!$A$2:$AI$161,(General!$B$10+2),FALSE())</f>
        <v>0</v>
      </c>
      <c r="B23" s="3">
        <f>VLOOKUP($B$1,Parts!$A$2:$AI$161,(General!$B$10+3),FALSE())</f>
        <v>0</v>
      </c>
      <c r="C23" s="19" t="e">
        <f>SUM(B23)*(VLOOKUP(A23,'Hardware|Consumables'!A3:D194,2,FALSE()))</f>
        <v>#N/A</v>
      </c>
      <c r="E23" s="7" t="s">
        <v>67</v>
      </c>
      <c r="F23" s="18">
        <v>3</v>
      </c>
      <c r="G23" s="18">
        <v>5</v>
      </c>
      <c r="H23" s="18">
        <v>8</v>
      </c>
      <c r="I23" s="18">
        <v>15</v>
      </c>
      <c r="J23" s="18">
        <v>20</v>
      </c>
      <c r="K23" s="18">
        <v>25</v>
      </c>
    </row>
    <row r="24" spans="1:11" x14ac:dyDescent="0.25">
      <c r="A24" s="3">
        <f>VLOOKUP($B$1,Parts!$A$2:$AI$161,(General!$B$10+4),FALSE())</f>
        <v>0</v>
      </c>
      <c r="B24" s="3">
        <f>VLOOKUP($B$1,Parts!$A$2:$AI$161,(General!$B$10+5),FALSE())</f>
        <v>0</v>
      </c>
      <c r="C24" s="19" t="e">
        <f>SUM(B24)*(VLOOKUP(A24,'Hardware|Consumables'!A4:D195,2,FALSE()))</f>
        <v>#N/A</v>
      </c>
      <c r="E24" s="7" t="s">
        <v>48</v>
      </c>
      <c r="F24" s="18">
        <v>1.5</v>
      </c>
      <c r="G24" s="18">
        <v>1.5</v>
      </c>
      <c r="H24" s="18">
        <v>1.5</v>
      </c>
      <c r="I24" s="18">
        <v>1.5</v>
      </c>
      <c r="J24" s="18">
        <v>1.5</v>
      </c>
      <c r="K24" s="18">
        <v>1.5</v>
      </c>
    </row>
    <row r="25" spans="1:11" x14ac:dyDescent="0.25">
      <c r="A25" s="3">
        <f>VLOOKUP($B$1,Parts!$A$2:$AI$161,(General!$B$10+6),FALSE())</f>
        <v>0</v>
      </c>
      <c r="B25" s="3">
        <f>VLOOKUP($B$1,Parts!$A$2:$AI$161,(General!$B$10+7),FALSE())</f>
        <v>0</v>
      </c>
      <c r="C25" s="19" t="e">
        <f>SUM(B25)*(VLOOKUP(A25,'Hardware|Consumables'!A5:D196,2,FALSE()))</f>
        <v>#N/A</v>
      </c>
      <c r="E25" s="7" t="s">
        <v>52</v>
      </c>
      <c r="F25" s="18">
        <v>1.5</v>
      </c>
      <c r="G25" s="18">
        <v>1.5</v>
      </c>
      <c r="H25" s="18">
        <v>1.5</v>
      </c>
      <c r="I25" s="18">
        <v>1.5</v>
      </c>
      <c r="J25" s="18">
        <v>1.5</v>
      </c>
      <c r="K25" s="18">
        <v>1.5</v>
      </c>
    </row>
    <row r="26" spans="1:11" x14ac:dyDescent="0.25">
      <c r="A26" s="3">
        <f>VLOOKUP($B$1,Parts!$A$2:$AI$161,(General!$B$10+8),FALSE())</f>
        <v>0</v>
      </c>
      <c r="B26" s="3">
        <f>VLOOKUP($B$1,Parts!$A$2:$AI$161,(General!$B$10+9),FALSE())</f>
        <v>0</v>
      </c>
      <c r="C26" s="19" t="e">
        <f>SUM(B26)*(VLOOKUP(A26,'Hardware|Consumables'!A6:D197,2,FALSE()))</f>
        <v>#N/A</v>
      </c>
      <c r="D26" s="7" t="s">
        <v>221</v>
      </c>
      <c r="E26" s="351">
        <f>VLOOKUP(B1,Parts!A2:AI161,13,FALSE())</f>
        <v>35</v>
      </c>
      <c r="F26" s="351">
        <f t="shared" ref="F26:K26" si="6">F20</f>
        <v>8.7703668200156386</v>
      </c>
      <c r="G26" s="351">
        <f t="shared" si="6"/>
        <v>12.908078033359399</v>
      </c>
      <c r="H26" s="351">
        <f t="shared" si="6"/>
        <v>19.114644853375044</v>
      </c>
      <c r="I26" s="351">
        <f t="shared" si="6"/>
        <v>33.596634100078198</v>
      </c>
      <c r="J26" s="351">
        <f t="shared" si="6"/>
        <v>43.940912133437593</v>
      </c>
      <c r="K26" s="351">
        <f t="shared" si="6"/>
        <v>54.285190166796994</v>
      </c>
    </row>
    <row r="27" spans="1:11" x14ac:dyDescent="0.25">
      <c r="A27" s="3">
        <f>VLOOKUP($B$1,Parts!$A$2:$AI$161,(General!$B$10+10),FALSE())</f>
        <v>0</v>
      </c>
      <c r="B27" s="3">
        <f>VLOOKUP($B$1,Parts!$A$2:$AI$161,(General!$B$10+11),FALSE())</f>
        <v>0</v>
      </c>
      <c r="C27" s="19" t="e">
        <f>SUM(B27)*(VLOOKUP(A27,'Hardware|Consumables'!A7:D198,2,FALSE()))</f>
        <v>#N/A</v>
      </c>
      <c r="D27" s="21" t="s">
        <v>220</v>
      </c>
      <c r="E27" s="352">
        <f>E26-E20</f>
        <v>31.522783666985539</v>
      </c>
      <c r="F27" s="352">
        <f t="shared" ref="F27:K27" si="7">F26-$E20</f>
        <v>5.2931504870011779</v>
      </c>
      <c r="G27" s="352">
        <f t="shared" si="7"/>
        <v>9.4308617003449378</v>
      </c>
      <c r="H27" s="352">
        <f t="shared" si="7"/>
        <v>15.637428520360583</v>
      </c>
      <c r="I27" s="352">
        <f t="shared" si="7"/>
        <v>30.119417767063737</v>
      </c>
      <c r="J27" s="352">
        <f t="shared" si="7"/>
        <v>40.463695800423132</v>
      </c>
      <c r="K27" s="352">
        <f t="shared" si="7"/>
        <v>50.807973833782533</v>
      </c>
    </row>
    <row r="28" spans="1:11" x14ac:dyDescent="0.25">
      <c r="A28" s="3">
        <f>VLOOKUP($B$1,Parts!$A$2:$AI$161,(General!$B$10+12),FALSE())</f>
        <v>0</v>
      </c>
      <c r="B28" s="3">
        <f>VLOOKUP($B$1,Parts!$A$2:$AI$161,(General!$B$10+13),FALSE())</f>
        <v>0</v>
      </c>
      <c r="C28" s="19" t="e">
        <f>SUM(B28)*(VLOOKUP(A28,'Hardware|Consumables'!A8:D199,2,FALSE()))</f>
        <v>#N/A</v>
      </c>
      <c r="D28" s="21" t="s">
        <v>218</v>
      </c>
      <c r="E28" s="353">
        <f t="shared" ref="E28:K28" si="8">SUM(E27/E26)</f>
        <v>0.90065096191387251</v>
      </c>
      <c r="F28" s="353">
        <f t="shared" si="8"/>
        <v>0.60352669342417986</v>
      </c>
      <c r="G28" s="353">
        <f t="shared" si="8"/>
        <v>0.73061703500490105</v>
      </c>
      <c r="H28" s="353">
        <f t="shared" si="8"/>
        <v>0.81808627051731519</v>
      </c>
      <c r="I28" s="353">
        <f t="shared" si="8"/>
        <v>0.8965010505916613</v>
      </c>
      <c r="J28" s="353">
        <f t="shared" si="8"/>
        <v>0.92086608665621184</v>
      </c>
      <c r="K28" s="353">
        <f t="shared" si="8"/>
        <v>0.93594539648234909</v>
      </c>
    </row>
    <row r="29" spans="1:11" x14ac:dyDescent="0.25">
      <c r="A29" s="3">
        <f>VLOOKUP($B$1,Parts!$A$2:$AI$161,(General!$B$10+14),FALSE())</f>
        <v>0</v>
      </c>
      <c r="B29" s="3">
        <f>VLOOKUP($B$1,Parts!$A$2:$AI$161,(General!$B$10+15),FALSE())</f>
        <v>0</v>
      </c>
      <c r="C29" s="19" t="e">
        <f>SUM(B29)*(VLOOKUP(A29,'Hardware|Consumables'!A9:D200,2,FALSE()))</f>
        <v>#N/A</v>
      </c>
      <c r="D29" s="7" t="s">
        <v>223</v>
      </c>
      <c r="E29" s="349">
        <f>VLOOKUP(B1,Parts!A2:AI161,14,FALSE())</f>
        <v>0.3</v>
      </c>
      <c r="F29" s="349">
        <f>$E$29</f>
        <v>0.3</v>
      </c>
      <c r="G29" s="349">
        <f t="shared" ref="G29:K29" si="9">$E$29</f>
        <v>0.3</v>
      </c>
      <c r="H29" s="349">
        <f t="shared" si="9"/>
        <v>0.3</v>
      </c>
      <c r="I29" s="349">
        <f t="shared" si="9"/>
        <v>0.3</v>
      </c>
      <c r="J29" s="349">
        <f t="shared" si="9"/>
        <v>0.3</v>
      </c>
      <c r="K29" s="349">
        <f t="shared" si="9"/>
        <v>0.3</v>
      </c>
    </row>
    <row r="30" spans="1:11" x14ac:dyDescent="0.25">
      <c r="A30" s="7" t="s">
        <v>23</v>
      </c>
      <c r="B30" s="7"/>
      <c r="C30" s="22">
        <f>SUMIF(C22:C29,"&lt;&gt;#N/A")</f>
        <v>0</v>
      </c>
      <c r="D30" s="7" t="s">
        <v>219</v>
      </c>
      <c r="E30" s="350">
        <f>SUM(E26*(1-E29))</f>
        <v>24.5</v>
      </c>
      <c r="F30" s="350">
        <f t="shared" ref="F30:K30" si="10">SUM(F26*(1-F29))</f>
        <v>6.1392567740109465</v>
      </c>
      <c r="G30" s="350">
        <f t="shared" si="10"/>
        <v>9.0356546233515775</v>
      </c>
      <c r="H30" s="350">
        <f t="shared" si="10"/>
        <v>13.38025139736253</v>
      </c>
      <c r="I30" s="350">
        <f t="shared" si="10"/>
        <v>23.517643870054737</v>
      </c>
      <c r="J30" s="350">
        <f t="shared" si="10"/>
        <v>30.758638493406313</v>
      </c>
      <c r="K30" s="350">
        <f t="shared" si="10"/>
        <v>37.999633116757892</v>
      </c>
    </row>
    <row r="31" spans="1:11" x14ac:dyDescent="0.25">
      <c r="A31" s="7"/>
      <c r="B31" s="7"/>
      <c r="C31" s="9"/>
      <c r="D31" s="7" t="s">
        <v>222</v>
      </c>
      <c r="E31" s="350">
        <f>SUM(E30-E20)</f>
        <v>21.022783666985539</v>
      </c>
      <c r="F31" s="350">
        <f t="shared" ref="F31:K31" si="11">SUM(F27*$E29)</f>
        <v>1.5879451461003533</v>
      </c>
      <c r="G31" s="350">
        <f t="shared" si="11"/>
        <v>2.8292585101034811</v>
      </c>
      <c r="H31" s="350">
        <f t="shared" si="11"/>
        <v>4.6912285561081744</v>
      </c>
      <c r="I31" s="350">
        <f t="shared" si="11"/>
        <v>9.0358253301191205</v>
      </c>
      <c r="J31" s="350">
        <f t="shared" si="11"/>
        <v>12.13910874012694</v>
      </c>
      <c r="K31" s="350">
        <f t="shared" si="11"/>
        <v>15.242392150134759</v>
      </c>
    </row>
    <row r="32" spans="1:11" x14ac:dyDescent="0.25">
      <c r="A32" s="5"/>
      <c r="B32" s="5"/>
      <c r="C32" s="5"/>
      <c r="D32" s="21" t="s">
        <v>226</v>
      </c>
      <c r="E32" s="56">
        <f>SUM($E26/$D6)</f>
        <v>18.260869565217394</v>
      </c>
      <c r="F32" s="56">
        <f t="shared" ref="F32:K32" si="12">SUM(F26/$D6)</f>
        <v>4.5758435582690291</v>
      </c>
      <c r="G32" s="56">
        <f t="shared" si="12"/>
        <v>6.7346494087092523</v>
      </c>
      <c r="H32" s="56">
        <f t="shared" si="12"/>
        <v>9.9728581843695885</v>
      </c>
      <c r="I32" s="56">
        <f t="shared" si="12"/>
        <v>17.528678660910366</v>
      </c>
      <c r="J32" s="56">
        <f t="shared" si="12"/>
        <v>22.925693287010919</v>
      </c>
      <c r="K32" s="56">
        <f t="shared" si="12"/>
        <v>28.322707913111476</v>
      </c>
    </row>
    <row r="33" spans="1:11" ht="13.7" customHeight="1" x14ac:dyDescent="0.25">
      <c r="A33" s="5"/>
      <c r="B33" s="5"/>
      <c r="D33" s="21" t="s">
        <v>227</v>
      </c>
      <c r="E33" s="56">
        <f t="shared" ref="E33:K33" si="13">SUM(E26/$B5)</f>
        <v>2.7821939586645468</v>
      </c>
      <c r="F33" s="56">
        <f t="shared" si="13"/>
        <v>0.69716747376912869</v>
      </c>
      <c r="G33" s="56">
        <f t="shared" si="13"/>
        <v>1.0260793349252304</v>
      </c>
      <c r="H33" s="56">
        <f t="shared" si="13"/>
        <v>1.5194471266593834</v>
      </c>
      <c r="I33" s="56">
        <f t="shared" si="13"/>
        <v>2.670638640705739</v>
      </c>
      <c r="J33" s="56">
        <f t="shared" si="13"/>
        <v>3.4929182935959928</v>
      </c>
      <c r="K33" s="56">
        <f t="shared" si="13"/>
        <v>4.3151979464862471</v>
      </c>
    </row>
    <row r="34" spans="1:11" ht="13.7" customHeight="1" x14ac:dyDescent="0.25">
      <c r="D34" s="5"/>
      <c r="E34" s="5"/>
    </row>
    <row r="35" spans="1:11" ht="13.7" customHeight="1" x14ac:dyDescent="0.25">
      <c r="D35" s="7"/>
      <c r="E35" s="5"/>
    </row>
    <row r="36" spans="1:11" ht="13.7" customHeight="1" x14ac:dyDescent="0.25"/>
    <row r="37" spans="1:11" ht="13.7" customHeight="1" x14ac:dyDescent="0.25"/>
    <row r="38" spans="1:11" ht="13.7" customHeight="1" x14ac:dyDescent="0.25"/>
  </sheetData>
  <mergeCells count="9">
    <mergeCell ref="F6:K6"/>
    <mergeCell ref="B3:C3"/>
    <mergeCell ref="B1:D1"/>
    <mergeCell ref="A2:C2"/>
    <mergeCell ref="A21:C21"/>
    <mergeCell ref="B4:C4"/>
    <mergeCell ref="A7:C7"/>
    <mergeCell ref="A11:C11"/>
    <mergeCell ref="A15:C15"/>
  </mergeCells>
  <pageMargins left="0.70000000000000007" right="0.70000000000000007" top="1.1811" bottom="1.1811" header="0.78739999999999999" footer="0.78739999999999999"/>
  <pageSetup fitToWidth="0" fitToHeight="0" orientation="portrait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D95C566-EFB4-48F9-92D8-FC04FF6323C5}">
          <x14:formula1>
            <xm:f>Materials!$A$2:$A$50</xm:f>
          </x14:formula1>
          <xm:sqref>B4</xm:sqref>
        </x14:dataValidation>
        <x14:dataValidation type="list" showInputMessage="1" showErrorMessage="1" xr:uid="{CBD1EC30-D439-4E60-ACD4-413F30FFFBAE}">
          <x14:formula1>
            <xm:f>Printers!$A$2:$A$45</xm:f>
          </x14:formula1>
          <xm:sqref>B3:C3</xm:sqref>
        </x14:dataValidation>
        <x14:dataValidation type="list" allowBlank="1" showInputMessage="1" showErrorMessage="1" xr:uid="{097A6168-4855-435E-85CC-720C4088D9DF}">
          <x14:formula1>
            <xm:f>Parts!$A$2:$A$161</xm:f>
          </x14:formula1>
          <xm:sqref>B1:D1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E032-6C49-4BDA-81CE-285F6224EAC7}">
  <sheetPr codeName="Sheet2">
    <tabColor rgb="FFFFFF00"/>
  </sheetPr>
  <dimension ref="A1:AI186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ColWidth="9.140625" defaultRowHeight="12" x14ac:dyDescent="0.2"/>
  <cols>
    <col min="1" max="1" width="42.7109375" style="31" bestFit="1" customWidth="1"/>
    <col min="2" max="2" width="6.85546875" style="31" customWidth="1"/>
    <col min="3" max="3" width="7" style="31" bestFit="1" customWidth="1"/>
    <col min="4" max="4" width="3.5703125" style="31" bestFit="1" customWidth="1"/>
    <col min="5" max="7" width="3.140625" style="31" bestFit="1" customWidth="1"/>
    <col min="8" max="8" width="7.5703125" style="31" customWidth="1"/>
    <col min="9" max="10" width="3.5703125" style="31" bestFit="1" customWidth="1"/>
    <col min="11" max="11" width="3.5703125" style="49" customWidth="1"/>
    <col min="12" max="12" width="6.85546875" style="31" bestFit="1" customWidth="1"/>
    <col min="13" max="15" width="9" style="58" customWidth="1"/>
    <col min="16" max="16" width="3.5703125" style="237" bestFit="1" customWidth="1"/>
    <col min="17" max="17" width="3.140625" style="237" bestFit="1" customWidth="1"/>
    <col min="18" max="18" width="4.85546875" style="237" bestFit="1" customWidth="1"/>
    <col min="19" max="19" width="12.42578125" style="237" bestFit="1" customWidth="1"/>
    <col min="20" max="20" width="39.42578125" style="31" bestFit="1" customWidth="1"/>
    <col min="21" max="21" width="2.7109375" style="31" bestFit="1" customWidth="1"/>
    <col min="22" max="22" width="36.7109375" style="31" bestFit="1" customWidth="1"/>
    <col min="23" max="23" width="5.28515625" style="31" bestFit="1" customWidth="1"/>
    <col min="24" max="24" width="27.5703125" style="31" bestFit="1" customWidth="1"/>
    <col min="25" max="25" width="2.7109375" style="31" bestFit="1" customWidth="1"/>
    <col min="26" max="26" width="9.28515625" style="31" bestFit="1" customWidth="1"/>
    <col min="27" max="27" width="2.42578125" style="31" bestFit="1" customWidth="1"/>
    <col min="28" max="28" width="9.28515625" style="31" bestFit="1" customWidth="1"/>
    <col min="29" max="29" width="2.42578125" style="31" bestFit="1" customWidth="1"/>
    <col min="30" max="30" width="9.28515625" style="31" bestFit="1" customWidth="1"/>
    <col min="31" max="31" width="2.42578125" style="31" bestFit="1" customWidth="1"/>
    <col min="32" max="32" width="9.28515625" style="31" bestFit="1" customWidth="1"/>
    <col min="33" max="33" width="2.42578125" style="31" bestFit="1" customWidth="1"/>
    <col min="34" max="34" width="9.28515625" style="31" bestFit="1" customWidth="1"/>
    <col min="35" max="35" width="2.42578125" style="31" bestFit="1" customWidth="1"/>
    <col min="36" max="16384" width="9.140625" style="31"/>
  </cols>
  <sheetData>
    <row r="1" spans="1:35" ht="70.5" customHeight="1" thickBot="1" x14ac:dyDescent="0.25">
      <c r="A1" s="78" t="s">
        <v>29</v>
      </c>
      <c r="B1" s="24" t="s">
        <v>74</v>
      </c>
      <c r="C1" s="24" t="s">
        <v>232</v>
      </c>
      <c r="D1" s="25" t="s">
        <v>73</v>
      </c>
      <c r="E1" s="25" t="s">
        <v>53</v>
      </c>
      <c r="F1" s="26" t="s">
        <v>20</v>
      </c>
      <c r="G1" s="26" t="s">
        <v>21</v>
      </c>
      <c r="H1" s="27" t="s">
        <v>26</v>
      </c>
      <c r="I1" s="27" t="s">
        <v>27</v>
      </c>
      <c r="J1" s="27" t="s">
        <v>28</v>
      </c>
      <c r="K1" s="29" t="s">
        <v>211</v>
      </c>
      <c r="L1" s="29" t="s">
        <v>212</v>
      </c>
      <c r="M1" s="28" t="s">
        <v>221</v>
      </c>
      <c r="N1" s="28" t="s">
        <v>77</v>
      </c>
      <c r="O1" s="28" t="s">
        <v>219</v>
      </c>
      <c r="P1" s="233" t="s">
        <v>68</v>
      </c>
      <c r="Q1" s="233" t="s">
        <v>69</v>
      </c>
      <c r="R1" s="233" t="s">
        <v>70</v>
      </c>
      <c r="S1" s="233" t="s">
        <v>71</v>
      </c>
      <c r="T1" s="30" t="s">
        <v>59</v>
      </c>
      <c r="U1" s="30" t="s">
        <v>58</v>
      </c>
      <c r="V1" s="30" t="s">
        <v>60</v>
      </c>
      <c r="W1" s="30" t="s">
        <v>58</v>
      </c>
      <c r="X1" s="30" t="s">
        <v>61</v>
      </c>
      <c r="Y1" s="30" t="s">
        <v>58</v>
      </c>
      <c r="Z1" s="30" t="s">
        <v>62</v>
      </c>
      <c r="AA1" s="30" t="s">
        <v>58</v>
      </c>
      <c r="AB1" s="30" t="s">
        <v>63</v>
      </c>
      <c r="AC1" s="30" t="s">
        <v>58</v>
      </c>
      <c r="AD1" s="30" t="s">
        <v>64</v>
      </c>
      <c r="AE1" s="30" t="s">
        <v>58</v>
      </c>
      <c r="AF1" s="30" t="s">
        <v>65</v>
      </c>
      <c r="AG1" s="30" t="s">
        <v>58</v>
      </c>
      <c r="AH1" s="30" t="s">
        <v>66</v>
      </c>
      <c r="AI1" s="30" t="s">
        <v>58</v>
      </c>
    </row>
    <row r="2" spans="1:35" ht="12.75" thickBot="1" x14ac:dyDescent="0.25">
      <c r="A2" s="31" t="s">
        <v>208</v>
      </c>
      <c r="B2" s="31">
        <v>12.58</v>
      </c>
      <c r="C2" s="57">
        <v>6.5972222222222224E-2</v>
      </c>
      <c r="D2" s="43">
        <v>0</v>
      </c>
      <c r="E2" s="43">
        <v>0</v>
      </c>
      <c r="F2" s="44">
        <v>1</v>
      </c>
      <c r="G2" s="44">
        <v>1</v>
      </c>
      <c r="H2" s="45">
        <v>1</v>
      </c>
      <c r="I2" s="45">
        <v>1</v>
      </c>
      <c r="J2" s="45">
        <v>0</v>
      </c>
      <c r="K2" s="48">
        <v>0</v>
      </c>
      <c r="L2" s="232">
        <f t="shared" ref="L2:L7" si="0">SUM(K2*M2)</f>
        <v>0</v>
      </c>
      <c r="M2" s="46">
        <v>35</v>
      </c>
      <c r="N2" s="346">
        <v>0.3</v>
      </c>
      <c r="O2" s="46">
        <f t="shared" ref="O2:O65" si="1">M2*(1-N2)</f>
        <v>24.5</v>
      </c>
      <c r="P2" s="234">
        <v>0.2</v>
      </c>
      <c r="Q2" s="234">
        <v>3</v>
      </c>
      <c r="R2" s="235">
        <v>0.15</v>
      </c>
      <c r="S2" s="234" t="s">
        <v>72</v>
      </c>
      <c r="T2" s="40"/>
      <c r="U2" s="41"/>
      <c r="V2" s="40"/>
      <c r="W2" s="41"/>
      <c r="X2" s="40"/>
      <c r="Y2" s="41"/>
      <c r="Z2" s="40"/>
      <c r="AA2" s="41"/>
      <c r="AB2" s="40"/>
      <c r="AC2" s="41"/>
      <c r="AD2" s="40"/>
      <c r="AE2" s="41"/>
      <c r="AF2" s="40"/>
      <c r="AG2" s="41"/>
      <c r="AH2" s="40"/>
      <c r="AI2" s="41"/>
    </row>
    <row r="3" spans="1:35" ht="12.75" thickBot="1" x14ac:dyDescent="0.25">
      <c r="C3" s="57"/>
      <c r="D3" s="43"/>
      <c r="E3" s="43"/>
      <c r="F3" s="44"/>
      <c r="G3" s="44"/>
      <c r="H3" s="45"/>
      <c r="I3" s="45"/>
      <c r="J3" s="45"/>
      <c r="K3" s="48"/>
      <c r="L3" s="232"/>
      <c r="M3" s="46"/>
      <c r="N3" s="346"/>
      <c r="O3" s="46"/>
      <c r="P3" s="234"/>
      <c r="Q3" s="234"/>
      <c r="R3" s="235"/>
      <c r="S3" s="234"/>
      <c r="T3" s="40"/>
      <c r="U3" s="41"/>
      <c r="V3" s="40"/>
      <c r="W3" s="41"/>
      <c r="X3" s="40"/>
      <c r="Y3" s="41"/>
      <c r="Z3" s="40"/>
      <c r="AA3" s="41"/>
      <c r="AB3" s="40"/>
      <c r="AC3" s="41"/>
      <c r="AD3" s="40"/>
      <c r="AE3" s="41"/>
      <c r="AF3" s="40"/>
      <c r="AG3" s="41"/>
      <c r="AH3" s="40"/>
      <c r="AI3" s="41"/>
    </row>
    <row r="4" spans="1:35" ht="12.75" thickBot="1" x14ac:dyDescent="0.25">
      <c r="C4" s="57"/>
      <c r="D4" s="43"/>
      <c r="E4" s="43"/>
      <c r="F4" s="44"/>
      <c r="G4" s="44"/>
      <c r="H4" s="45"/>
      <c r="I4" s="45"/>
      <c r="J4" s="45"/>
      <c r="K4" s="48"/>
      <c r="L4" s="232"/>
      <c r="M4" s="46"/>
      <c r="N4" s="346"/>
      <c r="O4" s="46"/>
      <c r="P4" s="234"/>
      <c r="Q4" s="234"/>
      <c r="R4" s="235"/>
      <c r="S4" s="234"/>
      <c r="T4" s="40"/>
      <c r="U4" s="41"/>
      <c r="V4" s="40"/>
      <c r="W4" s="41"/>
      <c r="X4" s="40"/>
      <c r="Y4" s="41"/>
      <c r="Z4" s="40"/>
      <c r="AA4" s="41"/>
      <c r="AB4" s="40"/>
      <c r="AC4" s="41"/>
      <c r="AD4" s="40"/>
      <c r="AE4" s="41"/>
      <c r="AF4" s="40"/>
      <c r="AG4" s="41"/>
      <c r="AH4" s="40"/>
      <c r="AI4" s="41"/>
    </row>
    <row r="5" spans="1:35" ht="12.75" thickBot="1" x14ac:dyDescent="0.25">
      <c r="C5" s="57"/>
      <c r="D5" s="43"/>
      <c r="E5" s="43"/>
      <c r="F5" s="44"/>
      <c r="G5" s="44"/>
      <c r="H5" s="45"/>
      <c r="I5" s="45"/>
      <c r="J5" s="45"/>
      <c r="K5" s="48"/>
      <c r="L5" s="232"/>
      <c r="M5" s="46"/>
      <c r="N5" s="346"/>
      <c r="O5" s="46"/>
      <c r="P5" s="234"/>
      <c r="Q5" s="234"/>
      <c r="R5" s="235"/>
      <c r="S5" s="234"/>
      <c r="T5" s="40"/>
      <c r="U5" s="41"/>
      <c r="V5" s="40"/>
      <c r="W5" s="41"/>
      <c r="X5" s="40"/>
      <c r="Y5" s="41"/>
      <c r="Z5" s="40"/>
      <c r="AA5" s="41"/>
      <c r="AB5" s="40"/>
      <c r="AC5" s="41"/>
      <c r="AD5" s="40"/>
      <c r="AE5" s="41"/>
      <c r="AF5" s="40"/>
      <c r="AG5" s="41"/>
      <c r="AH5" s="40"/>
      <c r="AI5" s="41"/>
    </row>
    <row r="6" spans="1:35" ht="12.75" thickBot="1" x14ac:dyDescent="0.25">
      <c r="B6" s="32"/>
      <c r="C6" s="33"/>
      <c r="D6" s="34"/>
      <c r="E6" s="34"/>
      <c r="F6" s="35"/>
      <c r="G6" s="35"/>
      <c r="H6" s="36"/>
      <c r="I6" s="36"/>
      <c r="J6" s="36"/>
      <c r="K6" s="48"/>
      <c r="L6" s="232"/>
      <c r="M6" s="37"/>
      <c r="N6" s="346"/>
      <c r="O6" s="46"/>
      <c r="P6" s="234"/>
      <c r="Q6" s="234"/>
      <c r="R6" s="235"/>
      <c r="S6" s="234"/>
      <c r="T6" s="40"/>
      <c r="U6" s="41"/>
      <c r="V6" s="40"/>
      <c r="W6" s="41"/>
      <c r="X6" s="40"/>
      <c r="Y6" s="41"/>
      <c r="Z6" s="40"/>
      <c r="AA6" s="41"/>
      <c r="AB6" s="40"/>
      <c r="AC6" s="41"/>
      <c r="AD6" s="40"/>
      <c r="AE6" s="41"/>
      <c r="AF6" s="40"/>
      <c r="AG6" s="41"/>
      <c r="AH6" s="40"/>
      <c r="AI6" s="41"/>
    </row>
    <row r="7" spans="1:35" ht="12.75" thickBot="1" x14ac:dyDescent="0.25">
      <c r="B7" s="32"/>
      <c r="C7" s="33"/>
      <c r="D7" s="34"/>
      <c r="E7" s="34"/>
      <c r="F7" s="35"/>
      <c r="G7" s="35"/>
      <c r="H7" s="36"/>
      <c r="I7" s="36"/>
      <c r="J7" s="36"/>
      <c r="K7" s="48"/>
      <c r="L7" s="232"/>
      <c r="M7" s="37"/>
      <c r="N7" s="346"/>
      <c r="O7" s="46"/>
      <c r="P7" s="234"/>
      <c r="Q7" s="234"/>
      <c r="R7" s="235"/>
      <c r="S7" s="234"/>
      <c r="T7" s="40"/>
      <c r="U7" s="41"/>
      <c r="V7" s="40"/>
      <c r="W7" s="41"/>
      <c r="X7" s="40"/>
      <c r="Y7" s="41"/>
      <c r="Z7" s="40"/>
      <c r="AA7" s="41"/>
      <c r="AB7" s="40"/>
      <c r="AC7" s="41"/>
      <c r="AD7" s="40"/>
      <c r="AE7" s="41"/>
      <c r="AF7" s="40"/>
      <c r="AG7" s="41"/>
      <c r="AH7" s="40"/>
      <c r="AI7" s="41"/>
    </row>
    <row r="8" spans="1:35" ht="12.75" thickBot="1" x14ac:dyDescent="0.25">
      <c r="C8" s="57"/>
      <c r="D8" s="43"/>
      <c r="E8" s="43"/>
      <c r="F8" s="44"/>
      <c r="G8" s="44"/>
      <c r="H8" s="45"/>
      <c r="I8" s="45"/>
      <c r="J8" s="45"/>
      <c r="K8" s="48"/>
      <c r="L8" s="232"/>
      <c r="M8" s="46"/>
      <c r="N8" s="346"/>
      <c r="O8" s="46"/>
      <c r="T8" s="40"/>
      <c r="U8" s="41"/>
      <c r="V8" s="40"/>
      <c r="W8" s="41"/>
      <c r="X8" s="40"/>
      <c r="Y8" s="41"/>
      <c r="Z8" s="40"/>
      <c r="AA8" s="41"/>
      <c r="AB8" s="40"/>
      <c r="AC8" s="41"/>
      <c r="AD8" s="40"/>
      <c r="AE8" s="41"/>
      <c r="AF8" s="40"/>
      <c r="AG8" s="41"/>
      <c r="AH8" s="40"/>
      <c r="AI8" s="41"/>
    </row>
    <row r="9" spans="1:35" ht="12.75" thickBot="1" x14ac:dyDescent="0.25">
      <c r="C9" s="57"/>
      <c r="D9" s="43"/>
      <c r="E9" s="43"/>
      <c r="F9" s="44"/>
      <c r="G9" s="44"/>
      <c r="H9" s="45"/>
      <c r="I9" s="45"/>
      <c r="J9" s="45"/>
      <c r="K9" s="48"/>
      <c r="L9" s="232"/>
      <c r="M9" s="46"/>
      <c r="N9" s="346"/>
      <c r="O9" s="46"/>
      <c r="P9" s="234"/>
      <c r="Q9" s="234"/>
      <c r="R9" s="235"/>
      <c r="S9" s="234"/>
      <c r="T9" s="40"/>
      <c r="U9" s="41"/>
      <c r="V9" s="40"/>
      <c r="W9" s="41"/>
      <c r="X9" s="40"/>
      <c r="Y9" s="41"/>
      <c r="Z9" s="40"/>
      <c r="AA9" s="41"/>
      <c r="AB9" s="40"/>
      <c r="AC9" s="41"/>
      <c r="AD9" s="40"/>
      <c r="AE9" s="41"/>
      <c r="AF9" s="40"/>
      <c r="AG9" s="41"/>
      <c r="AH9" s="40"/>
      <c r="AI9" s="41"/>
    </row>
    <row r="10" spans="1:35" ht="12.75" thickBot="1" x14ac:dyDescent="0.25">
      <c r="B10" s="32"/>
      <c r="C10" s="42"/>
      <c r="D10" s="34"/>
      <c r="E10" s="34"/>
      <c r="F10" s="35"/>
      <c r="G10" s="35"/>
      <c r="H10" s="36"/>
      <c r="I10" s="36"/>
      <c r="J10" s="36"/>
      <c r="K10" s="48"/>
      <c r="L10" s="232"/>
      <c r="M10" s="46"/>
      <c r="N10" s="346"/>
      <c r="O10" s="46"/>
      <c r="P10" s="234"/>
      <c r="Q10" s="234"/>
      <c r="R10" s="235"/>
      <c r="S10" s="234"/>
      <c r="T10" s="40"/>
      <c r="U10" s="41"/>
      <c r="V10" s="40"/>
      <c r="W10" s="41"/>
      <c r="X10" s="40"/>
      <c r="Y10" s="41"/>
      <c r="Z10" s="40"/>
      <c r="AA10" s="41"/>
      <c r="AB10" s="40"/>
      <c r="AC10" s="41"/>
      <c r="AD10" s="40"/>
      <c r="AE10" s="41"/>
      <c r="AF10" s="40"/>
      <c r="AG10" s="41"/>
      <c r="AH10" s="40"/>
      <c r="AI10" s="41"/>
    </row>
    <row r="11" spans="1:35" ht="12.75" thickBot="1" x14ac:dyDescent="0.25">
      <c r="B11" s="32"/>
      <c r="C11" s="42"/>
      <c r="D11" s="34"/>
      <c r="E11" s="34"/>
      <c r="F11" s="35"/>
      <c r="G11" s="35"/>
      <c r="H11" s="36"/>
      <c r="I11" s="36"/>
      <c r="J11" s="36"/>
      <c r="K11" s="48"/>
      <c r="L11" s="232"/>
      <c r="M11" s="46"/>
      <c r="N11" s="346"/>
      <c r="O11" s="46"/>
      <c r="P11" s="234"/>
      <c r="Q11" s="234"/>
      <c r="R11" s="235"/>
      <c r="S11" s="234"/>
      <c r="T11" s="40"/>
      <c r="U11" s="41"/>
      <c r="V11" s="40"/>
      <c r="W11" s="41"/>
      <c r="X11" s="40"/>
      <c r="Y11" s="41"/>
      <c r="Z11" s="40"/>
      <c r="AA11" s="41"/>
      <c r="AB11" s="40"/>
      <c r="AC11" s="41"/>
      <c r="AD11" s="40"/>
      <c r="AE11" s="41"/>
      <c r="AF11" s="40"/>
      <c r="AG11" s="41"/>
      <c r="AH11" s="40"/>
      <c r="AI11" s="41"/>
    </row>
    <row r="12" spans="1:35" ht="12.75" thickBot="1" x14ac:dyDescent="0.25">
      <c r="B12" s="50"/>
      <c r="C12" s="57"/>
      <c r="D12" s="43"/>
      <c r="E12" s="43"/>
      <c r="F12" s="44"/>
      <c r="G12" s="44"/>
      <c r="H12" s="45"/>
      <c r="I12" s="45"/>
      <c r="J12" s="45"/>
      <c r="K12" s="48"/>
      <c r="L12" s="232"/>
      <c r="M12" s="46"/>
      <c r="N12" s="346"/>
      <c r="O12" s="46"/>
      <c r="P12" s="234"/>
      <c r="Q12" s="234"/>
      <c r="R12" s="235"/>
      <c r="S12" s="234"/>
      <c r="T12" s="59"/>
      <c r="U12" s="60"/>
      <c r="V12" s="59"/>
      <c r="W12" s="60"/>
      <c r="X12" s="59"/>
      <c r="Y12" s="60"/>
      <c r="Z12" s="59"/>
      <c r="AA12" s="60"/>
      <c r="AB12" s="59"/>
      <c r="AC12" s="60"/>
      <c r="AD12" s="59"/>
      <c r="AE12" s="60"/>
      <c r="AF12" s="59"/>
      <c r="AG12" s="60"/>
      <c r="AH12" s="59"/>
      <c r="AI12" s="60"/>
    </row>
    <row r="13" spans="1:35" ht="12.75" thickBot="1" x14ac:dyDescent="0.25">
      <c r="B13" s="32"/>
      <c r="C13" s="42"/>
      <c r="D13" s="34"/>
      <c r="E13" s="34"/>
      <c r="F13" s="35"/>
      <c r="G13" s="35"/>
      <c r="H13" s="36"/>
      <c r="I13" s="36"/>
      <c r="J13" s="36"/>
      <c r="K13" s="48"/>
      <c r="L13" s="232"/>
      <c r="M13" s="46"/>
      <c r="N13" s="346"/>
      <c r="O13" s="46"/>
      <c r="P13" s="234"/>
      <c r="Q13" s="234"/>
      <c r="R13" s="235"/>
      <c r="S13" s="234"/>
      <c r="T13" s="40"/>
      <c r="U13" s="41"/>
      <c r="V13" s="40"/>
      <c r="W13" s="41"/>
      <c r="X13" s="40"/>
      <c r="Y13" s="41"/>
      <c r="Z13" s="40"/>
      <c r="AA13" s="41"/>
      <c r="AB13" s="40"/>
      <c r="AC13" s="41"/>
      <c r="AD13" s="40"/>
      <c r="AE13" s="41"/>
      <c r="AF13" s="40"/>
      <c r="AG13" s="41"/>
      <c r="AH13" s="40"/>
      <c r="AI13" s="41"/>
    </row>
    <row r="14" spans="1:35" ht="12.75" thickBot="1" x14ac:dyDescent="0.25">
      <c r="B14" s="32"/>
      <c r="C14" s="42"/>
      <c r="D14" s="43"/>
      <c r="E14" s="43"/>
      <c r="F14" s="44"/>
      <c r="G14" s="44"/>
      <c r="H14" s="45"/>
      <c r="I14" s="36"/>
      <c r="J14" s="45"/>
      <c r="K14" s="48"/>
      <c r="L14" s="232"/>
      <c r="M14" s="46"/>
      <c r="N14" s="346"/>
      <c r="O14" s="46"/>
      <c r="P14" s="234"/>
      <c r="Q14" s="234"/>
      <c r="R14" s="235"/>
      <c r="S14" s="234"/>
      <c r="T14" s="40"/>
      <c r="U14" s="41"/>
      <c r="V14" s="40"/>
      <c r="W14" s="41"/>
      <c r="X14" s="40"/>
      <c r="Y14" s="41"/>
      <c r="Z14" s="40"/>
      <c r="AA14" s="41"/>
      <c r="AB14" s="40"/>
      <c r="AC14" s="41"/>
      <c r="AD14" s="40"/>
      <c r="AE14" s="41"/>
      <c r="AF14" s="40"/>
      <c r="AG14" s="41"/>
      <c r="AH14" s="40"/>
      <c r="AI14" s="41"/>
    </row>
    <row r="15" spans="1:35" ht="12.75" thickBot="1" x14ac:dyDescent="0.25">
      <c r="B15" s="32"/>
      <c r="C15" s="33"/>
      <c r="D15" s="34"/>
      <c r="E15" s="34"/>
      <c r="F15" s="35"/>
      <c r="G15" s="35"/>
      <c r="H15" s="36"/>
      <c r="I15" s="36"/>
      <c r="J15" s="36"/>
      <c r="K15" s="48"/>
      <c r="L15" s="232"/>
      <c r="M15" s="37"/>
      <c r="N15" s="346"/>
      <c r="O15" s="46"/>
      <c r="P15" s="234"/>
      <c r="Q15" s="234"/>
      <c r="R15" s="235"/>
      <c r="S15" s="234"/>
      <c r="T15" s="40"/>
      <c r="U15" s="41"/>
      <c r="V15" s="40"/>
      <c r="W15" s="41"/>
      <c r="X15" s="40"/>
      <c r="Y15" s="41"/>
      <c r="Z15" s="40"/>
      <c r="AA15" s="41"/>
      <c r="AB15" s="40"/>
      <c r="AC15" s="41"/>
      <c r="AD15" s="40"/>
      <c r="AE15" s="41"/>
      <c r="AF15" s="40"/>
      <c r="AG15" s="41"/>
      <c r="AH15" s="40"/>
      <c r="AI15" s="41"/>
    </row>
    <row r="16" spans="1:35" ht="12.75" thickBot="1" x14ac:dyDescent="0.25">
      <c r="B16" s="32"/>
      <c r="C16" s="33"/>
      <c r="D16" s="34"/>
      <c r="E16" s="34"/>
      <c r="F16" s="35"/>
      <c r="G16" s="35"/>
      <c r="H16" s="36"/>
      <c r="I16" s="36"/>
      <c r="J16" s="36"/>
      <c r="K16" s="48"/>
      <c r="L16" s="232"/>
      <c r="M16" s="37"/>
      <c r="N16" s="346"/>
      <c r="O16" s="46"/>
      <c r="P16" s="234"/>
      <c r="Q16" s="234"/>
      <c r="R16" s="235"/>
      <c r="S16" s="234"/>
      <c r="T16" s="40"/>
      <c r="U16" s="41"/>
      <c r="V16" s="40"/>
      <c r="W16" s="41"/>
      <c r="X16" s="40"/>
      <c r="Y16" s="41"/>
      <c r="Z16" s="40"/>
      <c r="AA16" s="41"/>
      <c r="AB16" s="40"/>
      <c r="AC16" s="41"/>
      <c r="AD16" s="40"/>
      <c r="AE16" s="41"/>
      <c r="AF16" s="40"/>
      <c r="AG16" s="41"/>
      <c r="AH16" s="40"/>
      <c r="AI16" s="41"/>
    </row>
    <row r="17" spans="2:35" ht="12.75" thickBot="1" x14ac:dyDescent="0.25">
      <c r="B17" s="32"/>
      <c r="C17" s="33"/>
      <c r="D17" s="34"/>
      <c r="E17" s="34"/>
      <c r="F17" s="35"/>
      <c r="G17" s="35"/>
      <c r="H17" s="36"/>
      <c r="I17" s="36"/>
      <c r="J17" s="36"/>
      <c r="K17" s="48"/>
      <c r="L17" s="232"/>
      <c r="M17" s="37"/>
      <c r="N17" s="346"/>
      <c r="O17" s="46"/>
      <c r="P17" s="234"/>
      <c r="Q17" s="234"/>
      <c r="R17" s="235"/>
      <c r="S17" s="234"/>
      <c r="T17" s="40"/>
      <c r="U17" s="41"/>
      <c r="V17" s="40"/>
      <c r="W17" s="41"/>
      <c r="X17" s="40"/>
      <c r="Y17" s="41"/>
      <c r="Z17" s="40"/>
      <c r="AA17" s="41"/>
      <c r="AB17" s="40"/>
      <c r="AC17" s="41"/>
      <c r="AD17" s="40"/>
      <c r="AE17" s="41"/>
      <c r="AF17" s="40"/>
      <c r="AG17" s="41"/>
      <c r="AH17" s="40"/>
      <c r="AI17" s="41"/>
    </row>
    <row r="18" spans="2:35" ht="12.75" thickBot="1" x14ac:dyDescent="0.25">
      <c r="B18" s="32"/>
      <c r="C18" s="42"/>
      <c r="D18" s="34"/>
      <c r="E18" s="34"/>
      <c r="F18" s="35"/>
      <c r="G18" s="35"/>
      <c r="H18" s="36"/>
      <c r="I18" s="36"/>
      <c r="J18" s="36"/>
      <c r="K18" s="48"/>
      <c r="L18" s="232"/>
      <c r="M18" s="46"/>
      <c r="N18" s="346"/>
      <c r="O18" s="46"/>
      <c r="P18" s="234"/>
      <c r="Q18" s="234"/>
      <c r="R18" s="235"/>
      <c r="S18" s="234"/>
      <c r="T18" s="40"/>
      <c r="U18" s="41"/>
      <c r="V18" s="40"/>
      <c r="W18" s="41"/>
      <c r="X18" s="40"/>
      <c r="Y18" s="41"/>
      <c r="Z18" s="40"/>
      <c r="AA18" s="41"/>
      <c r="AB18" s="40"/>
      <c r="AC18" s="41"/>
      <c r="AD18" s="40"/>
      <c r="AE18" s="41"/>
      <c r="AF18" s="40"/>
      <c r="AG18" s="41"/>
      <c r="AH18" s="40"/>
      <c r="AI18" s="41"/>
    </row>
    <row r="19" spans="2:35" ht="12.75" thickBot="1" x14ac:dyDescent="0.25">
      <c r="B19" s="32"/>
      <c r="C19" s="33"/>
      <c r="D19" s="34"/>
      <c r="E19" s="34"/>
      <c r="F19" s="35"/>
      <c r="G19" s="35"/>
      <c r="H19" s="36"/>
      <c r="I19" s="36"/>
      <c r="J19" s="36"/>
      <c r="K19" s="48"/>
      <c r="L19" s="232"/>
      <c r="M19" s="37"/>
      <c r="N19" s="346"/>
      <c r="O19" s="46"/>
      <c r="P19" s="234"/>
      <c r="Q19" s="234"/>
      <c r="R19" s="235"/>
      <c r="S19" s="234"/>
      <c r="T19" s="40"/>
      <c r="U19" s="41"/>
      <c r="V19" s="40"/>
      <c r="W19" s="41"/>
      <c r="X19" s="40"/>
      <c r="Y19" s="41"/>
      <c r="Z19" s="40"/>
      <c r="AA19" s="41"/>
      <c r="AB19" s="40"/>
      <c r="AC19" s="41"/>
      <c r="AD19" s="40"/>
      <c r="AE19" s="41"/>
      <c r="AF19" s="40"/>
      <c r="AG19" s="41"/>
      <c r="AH19" s="40"/>
      <c r="AI19" s="41"/>
    </row>
    <row r="20" spans="2:35" ht="12.75" thickBot="1" x14ac:dyDescent="0.25">
      <c r="B20" s="32"/>
      <c r="C20" s="33"/>
      <c r="D20" s="34"/>
      <c r="E20" s="34"/>
      <c r="F20" s="35"/>
      <c r="G20" s="35"/>
      <c r="H20" s="36"/>
      <c r="I20" s="36"/>
      <c r="J20" s="36"/>
      <c r="K20" s="48"/>
      <c r="L20" s="232"/>
      <c r="M20" s="37"/>
      <c r="N20" s="346"/>
      <c r="O20" s="46"/>
      <c r="P20" s="234"/>
      <c r="Q20" s="234"/>
      <c r="R20" s="235"/>
      <c r="S20" s="234"/>
      <c r="T20" s="40"/>
      <c r="U20" s="41"/>
      <c r="V20" s="40"/>
      <c r="W20" s="41"/>
      <c r="X20" s="40"/>
      <c r="Y20" s="41"/>
      <c r="Z20" s="40"/>
      <c r="AA20" s="41"/>
      <c r="AB20" s="40"/>
      <c r="AC20" s="41"/>
      <c r="AD20" s="40"/>
      <c r="AE20" s="41"/>
      <c r="AF20" s="40"/>
      <c r="AG20" s="41"/>
      <c r="AH20" s="40"/>
      <c r="AI20" s="41"/>
    </row>
    <row r="21" spans="2:35" ht="12.75" thickBot="1" x14ac:dyDescent="0.25">
      <c r="B21" s="32"/>
      <c r="C21" s="33"/>
      <c r="D21" s="34"/>
      <c r="E21" s="34"/>
      <c r="F21" s="35"/>
      <c r="G21" s="35"/>
      <c r="H21" s="36"/>
      <c r="I21" s="36"/>
      <c r="J21" s="36"/>
      <c r="K21" s="48"/>
      <c r="L21" s="232"/>
      <c r="M21" s="37"/>
      <c r="N21" s="346"/>
      <c r="O21" s="46"/>
      <c r="P21" s="234"/>
      <c r="Q21" s="234"/>
      <c r="R21" s="235"/>
      <c r="S21" s="234"/>
      <c r="T21" s="40"/>
      <c r="U21" s="41"/>
      <c r="V21" s="40"/>
      <c r="W21" s="41"/>
      <c r="X21" s="40"/>
      <c r="Y21" s="41"/>
      <c r="Z21" s="40"/>
      <c r="AA21" s="41"/>
      <c r="AB21" s="40"/>
      <c r="AC21" s="41"/>
      <c r="AD21" s="40"/>
      <c r="AE21" s="41"/>
      <c r="AF21" s="40"/>
      <c r="AG21" s="41"/>
      <c r="AH21" s="40"/>
      <c r="AI21" s="41"/>
    </row>
    <row r="22" spans="2:35" ht="12.75" thickBot="1" x14ac:dyDescent="0.25">
      <c r="B22" s="50"/>
      <c r="C22" s="51"/>
      <c r="D22" s="43"/>
      <c r="E22" s="43"/>
      <c r="F22" s="44"/>
      <c r="G22" s="44"/>
      <c r="H22" s="45"/>
      <c r="I22" s="45"/>
      <c r="J22" s="45"/>
      <c r="K22" s="48"/>
      <c r="L22" s="232"/>
      <c r="M22" s="46"/>
      <c r="N22" s="346"/>
      <c r="O22" s="46"/>
      <c r="P22" s="234"/>
      <c r="Q22" s="234"/>
      <c r="R22" s="235"/>
      <c r="S22" s="234"/>
      <c r="T22" s="40"/>
      <c r="U22" s="41"/>
      <c r="V22" s="40"/>
      <c r="W22" s="41"/>
      <c r="X22" s="40"/>
      <c r="Y22" s="41"/>
      <c r="Z22" s="40"/>
      <c r="AA22" s="41"/>
      <c r="AB22" s="40"/>
      <c r="AC22" s="41"/>
      <c r="AD22" s="40"/>
      <c r="AE22" s="41"/>
      <c r="AF22" s="40"/>
      <c r="AG22" s="41"/>
      <c r="AH22" s="40"/>
      <c r="AI22" s="41"/>
    </row>
    <row r="23" spans="2:35" ht="12.75" thickBot="1" x14ac:dyDescent="0.25">
      <c r="B23" s="50"/>
      <c r="C23" s="51"/>
      <c r="D23" s="43"/>
      <c r="E23" s="43"/>
      <c r="F23" s="44"/>
      <c r="G23" s="44"/>
      <c r="H23" s="45"/>
      <c r="I23" s="45"/>
      <c r="J23" s="45"/>
      <c r="K23" s="48"/>
      <c r="L23" s="232"/>
      <c r="M23" s="46"/>
      <c r="N23" s="346"/>
      <c r="O23" s="46"/>
      <c r="P23" s="234"/>
      <c r="Q23" s="234"/>
      <c r="R23" s="235"/>
      <c r="S23" s="234"/>
      <c r="T23" s="40"/>
      <c r="U23" s="41"/>
      <c r="V23" s="40"/>
      <c r="W23" s="41"/>
      <c r="X23" s="40"/>
      <c r="Y23" s="41"/>
      <c r="Z23" s="40"/>
      <c r="AA23" s="41"/>
      <c r="AB23" s="40"/>
      <c r="AC23" s="41"/>
      <c r="AD23" s="40"/>
      <c r="AE23" s="41"/>
      <c r="AF23" s="40"/>
      <c r="AG23" s="41"/>
      <c r="AH23" s="40"/>
      <c r="AI23" s="41"/>
    </row>
    <row r="24" spans="2:35" ht="12.75" thickBot="1" x14ac:dyDescent="0.25">
      <c r="B24" s="47"/>
      <c r="C24" s="42"/>
      <c r="D24" s="43"/>
      <c r="E24" s="43"/>
      <c r="F24" s="44"/>
      <c r="G24" s="44"/>
      <c r="H24" s="45"/>
      <c r="I24" s="45"/>
      <c r="J24" s="45"/>
      <c r="K24" s="48"/>
      <c r="L24" s="232"/>
      <c r="M24" s="46"/>
      <c r="N24" s="346"/>
      <c r="O24" s="46"/>
      <c r="P24" s="234"/>
      <c r="Q24" s="234"/>
      <c r="R24" s="235"/>
      <c r="S24" s="234"/>
      <c r="T24" s="40"/>
      <c r="U24" s="41"/>
      <c r="V24" s="40"/>
      <c r="W24" s="41"/>
      <c r="X24" s="40"/>
      <c r="Y24" s="41"/>
      <c r="Z24" s="40"/>
      <c r="AA24" s="41"/>
      <c r="AB24" s="40"/>
      <c r="AC24" s="41"/>
      <c r="AD24" s="40"/>
      <c r="AE24" s="41"/>
      <c r="AF24" s="40"/>
      <c r="AG24" s="41"/>
      <c r="AH24" s="40"/>
      <c r="AI24" s="41"/>
    </row>
    <row r="25" spans="2:35" ht="12.75" thickBot="1" x14ac:dyDescent="0.25">
      <c r="C25" s="57"/>
      <c r="D25" s="43"/>
      <c r="E25" s="43"/>
      <c r="F25" s="44"/>
      <c r="G25" s="44"/>
      <c r="H25" s="45"/>
      <c r="I25" s="45"/>
      <c r="J25" s="45"/>
      <c r="K25" s="48"/>
      <c r="L25" s="232"/>
      <c r="M25" s="46"/>
      <c r="N25" s="346"/>
      <c r="O25" s="46"/>
      <c r="P25" s="234"/>
      <c r="Q25" s="234"/>
      <c r="R25" s="235"/>
      <c r="S25" s="234"/>
      <c r="T25" s="40"/>
      <c r="U25" s="41"/>
      <c r="V25" s="40"/>
      <c r="W25" s="41"/>
      <c r="X25" s="40"/>
      <c r="Y25" s="41"/>
      <c r="Z25" s="40"/>
      <c r="AA25" s="41"/>
      <c r="AB25" s="40"/>
      <c r="AC25" s="41"/>
      <c r="AD25" s="40"/>
      <c r="AE25" s="41"/>
      <c r="AF25" s="40"/>
      <c r="AG25" s="41"/>
      <c r="AH25" s="40"/>
      <c r="AI25" s="41"/>
    </row>
    <row r="26" spans="2:35" ht="12.75" thickBot="1" x14ac:dyDescent="0.25">
      <c r="B26" s="47"/>
      <c r="C26" s="42"/>
      <c r="D26" s="43"/>
      <c r="E26" s="43"/>
      <c r="F26" s="44"/>
      <c r="G26" s="44"/>
      <c r="H26" s="45"/>
      <c r="I26" s="45"/>
      <c r="J26" s="45"/>
      <c r="K26" s="48"/>
      <c r="L26" s="232"/>
      <c r="M26" s="46"/>
      <c r="N26" s="346"/>
      <c r="O26" s="46"/>
      <c r="P26" s="234"/>
      <c r="Q26" s="234"/>
      <c r="R26" s="235"/>
      <c r="S26" s="234"/>
      <c r="T26" s="40"/>
      <c r="U26" s="41"/>
      <c r="V26" s="40"/>
      <c r="W26" s="41"/>
      <c r="X26" s="40"/>
      <c r="Y26" s="41"/>
      <c r="Z26" s="40"/>
      <c r="AA26" s="41"/>
      <c r="AB26" s="40"/>
      <c r="AC26" s="41"/>
      <c r="AD26" s="40"/>
      <c r="AE26" s="41"/>
      <c r="AF26" s="40"/>
      <c r="AG26" s="41"/>
      <c r="AH26" s="40"/>
      <c r="AI26" s="41"/>
    </row>
    <row r="27" spans="2:35" ht="12.75" thickBot="1" x14ac:dyDescent="0.25">
      <c r="C27" s="57"/>
      <c r="D27" s="43"/>
      <c r="E27" s="43"/>
      <c r="F27" s="44"/>
      <c r="G27" s="44"/>
      <c r="H27" s="45"/>
      <c r="I27" s="45"/>
      <c r="J27" s="45"/>
      <c r="K27" s="48"/>
      <c r="L27" s="232"/>
      <c r="M27" s="46"/>
      <c r="N27" s="346"/>
      <c r="O27" s="46"/>
      <c r="P27" s="234"/>
      <c r="Q27" s="234"/>
      <c r="R27" s="235"/>
      <c r="S27" s="234"/>
      <c r="T27" s="40"/>
      <c r="U27" s="41"/>
      <c r="V27" s="40"/>
      <c r="W27" s="41"/>
      <c r="X27" s="40"/>
      <c r="Y27" s="41"/>
      <c r="Z27" s="40"/>
      <c r="AA27" s="41"/>
      <c r="AB27" s="40"/>
      <c r="AC27" s="41"/>
      <c r="AD27" s="40"/>
      <c r="AE27" s="41"/>
      <c r="AF27" s="40"/>
      <c r="AG27" s="41"/>
      <c r="AH27" s="40"/>
      <c r="AI27" s="41"/>
    </row>
    <row r="28" spans="2:35" ht="12.75" thickBot="1" x14ac:dyDescent="0.25">
      <c r="C28" s="57"/>
      <c r="D28" s="43"/>
      <c r="E28" s="43"/>
      <c r="F28" s="44"/>
      <c r="G28" s="44"/>
      <c r="H28" s="45"/>
      <c r="I28" s="45"/>
      <c r="J28" s="45"/>
      <c r="K28" s="48"/>
      <c r="L28" s="232"/>
      <c r="M28" s="46"/>
      <c r="N28" s="346"/>
      <c r="O28" s="46"/>
      <c r="P28" s="234"/>
      <c r="Q28" s="234"/>
      <c r="R28" s="235"/>
      <c r="S28" s="234"/>
      <c r="T28" s="40"/>
      <c r="U28" s="41"/>
      <c r="V28" s="40"/>
      <c r="W28" s="41"/>
      <c r="X28" s="40"/>
      <c r="Y28" s="41"/>
      <c r="Z28" s="40"/>
      <c r="AA28" s="41"/>
      <c r="AB28" s="40"/>
      <c r="AC28" s="41"/>
      <c r="AD28" s="40"/>
      <c r="AE28" s="41"/>
      <c r="AF28" s="40"/>
      <c r="AG28" s="41"/>
      <c r="AH28" s="40"/>
      <c r="AI28" s="41"/>
    </row>
    <row r="29" spans="2:35" ht="12.75" thickBot="1" x14ac:dyDescent="0.25">
      <c r="C29" s="57"/>
      <c r="D29" s="43"/>
      <c r="E29" s="43"/>
      <c r="F29" s="44"/>
      <c r="G29" s="44"/>
      <c r="H29" s="45"/>
      <c r="I29" s="45"/>
      <c r="J29" s="45"/>
      <c r="K29" s="48"/>
      <c r="L29" s="232"/>
      <c r="M29" s="46"/>
      <c r="N29" s="346"/>
      <c r="O29" s="46"/>
      <c r="T29" s="40"/>
      <c r="U29" s="41"/>
      <c r="V29" s="40"/>
      <c r="W29" s="41"/>
      <c r="X29" s="40"/>
      <c r="Y29" s="41"/>
      <c r="Z29" s="40"/>
      <c r="AA29" s="41"/>
      <c r="AB29" s="40"/>
      <c r="AC29" s="41"/>
      <c r="AD29" s="40"/>
      <c r="AE29" s="41"/>
      <c r="AF29" s="40"/>
      <c r="AG29" s="41"/>
      <c r="AH29" s="40"/>
      <c r="AI29" s="41"/>
    </row>
    <row r="30" spans="2:35" ht="12.75" thickBot="1" x14ac:dyDescent="0.25">
      <c r="B30" s="32"/>
      <c r="C30" s="33"/>
      <c r="D30" s="34"/>
      <c r="E30" s="34"/>
      <c r="F30" s="35"/>
      <c r="G30" s="35"/>
      <c r="H30" s="36"/>
      <c r="I30" s="36"/>
      <c r="J30" s="36"/>
      <c r="K30" s="48"/>
      <c r="L30" s="232"/>
      <c r="M30" s="37"/>
      <c r="N30" s="346"/>
      <c r="O30" s="46"/>
      <c r="P30" s="234"/>
      <c r="Q30" s="234"/>
      <c r="R30" s="235"/>
      <c r="S30" s="234"/>
      <c r="T30" s="40"/>
      <c r="U30" s="41"/>
      <c r="V30" s="40"/>
      <c r="W30" s="41"/>
      <c r="X30" s="40"/>
      <c r="Y30" s="41"/>
      <c r="Z30" s="40"/>
      <c r="AA30" s="41"/>
      <c r="AB30" s="40"/>
      <c r="AC30" s="41"/>
      <c r="AD30" s="40"/>
      <c r="AE30" s="41"/>
      <c r="AF30" s="40"/>
      <c r="AG30" s="41"/>
      <c r="AH30" s="40"/>
      <c r="AI30" s="41"/>
    </row>
    <row r="31" spans="2:35" ht="12.75" thickBot="1" x14ac:dyDescent="0.25">
      <c r="C31" s="57"/>
      <c r="D31" s="43"/>
      <c r="E31" s="43"/>
      <c r="F31" s="44"/>
      <c r="G31" s="44"/>
      <c r="H31" s="45"/>
      <c r="I31" s="45"/>
      <c r="J31" s="45"/>
      <c r="K31" s="48"/>
      <c r="L31" s="48"/>
      <c r="M31" s="46"/>
      <c r="N31" s="346"/>
      <c r="O31" s="46"/>
      <c r="T31" s="40"/>
      <c r="U31" s="41"/>
      <c r="V31" s="40"/>
      <c r="W31" s="41"/>
      <c r="X31" s="40"/>
      <c r="Y31" s="41"/>
      <c r="Z31" s="40"/>
      <c r="AA31" s="41"/>
      <c r="AB31" s="40"/>
      <c r="AC31" s="41"/>
      <c r="AD31" s="40"/>
      <c r="AE31" s="41"/>
      <c r="AF31" s="40"/>
      <c r="AG31" s="41"/>
      <c r="AH31" s="40"/>
      <c r="AI31" s="41"/>
    </row>
    <row r="32" spans="2:35" ht="12.75" thickBot="1" x14ac:dyDescent="0.25">
      <c r="C32" s="57"/>
      <c r="D32" s="43"/>
      <c r="E32" s="43"/>
      <c r="F32" s="44"/>
      <c r="G32" s="44"/>
      <c r="H32" s="45"/>
      <c r="I32" s="45"/>
      <c r="J32" s="45"/>
      <c r="K32" s="48"/>
      <c r="L32" s="232"/>
      <c r="M32" s="46"/>
      <c r="N32" s="346"/>
      <c r="O32" s="46"/>
      <c r="P32" s="234"/>
      <c r="Q32" s="234"/>
      <c r="R32" s="235"/>
      <c r="S32" s="234"/>
      <c r="T32" s="40"/>
      <c r="U32" s="41"/>
      <c r="V32" s="40"/>
      <c r="W32" s="41"/>
      <c r="X32" s="40"/>
      <c r="Y32" s="41"/>
      <c r="Z32" s="40"/>
      <c r="AA32" s="41"/>
      <c r="AB32" s="40"/>
      <c r="AC32" s="41"/>
      <c r="AD32" s="40"/>
      <c r="AE32" s="41"/>
      <c r="AF32" s="40"/>
      <c r="AG32" s="41"/>
      <c r="AH32" s="40"/>
      <c r="AI32" s="41"/>
    </row>
    <row r="33" spans="2:35" ht="12.75" thickBot="1" x14ac:dyDescent="0.25">
      <c r="C33" s="57"/>
      <c r="D33" s="43"/>
      <c r="E33" s="43"/>
      <c r="F33" s="44"/>
      <c r="G33" s="44"/>
      <c r="H33" s="45"/>
      <c r="I33" s="45"/>
      <c r="J33" s="45"/>
      <c r="K33" s="48"/>
      <c r="L33" s="232"/>
      <c r="M33" s="46"/>
      <c r="N33" s="346"/>
      <c r="O33" s="46"/>
      <c r="P33" s="234"/>
      <c r="Q33" s="234"/>
      <c r="R33" s="235"/>
      <c r="S33" s="236"/>
      <c r="T33" s="40"/>
      <c r="U33" s="41"/>
      <c r="V33" s="40"/>
      <c r="W33" s="41"/>
      <c r="X33" s="40"/>
      <c r="Y33" s="41"/>
      <c r="Z33" s="40"/>
      <c r="AA33" s="41"/>
      <c r="AB33" s="40"/>
      <c r="AC33" s="41"/>
      <c r="AD33" s="40"/>
      <c r="AE33" s="41"/>
      <c r="AF33" s="40"/>
      <c r="AG33" s="41"/>
      <c r="AH33" s="40"/>
      <c r="AI33" s="41"/>
    </row>
    <row r="34" spans="2:35" ht="12.75" thickBot="1" x14ac:dyDescent="0.25">
      <c r="C34" s="57"/>
      <c r="D34" s="43"/>
      <c r="E34" s="43"/>
      <c r="F34" s="44"/>
      <c r="G34" s="44"/>
      <c r="H34" s="45"/>
      <c r="I34" s="45"/>
      <c r="J34" s="45"/>
      <c r="K34" s="48"/>
      <c r="L34" s="232"/>
      <c r="M34" s="46"/>
      <c r="N34" s="346"/>
      <c r="O34" s="46"/>
      <c r="P34" s="234"/>
      <c r="Q34" s="234"/>
      <c r="R34" s="235"/>
      <c r="S34" s="236"/>
      <c r="T34" s="40"/>
      <c r="U34" s="41"/>
      <c r="V34" s="40"/>
      <c r="W34" s="41"/>
      <c r="X34" s="40"/>
      <c r="Y34" s="41"/>
      <c r="Z34" s="40"/>
      <c r="AA34" s="41"/>
      <c r="AB34" s="40"/>
      <c r="AC34" s="41"/>
      <c r="AD34" s="40"/>
      <c r="AE34" s="41"/>
      <c r="AF34" s="40"/>
      <c r="AG34" s="41"/>
      <c r="AH34" s="40"/>
      <c r="AI34" s="41"/>
    </row>
    <row r="35" spans="2:35" ht="12.75" thickBot="1" x14ac:dyDescent="0.25">
      <c r="B35" s="47"/>
      <c r="C35" s="42"/>
      <c r="D35" s="43"/>
      <c r="E35" s="43"/>
      <c r="F35" s="44"/>
      <c r="G35" s="44"/>
      <c r="H35" s="45"/>
      <c r="I35" s="45"/>
      <c r="J35" s="45"/>
      <c r="K35" s="48"/>
      <c r="L35" s="232"/>
      <c r="M35" s="46"/>
      <c r="N35" s="346"/>
      <c r="O35" s="46"/>
      <c r="P35" s="234"/>
      <c r="Q35" s="234"/>
      <c r="R35" s="235"/>
      <c r="S35" s="236"/>
      <c r="T35" s="40"/>
      <c r="U35" s="41"/>
      <c r="V35" s="40"/>
      <c r="W35" s="41"/>
      <c r="X35" s="40"/>
      <c r="Y35" s="41"/>
      <c r="Z35" s="40"/>
      <c r="AA35" s="41"/>
      <c r="AB35" s="40"/>
      <c r="AC35" s="41"/>
      <c r="AD35" s="40"/>
      <c r="AE35" s="41"/>
      <c r="AF35" s="40"/>
      <c r="AG35" s="41"/>
      <c r="AH35" s="40"/>
      <c r="AI35" s="41"/>
    </row>
    <row r="36" spans="2:35" ht="12.75" thickBot="1" x14ac:dyDescent="0.25">
      <c r="B36" s="47"/>
      <c r="C36" s="42"/>
      <c r="D36" s="43"/>
      <c r="E36" s="43"/>
      <c r="F36" s="44"/>
      <c r="G36" s="44"/>
      <c r="H36" s="45"/>
      <c r="I36" s="45"/>
      <c r="J36" s="45"/>
      <c r="K36" s="48"/>
      <c r="L36" s="232"/>
      <c r="M36" s="46"/>
      <c r="N36" s="346"/>
      <c r="O36" s="46"/>
      <c r="P36" s="234"/>
      <c r="Q36" s="234"/>
      <c r="R36" s="235"/>
      <c r="S36" s="234"/>
      <c r="T36" s="40"/>
      <c r="U36" s="41"/>
      <c r="V36" s="40"/>
      <c r="W36" s="41"/>
      <c r="X36" s="40"/>
      <c r="Y36" s="41"/>
      <c r="Z36" s="40"/>
      <c r="AA36" s="41"/>
      <c r="AB36" s="40"/>
      <c r="AC36" s="41"/>
      <c r="AD36" s="40"/>
      <c r="AE36" s="41"/>
      <c r="AF36" s="40"/>
      <c r="AG36" s="41"/>
      <c r="AH36" s="40"/>
      <c r="AI36" s="41"/>
    </row>
    <row r="37" spans="2:35" ht="12.75" thickBot="1" x14ac:dyDescent="0.25">
      <c r="B37" s="47"/>
      <c r="C37" s="42"/>
      <c r="D37" s="43"/>
      <c r="E37" s="43"/>
      <c r="F37" s="44"/>
      <c r="G37" s="44"/>
      <c r="H37" s="45"/>
      <c r="I37" s="45"/>
      <c r="J37" s="45"/>
      <c r="K37" s="48"/>
      <c r="L37" s="232"/>
      <c r="M37" s="46"/>
      <c r="N37" s="346"/>
      <c r="O37" s="46"/>
      <c r="P37" s="234"/>
      <c r="Q37" s="234"/>
      <c r="R37" s="235"/>
      <c r="S37" s="234"/>
      <c r="T37" s="40"/>
      <c r="U37" s="41"/>
      <c r="V37" s="40"/>
      <c r="W37" s="41"/>
      <c r="X37" s="40"/>
      <c r="Y37" s="41"/>
      <c r="Z37" s="40"/>
      <c r="AA37" s="41"/>
      <c r="AB37" s="40"/>
      <c r="AC37" s="41"/>
      <c r="AD37" s="40"/>
      <c r="AE37" s="41"/>
      <c r="AF37" s="40"/>
      <c r="AG37" s="41"/>
      <c r="AH37" s="40"/>
      <c r="AI37" s="41"/>
    </row>
    <row r="38" spans="2:35" ht="12.75" thickBot="1" x14ac:dyDescent="0.25">
      <c r="B38" s="47"/>
      <c r="C38" s="42"/>
      <c r="D38" s="43"/>
      <c r="E38" s="43"/>
      <c r="F38" s="44"/>
      <c r="G38" s="44"/>
      <c r="H38" s="45"/>
      <c r="I38" s="45"/>
      <c r="J38" s="45"/>
      <c r="K38" s="48"/>
      <c r="L38" s="232"/>
      <c r="M38" s="46"/>
      <c r="N38" s="346"/>
      <c r="O38" s="46"/>
      <c r="P38" s="234"/>
      <c r="Q38" s="234"/>
      <c r="R38" s="235"/>
      <c r="S38" s="234"/>
      <c r="T38" s="40"/>
      <c r="U38" s="41"/>
      <c r="V38" s="40"/>
      <c r="W38" s="41"/>
      <c r="X38" s="40"/>
      <c r="Y38" s="41"/>
      <c r="Z38" s="40"/>
      <c r="AA38" s="41"/>
      <c r="AB38" s="40"/>
      <c r="AC38" s="41"/>
      <c r="AD38" s="40"/>
      <c r="AE38" s="41"/>
      <c r="AF38" s="40"/>
      <c r="AG38" s="41"/>
      <c r="AH38" s="40"/>
      <c r="AI38" s="41"/>
    </row>
    <row r="39" spans="2:35" ht="12.75" thickBot="1" x14ac:dyDescent="0.25">
      <c r="B39" s="47"/>
      <c r="C39" s="42"/>
      <c r="D39" s="43"/>
      <c r="E39" s="43"/>
      <c r="F39" s="44"/>
      <c r="G39" s="44"/>
      <c r="H39" s="45"/>
      <c r="I39" s="45"/>
      <c r="J39" s="45"/>
      <c r="K39" s="48"/>
      <c r="L39" s="232"/>
      <c r="M39" s="46"/>
      <c r="N39" s="346"/>
      <c r="O39" s="46"/>
      <c r="P39" s="234"/>
      <c r="Q39" s="234"/>
      <c r="R39" s="235"/>
      <c r="S39" s="234"/>
      <c r="T39" s="40"/>
      <c r="U39" s="41"/>
      <c r="V39" s="40"/>
      <c r="W39" s="41"/>
      <c r="X39" s="40"/>
      <c r="Y39" s="41"/>
      <c r="Z39" s="40"/>
      <c r="AA39" s="41"/>
      <c r="AB39" s="40"/>
      <c r="AC39" s="41"/>
      <c r="AD39" s="40"/>
      <c r="AE39" s="41"/>
      <c r="AF39" s="40"/>
      <c r="AG39" s="41"/>
      <c r="AH39" s="40"/>
      <c r="AI39" s="41"/>
    </row>
    <row r="40" spans="2:35" ht="12.75" thickBot="1" x14ac:dyDescent="0.25">
      <c r="B40" s="47"/>
      <c r="C40" s="42"/>
      <c r="D40" s="43"/>
      <c r="E40" s="43"/>
      <c r="F40" s="44"/>
      <c r="G40" s="44"/>
      <c r="H40" s="45"/>
      <c r="I40" s="45"/>
      <c r="J40" s="45"/>
      <c r="K40" s="48"/>
      <c r="L40" s="232"/>
      <c r="M40" s="46"/>
      <c r="N40" s="346"/>
      <c r="O40" s="46"/>
      <c r="P40" s="234"/>
      <c r="Q40" s="234"/>
      <c r="R40" s="235"/>
      <c r="S40" s="234"/>
      <c r="T40" s="40"/>
      <c r="U40" s="41"/>
      <c r="V40" s="40"/>
      <c r="W40" s="41"/>
      <c r="X40" s="40"/>
      <c r="Y40" s="41"/>
      <c r="Z40" s="40"/>
      <c r="AA40" s="41"/>
      <c r="AB40" s="40"/>
      <c r="AC40" s="41"/>
      <c r="AD40" s="40"/>
      <c r="AE40" s="41"/>
      <c r="AF40" s="40"/>
      <c r="AG40" s="41"/>
      <c r="AH40" s="40"/>
      <c r="AI40" s="41"/>
    </row>
    <row r="41" spans="2:35" ht="12.75" thickBot="1" x14ac:dyDescent="0.25">
      <c r="B41" s="47"/>
      <c r="C41" s="42"/>
      <c r="D41" s="34"/>
      <c r="E41" s="34"/>
      <c r="F41" s="35"/>
      <c r="G41" s="35"/>
      <c r="H41" s="36"/>
      <c r="I41" s="36"/>
      <c r="J41" s="36"/>
      <c r="K41" s="48"/>
      <c r="L41" s="232"/>
      <c r="M41" s="37"/>
      <c r="N41" s="346"/>
      <c r="O41" s="46"/>
      <c r="P41" s="234"/>
      <c r="Q41" s="234"/>
      <c r="R41" s="235"/>
      <c r="S41" s="234"/>
      <c r="T41" s="40"/>
      <c r="U41" s="41"/>
      <c r="V41" s="40"/>
      <c r="W41" s="41"/>
      <c r="X41" s="40"/>
      <c r="Y41" s="41"/>
      <c r="Z41" s="40"/>
      <c r="AA41" s="41"/>
      <c r="AB41" s="40"/>
      <c r="AC41" s="41"/>
      <c r="AD41" s="40"/>
      <c r="AE41" s="41"/>
      <c r="AF41" s="40"/>
      <c r="AG41" s="41"/>
      <c r="AH41" s="40"/>
      <c r="AI41" s="41"/>
    </row>
    <row r="42" spans="2:35" ht="12.75" thickBot="1" x14ac:dyDescent="0.25">
      <c r="B42" s="47"/>
      <c r="C42" s="42"/>
      <c r="D42" s="43"/>
      <c r="E42" s="43"/>
      <c r="F42" s="44"/>
      <c r="G42" s="44"/>
      <c r="H42" s="45"/>
      <c r="I42" s="45"/>
      <c r="J42" s="45"/>
      <c r="K42" s="48"/>
      <c r="L42" s="232"/>
      <c r="M42" s="46"/>
      <c r="N42" s="346"/>
      <c r="O42" s="46"/>
      <c r="P42" s="234"/>
      <c r="Q42" s="234"/>
      <c r="R42" s="235"/>
      <c r="S42" s="234"/>
      <c r="T42" s="40"/>
      <c r="U42" s="41"/>
      <c r="V42" s="40"/>
      <c r="W42" s="41"/>
      <c r="X42" s="40"/>
      <c r="Y42" s="41"/>
      <c r="Z42" s="40"/>
      <c r="AA42" s="41"/>
      <c r="AB42" s="40"/>
      <c r="AC42" s="41"/>
      <c r="AD42" s="40"/>
      <c r="AE42" s="41"/>
      <c r="AF42" s="40"/>
      <c r="AG42" s="41"/>
      <c r="AH42" s="40"/>
      <c r="AI42" s="41"/>
    </row>
    <row r="43" spans="2:35" ht="12.75" thickBot="1" x14ac:dyDescent="0.25">
      <c r="B43" s="32"/>
      <c r="C43" s="42"/>
      <c r="D43" s="43"/>
      <c r="E43" s="43"/>
      <c r="F43" s="44"/>
      <c r="G43" s="44"/>
      <c r="H43" s="45"/>
      <c r="I43" s="45"/>
      <c r="J43" s="45"/>
      <c r="K43" s="48"/>
      <c r="L43" s="232"/>
      <c r="M43" s="46"/>
      <c r="N43" s="346"/>
      <c r="O43" s="46"/>
      <c r="P43" s="234"/>
      <c r="Q43" s="234"/>
      <c r="R43" s="235"/>
      <c r="S43" s="234"/>
      <c r="T43" s="40"/>
      <c r="U43" s="41"/>
      <c r="V43" s="40"/>
      <c r="W43" s="41"/>
      <c r="X43" s="40"/>
      <c r="Y43" s="41"/>
      <c r="Z43" s="40"/>
      <c r="AA43" s="41"/>
      <c r="AB43" s="40"/>
      <c r="AC43" s="41"/>
      <c r="AD43" s="40"/>
      <c r="AE43" s="41"/>
      <c r="AF43" s="40"/>
      <c r="AG43" s="41"/>
      <c r="AH43" s="40"/>
      <c r="AI43" s="41"/>
    </row>
    <row r="44" spans="2:35" ht="12.75" thickBot="1" x14ac:dyDescent="0.25">
      <c r="B44" s="50"/>
      <c r="C44" s="51"/>
      <c r="D44" s="43"/>
      <c r="E44" s="43"/>
      <c r="F44" s="44"/>
      <c r="G44" s="44"/>
      <c r="H44" s="45"/>
      <c r="I44" s="45"/>
      <c r="J44" s="45"/>
      <c r="K44" s="48"/>
      <c r="L44" s="232"/>
      <c r="M44" s="46"/>
      <c r="N44" s="346"/>
      <c r="O44" s="46"/>
      <c r="P44" s="234"/>
      <c r="Q44" s="234"/>
      <c r="R44" s="235"/>
      <c r="S44" s="234"/>
      <c r="T44" s="40"/>
      <c r="U44" s="41"/>
      <c r="V44" s="40"/>
      <c r="W44" s="41"/>
      <c r="X44" s="40"/>
      <c r="Y44" s="41"/>
      <c r="Z44" s="40"/>
      <c r="AA44" s="41"/>
      <c r="AB44" s="40"/>
      <c r="AC44" s="41"/>
      <c r="AD44" s="40"/>
      <c r="AE44" s="41"/>
      <c r="AF44" s="40"/>
      <c r="AG44" s="41"/>
      <c r="AH44" s="40"/>
      <c r="AI44" s="41"/>
    </row>
    <row r="45" spans="2:35" ht="12.75" thickBot="1" x14ac:dyDescent="0.25">
      <c r="B45" s="50"/>
      <c r="C45" s="51"/>
      <c r="D45" s="43"/>
      <c r="E45" s="43"/>
      <c r="F45" s="44"/>
      <c r="G45" s="44"/>
      <c r="H45" s="45"/>
      <c r="I45" s="45"/>
      <c r="J45" s="45"/>
      <c r="K45" s="48"/>
      <c r="L45" s="232"/>
      <c r="M45" s="46"/>
      <c r="N45" s="346"/>
      <c r="O45" s="46"/>
      <c r="P45" s="234"/>
      <c r="Q45" s="234"/>
      <c r="R45" s="235"/>
      <c r="S45" s="234"/>
      <c r="T45" s="40"/>
      <c r="U45" s="41"/>
      <c r="V45" s="40"/>
      <c r="W45" s="41"/>
      <c r="X45" s="40"/>
      <c r="Y45" s="41"/>
      <c r="Z45" s="40"/>
      <c r="AA45" s="41"/>
      <c r="AB45" s="40"/>
      <c r="AC45" s="41"/>
      <c r="AD45" s="40"/>
      <c r="AE45" s="41"/>
      <c r="AF45" s="40"/>
      <c r="AG45" s="41"/>
      <c r="AH45" s="40"/>
      <c r="AI45" s="41"/>
    </row>
    <row r="46" spans="2:35" ht="12.75" thickBot="1" x14ac:dyDescent="0.25">
      <c r="B46" s="50"/>
      <c r="C46" s="51"/>
      <c r="D46" s="43"/>
      <c r="E46" s="43"/>
      <c r="F46" s="44"/>
      <c r="G46" s="44"/>
      <c r="H46" s="45"/>
      <c r="I46" s="45"/>
      <c r="J46" s="45"/>
      <c r="K46" s="48"/>
      <c r="L46" s="232"/>
      <c r="M46" s="46"/>
      <c r="N46" s="346"/>
      <c r="O46" s="46"/>
      <c r="P46" s="234"/>
      <c r="Q46" s="234"/>
      <c r="R46" s="235"/>
      <c r="S46" s="234"/>
      <c r="T46" s="40"/>
      <c r="U46" s="41"/>
      <c r="V46" s="40"/>
      <c r="W46" s="41"/>
      <c r="X46" s="40"/>
      <c r="Y46" s="41"/>
      <c r="Z46" s="40"/>
      <c r="AA46" s="41"/>
      <c r="AB46" s="40"/>
      <c r="AC46" s="41"/>
      <c r="AD46" s="40"/>
      <c r="AE46" s="41"/>
      <c r="AF46" s="40"/>
      <c r="AG46" s="41"/>
      <c r="AH46" s="40"/>
      <c r="AI46" s="41"/>
    </row>
    <row r="47" spans="2:35" ht="12.75" thickBot="1" x14ac:dyDescent="0.25">
      <c r="B47" s="32"/>
      <c r="C47" s="42"/>
      <c r="D47" s="43"/>
      <c r="E47" s="43"/>
      <c r="F47" s="44"/>
      <c r="G47" s="44"/>
      <c r="H47" s="45"/>
      <c r="I47" s="45"/>
      <c r="J47" s="45"/>
      <c r="K47" s="48"/>
      <c r="L47" s="232"/>
      <c r="M47" s="46"/>
      <c r="N47" s="346"/>
      <c r="O47" s="46"/>
      <c r="P47" s="234"/>
      <c r="Q47" s="234"/>
      <c r="R47" s="235"/>
      <c r="S47" s="234"/>
      <c r="T47" s="40"/>
      <c r="U47" s="41"/>
      <c r="V47" s="40"/>
      <c r="W47" s="41"/>
      <c r="X47" s="40"/>
      <c r="Y47" s="41"/>
      <c r="Z47" s="40"/>
      <c r="AA47" s="41"/>
      <c r="AB47" s="40"/>
      <c r="AC47" s="41"/>
      <c r="AD47" s="40"/>
      <c r="AE47" s="41"/>
      <c r="AF47" s="40"/>
      <c r="AG47" s="41"/>
      <c r="AH47" s="40"/>
      <c r="AI47" s="41"/>
    </row>
    <row r="48" spans="2:35" ht="12.75" thickBot="1" x14ac:dyDescent="0.25">
      <c r="B48" s="32"/>
      <c r="C48" s="42"/>
      <c r="D48" s="43"/>
      <c r="E48" s="43"/>
      <c r="F48" s="44"/>
      <c r="G48" s="44"/>
      <c r="H48" s="45"/>
      <c r="I48" s="45"/>
      <c r="J48" s="45"/>
      <c r="K48" s="48"/>
      <c r="L48" s="232"/>
      <c r="M48" s="46"/>
      <c r="N48" s="346"/>
      <c r="O48" s="46"/>
      <c r="P48" s="234"/>
      <c r="Q48" s="234"/>
      <c r="R48" s="235"/>
      <c r="S48" s="234"/>
      <c r="T48" s="40"/>
      <c r="U48" s="41"/>
      <c r="V48" s="40"/>
      <c r="W48" s="41"/>
      <c r="X48" s="40"/>
      <c r="Y48" s="41"/>
      <c r="Z48" s="40"/>
      <c r="AA48" s="41"/>
      <c r="AB48" s="40"/>
      <c r="AC48" s="41"/>
      <c r="AD48" s="40"/>
      <c r="AE48" s="41"/>
      <c r="AF48" s="40"/>
      <c r="AG48" s="41"/>
      <c r="AH48" s="40"/>
      <c r="AI48" s="41"/>
    </row>
    <row r="49" spans="2:35" ht="12.75" thickBot="1" x14ac:dyDescent="0.25">
      <c r="B49" s="32"/>
      <c r="C49" s="42"/>
      <c r="D49" s="43"/>
      <c r="E49" s="43"/>
      <c r="F49" s="44"/>
      <c r="G49" s="44"/>
      <c r="H49" s="45"/>
      <c r="I49" s="45"/>
      <c r="J49" s="45"/>
      <c r="K49" s="48"/>
      <c r="L49" s="232"/>
      <c r="M49" s="46"/>
      <c r="N49" s="346"/>
      <c r="O49" s="46"/>
      <c r="P49" s="234"/>
      <c r="Q49" s="234"/>
      <c r="R49" s="235"/>
      <c r="S49" s="234"/>
      <c r="T49" s="40"/>
      <c r="U49" s="41"/>
      <c r="V49" s="40"/>
      <c r="W49" s="41"/>
      <c r="X49" s="40"/>
      <c r="Y49" s="41"/>
      <c r="Z49" s="40"/>
      <c r="AA49" s="41"/>
      <c r="AB49" s="40"/>
      <c r="AC49" s="41"/>
      <c r="AD49" s="40"/>
      <c r="AE49" s="41"/>
      <c r="AF49" s="40"/>
      <c r="AG49" s="41"/>
      <c r="AH49" s="40"/>
      <c r="AI49" s="41"/>
    </row>
    <row r="50" spans="2:35" ht="12.75" thickBot="1" x14ac:dyDescent="0.25">
      <c r="C50" s="57"/>
      <c r="D50" s="43"/>
      <c r="E50" s="43"/>
      <c r="F50" s="44"/>
      <c r="G50" s="44"/>
      <c r="H50" s="45"/>
      <c r="I50" s="45"/>
      <c r="J50" s="45"/>
      <c r="K50" s="48"/>
      <c r="L50" s="232"/>
      <c r="M50" s="46"/>
      <c r="N50" s="346"/>
      <c r="O50" s="46"/>
      <c r="P50" s="234"/>
      <c r="Q50" s="234"/>
      <c r="R50" s="235"/>
      <c r="S50" s="234"/>
      <c r="T50" s="40"/>
      <c r="U50" s="41"/>
      <c r="V50" s="40"/>
      <c r="W50" s="41"/>
      <c r="X50" s="40"/>
      <c r="Y50" s="41"/>
      <c r="Z50" s="40"/>
      <c r="AA50" s="41"/>
      <c r="AB50" s="40"/>
      <c r="AC50" s="41"/>
      <c r="AD50" s="40"/>
      <c r="AE50" s="41"/>
      <c r="AF50" s="40"/>
      <c r="AG50" s="41"/>
      <c r="AH50" s="40"/>
      <c r="AI50" s="41"/>
    </row>
    <row r="51" spans="2:35" ht="12.75" thickBot="1" x14ac:dyDescent="0.25">
      <c r="B51" s="50"/>
      <c r="C51" s="51"/>
      <c r="D51" s="43"/>
      <c r="E51" s="43"/>
      <c r="F51" s="44"/>
      <c r="G51" s="44"/>
      <c r="H51" s="45"/>
      <c r="I51" s="45"/>
      <c r="J51" s="45"/>
      <c r="K51" s="48"/>
      <c r="L51" s="232"/>
      <c r="M51" s="46"/>
      <c r="N51" s="346"/>
      <c r="O51" s="46"/>
      <c r="P51" s="234"/>
      <c r="Q51" s="234"/>
      <c r="R51" s="235"/>
      <c r="S51" s="234"/>
      <c r="T51" s="40"/>
      <c r="U51" s="41"/>
      <c r="V51" s="40"/>
      <c r="W51" s="41"/>
      <c r="X51" s="40"/>
      <c r="Y51" s="41"/>
      <c r="Z51" s="40"/>
      <c r="AA51" s="41"/>
      <c r="AB51" s="40"/>
      <c r="AC51" s="41"/>
      <c r="AD51" s="40"/>
      <c r="AE51" s="41"/>
      <c r="AF51" s="40"/>
      <c r="AG51" s="41"/>
      <c r="AH51" s="40"/>
      <c r="AI51" s="41"/>
    </row>
    <row r="52" spans="2:35" ht="12.75" thickBot="1" x14ac:dyDescent="0.25">
      <c r="B52" s="50"/>
      <c r="C52" s="51"/>
      <c r="D52" s="43"/>
      <c r="E52" s="43"/>
      <c r="F52" s="44"/>
      <c r="G52" s="44"/>
      <c r="H52" s="45"/>
      <c r="I52" s="45"/>
      <c r="J52" s="45"/>
      <c r="K52" s="48"/>
      <c r="L52" s="232"/>
      <c r="M52" s="46"/>
      <c r="N52" s="346"/>
      <c r="O52" s="46"/>
      <c r="P52" s="234"/>
      <c r="Q52" s="234"/>
      <c r="R52" s="235"/>
      <c r="S52" s="234"/>
      <c r="T52" s="40"/>
      <c r="U52" s="41"/>
      <c r="V52" s="40"/>
      <c r="W52" s="41"/>
      <c r="X52" s="40"/>
      <c r="Y52" s="41"/>
      <c r="Z52" s="40"/>
      <c r="AA52" s="41"/>
      <c r="AB52" s="40"/>
      <c r="AC52" s="41"/>
      <c r="AD52" s="40"/>
      <c r="AE52" s="41"/>
      <c r="AF52" s="40"/>
      <c r="AG52" s="41"/>
      <c r="AH52" s="40"/>
      <c r="AI52" s="41"/>
    </row>
    <row r="53" spans="2:35" ht="12.75" thickBot="1" x14ac:dyDescent="0.25">
      <c r="B53" s="50"/>
      <c r="C53" s="51"/>
      <c r="D53" s="43"/>
      <c r="E53" s="43"/>
      <c r="F53" s="44"/>
      <c r="G53" s="44"/>
      <c r="H53" s="45"/>
      <c r="I53" s="45"/>
      <c r="J53" s="45"/>
      <c r="K53" s="48"/>
      <c r="L53" s="232"/>
      <c r="M53" s="46"/>
      <c r="N53" s="346"/>
      <c r="O53" s="46"/>
      <c r="P53" s="234"/>
      <c r="Q53" s="234"/>
      <c r="R53" s="235"/>
      <c r="S53" s="234"/>
      <c r="T53" s="40"/>
      <c r="U53" s="41"/>
      <c r="V53" s="40"/>
      <c r="W53" s="41"/>
      <c r="X53" s="40"/>
      <c r="Y53" s="41"/>
      <c r="Z53" s="40"/>
      <c r="AA53" s="41"/>
      <c r="AB53" s="40"/>
      <c r="AC53" s="41"/>
      <c r="AD53" s="40"/>
      <c r="AE53" s="41"/>
      <c r="AF53" s="40"/>
      <c r="AG53" s="41"/>
      <c r="AH53" s="40"/>
      <c r="AI53" s="41"/>
    </row>
    <row r="54" spans="2:35" ht="12.75" thickBot="1" x14ac:dyDescent="0.25">
      <c r="B54" s="50"/>
      <c r="C54" s="51"/>
      <c r="D54" s="43"/>
      <c r="E54" s="43"/>
      <c r="F54" s="44"/>
      <c r="G54" s="44"/>
      <c r="H54" s="45"/>
      <c r="I54" s="45"/>
      <c r="J54" s="45"/>
      <c r="K54" s="48"/>
      <c r="L54" s="232"/>
      <c r="M54" s="46"/>
      <c r="N54" s="346"/>
      <c r="O54" s="46"/>
      <c r="P54" s="234"/>
      <c r="Q54" s="234"/>
      <c r="R54" s="235"/>
      <c r="S54" s="234"/>
      <c r="T54" s="40"/>
      <c r="U54" s="41"/>
      <c r="V54" s="40"/>
      <c r="W54" s="41"/>
      <c r="X54" s="40"/>
      <c r="Y54" s="41"/>
      <c r="Z54" s="40"/>
      <c r="AA54" s="41"/>
      <c r="AB54" s="40"/>
      <c r="AC54" s="41"/>
      <c r="AD54" s="40"/>
      <c r="AE54" s="41"/>
      <c r="AF54" s="40"/>
      <c r="AG54" s="41"/>
      <c r="AH54" s="40"/>
      <c r="AI54" s="41"/>
    </row>
    <row r="55" spans="2:35" ht="12.75" thickBot="1" x14ac:dyDescent="0.25">
      <c r="B55" s="47"/>
      <c r="C55" s="42"/>
      <c r="D55" s="43"/>
      <c r="E55" s="43"/>
      <c r="F55" s="44"/>
      <c r="G55" s="44"/>
      <c r="H55" s="45"/>
      <c r="I55" s="45"/>
      <c r="J55" s="45"/>
      <c r="K55" s="48"/>
      <c r="L55" s="232"/>
      <c r="M55" s="46"/>
      <c r="N55" s="346"/>
      <c r="O55" s="46"/>
      <c r="P55" s="234"/>
      <c r="Q55" s="234"/>
      <c r="R55" s="235"/>
      <c r="S55" s="234"/>
      <c r="T55" s="40"/>
      <c r="U55" s="41"/>
      <c r="V55" s="40"/>
      <c r="W55" s="41"/>
      <c r="X55" s="40"/>
      <c r="Y55" s="41"/>
      <c r="Z55" s="40"/>
      <c r="AA55" s="41"/>
      <c r="AB55" s="40"/>
      <c r="AC55" s="41"/>
      <c r="AD55" s="40"/>
      <c r="AE55" s="41"/>
      <c r="AF55" s="40"/>
      <c r="AG55" s="41"/>
      <c r="AH55" s="40"/>
      <c r="AI55" s="41"/>
    </row>
    <row r="56" spans="2:35" ht="12.75" thickBot="1" x14ac:dyDescent="0.25">
      <c r="B56" s="50"/>
      <c r="C56" s="51"/>
      <c r="D56" s="43"/>
      <c r="E56" s="43"/>
      <c r="F56" s="44"/>
      <c r="G56" s="44"/>
      <c r="H56" s="45"/>
      <c r="I56" s="45"/>
      <c r="J56" s="45"/>
      <c r="K56" s="48"/>
      <c r="L56" s="232"/>
      <c r="M56" s="46"/>
      <c r="N56" s="346"/>
      <c r="O56" s="46"/>
      <c r="P56" s="234"/>
      <c r="Q56" s="234"/>
      <c r="R56" s="235"/>
      <c r="S56" s="234"/>
      <c r="T56" s="40"/>
      <c r="U56" s="41"/>
      <c r="V56" s="40"/>
      <c r="W56" s="41"/>
      <c r="X56" s="40"/>
      <c r="Y56" s="41"/>
      <c r="Z56" s="40"/>
      <c r="AA56" s="41"/>
      <c r="AB56" s="40"/>
      <c r="AC56" s="41"/>
      <c r="AD56" s="40"/>
      <c r="AE56" s="41"/>
      <c r="AF56" s="40"/>
      <c r="AG56" s="41"/>
      <c r="AH56" s="40"/>
      <c r="AI56" s="41"/>
    </row>
    <row r="57" spans="2:35" ht="12.75" thickBot="1" x14ac:dyDescent="0.25">
      <c r="B57" s="47"/>
      <c r="C57" s="42"/>
      <c r="D57" s="43"/>
      <c r="E57" s="43"/>
      <c r="F57" s="44"/>
      <c r="G57" s="44"/>
      <c r="H57" s="45"/>
      <c r="I57" s="45"/>
      <c r="J57" s="45"/>
      <c r="K57" s="48"/>
      <c r="L57" s="232"/>
      <c r="M57" s="46"/>
      <c r="N57" s="346"/>
      <c r="O57" s="46"/>
      <c r="P57" s="234"/>
      <c r="Q57" s="234"/>
      <c r="R57" s="235"/>
      <c r="S57" s="234"/>
      <c r="T57" s="40"/>
      <c r="U57" s="41"/>
      <c r="V57" s="40"/>
      <c r="W57" s="41"/>
      <c r="X57" s="40"/>
      <c r="Y57" s="41"/>
      <c r="Z57" s="40"/>
      <c r="AA57" s="41"/>
      <c r="AB57" s="40"/>
      <c r="AC57" s="41"/>
      <c r="AD57" s="40"/>
      <c r="AE57" s="41"/>
      <c r="AF57" s="40"/>
      <c r="AG57" s="41"/>
      <c r="AH57" s="40"/>
      <c r="AI57" s="41"/>
    </row>
    <row r="58" spans="2:35" ht="12.75" thickBot="1" x14ac:dyDescent="0.25">
      <c r="B58" s="32"/>
      <c r="C58" s="42"/>
      <c r="D58" s="43"/>
      <c r="E58" s="43"/>
      <c r="F58" s="44"/>
      <c r="G58" s="44"/>
      <c r="H58" s="45"/>
      <c r="I58" s="45"/>
      <c r="J58" s="45"/>
      <c r="K58" s="48"/>
      <c r="L58" s="232"/>
      <c r="M58" s="46"/>
      <c r="N58" s="346"/>
      <c r="O58" s="46"/>
      <c r="P58" s="234"/>
      <c r="Q58" s="234"/>
      <c r="R58" s="235"/>
      <c r="S58" s="234"/>
      <c r="T58" s="40"/>
      <c r="U58" s="41"/>
      <c r="V58" s="40"/>
      <c r="W58" s="41"/>
      <c r="X58" s="40"/>
      <c r="Y58" s="41"/>
      <c r="Z58" s="40"/>
      <c r="AA58" s="41"/>
      <c r="AB58" s="40"/>
      <c r="AC58" s="41"/>
      <c r="AD58" s="40"/>
      <c r="AE58" s="41"/>
      <c r="AF58" s="40"/>
      <c r="AG58" s="41"/>
      <c r="AH58" s="40"/>
      <c r="AI58" s="41"/>
    </row>
    <row r="59" spans="2:35" ht="12.75" thickBot="1" x14ac:dyDescent="0.25">
      <c r="B59" s="32"/>
      <c r="C59" s="42"/>
      <c r="D59" s="43"/>
      <c r="E59" s="43"/>
      <c r="F59" s="44"/>
      <c r="G59" s="44"/>
      <c r="H59" s="45"/>
      <c r="I59" s="45"/>
      <c r="J59" s="45"/>
      <c r="K59" s="48"/>
      <c r="L59" s="232"/>
      <c r="M59" s="46"/>
      <c r="N59" s="346"/>
      <c r="O59" s="46"/>
      <c r="P59" s="234"/>
      <c r="Q59" s="234"/>
      <c r="R59" s="235"/>
      <c r="S59" s="234"/>
      <c r="T59" s="40"/>
      <c r="U59" s="41"/>
      <c r="V59" s="40"/>
      <c r="W59" s="41"/>
      <c r="X59" s="40"/>
      <c r="Y59" s="41"/>
      <c r="Z59" s="40"/>
      <c r="AA59" s="41"/>
      <c r="AB59" s="40"/>
      <c r="AC59" s="41"/>
      <c r="AD59" s="40"/>
      <c r="AE59" s="41"/>
      <c r="AF59" s="40"/>
      <c r="AG59" s="41"/>
      <c r="AH59" s="40"/>
      <c r="AI59" s="41"/>
    </row>
    <row r="60" spans="2:35" ht="12.75" thickBot="1" x14ac:dyDescent="0.25">
      <c r="B60" s="32"/>
      <c r="C60" s="42"/>
      <c r="D60" s="43"/>
      <c r="E60" s="43"/>
      <c r="F60" s="44"/>
      <c r="G60" s="44"/>
      <c r="H60" s="45"/>
      <c r="I60" s="45"/>
      <c r="J60" s="45"/>
      <c r="K60" s="48"/>
      <c r="L60" s="232"/>
      <c r="M60" s="46"/>
      <c r="N60" s="346"/>
      <c r="O60" s="46"/>
      <c r="P60" s="234"/>
      <c r="Q60" s="234"/>
      <c r="R60" s="235"/>
      <c r="S60" s="234"/>
      <c r="T60" s="40"/>
      <c r="U60" s="41"/>
      <c r="V60" s="40"/>
      <c r="W60" s="41"/>
      <c r="X60" s="40"/>
      <c r="Y60" s="41"/>
      <c r="Z60" s="40"/>
      <c r="AA60" s="41"/>
      <c r="AB60" s="40"/>
      <c r="AC60" s="41"/>
      <c r="AD60" s="40"/>
      <c r="AE60" s="41"/>
      <c r="AF60" s="40"/>
      <c r="AG60" s="41"/>
      <c r="AH60" s="40"/>
      <c r="AI60" s="41"/>
    </row>
    <row r="61" spans="2:35" ht="12.75" thickBot="1" x14ac:dyDescent="0.25">
      <c r="B61" s="47"/>
      <c r="C61" s="42"/>
      <c r="D61" s="43"/>
      <c r="E61" s="43"/>
      <c r="F61" s="44"/>
      <c r="G61" s="44"/>
      <c r="H61" s="45"/>
      <c r="I61" s="45"/>
      <c r="J61" s="45"/>
      <c r="K61" s="48"/>
      <c r="L61" s="232"/>
      <c r="M61" s="46"/>
      <c r="N61" s="346"/>
      <c r="O61" s="46"/>
      <c r="P61" s="234"/>
      <c r="Q61" s="234"/>
      <c r="R61" s="235"/>
      <c r="S61" s="234"/>
      <c r="T61" s="40"/>
      <c r="U61" s="41"/>
      <c r="V61" s="40"/>
      <c r="W61" s="41"/>
      <c r="X61" s="40"/>
      <c r="Y61" s="41"/>
      <c r="Z61" s="40"/>
      <c r="AA61" s="41"/>
      <c r="AB61" s="40"/>
      <c r="AC61" s="41"/>
      <c r="AD61" s="40"/>
      <c r="AE61" s="41"/>
      <c r="AF61" s="40"/>
      <c r="AG61" s="41"/>
      <c r="AH61" s="40"/>
      <c r="AI61" s="41"/>
    </row>
    <row r="62" spans="2:35" ht="12.75" thickBot="1" x14ac:dyDescent="0.25">
      <c r="B62" s="47"/>
      <c r="C62" s="42"/>
      <c r="D62" s="43"/>
      <c r="E62" s="43"/>
      <c r="F62" s="44"/>
      <c r="G62" s="44"/>
      <c r="H62" s="45"/>
      <c r="I62" s="45"/>
      <c r="J62" s="45"/>
      <c r="K62" s="48"/>
      <c r="L62" s="232"/>
      <c r="M62" s="46"/>
      <c r="N62" s="346"/>
      <c r="O62" s="46"/>
      <c r="P62" s="234"/>
      <c r="Q62" s="234"/>
      <c r="R62" s="235"/>
      <c r="S62" s="234"/>
      <c r="T62" s="40"/>
      <c r="U62" s="41"/>
      <c r="V62" s="40"/>
      <c r="W62" s="41"/>
      <c r="X62" s="40"/>
      <c r="Y62" s="41"/>
      <c r="Z62" s="40"/>
      <c r="AA62" s="41"/>
      <c r="AB62" s="40"/>
      <c r="AC62" s="41"/>
      <c r="AD62" s="40"/>
      <c r="AE62" s="41"/>
      <c r="AF62" s="40"/>
      <c r="AG62" s="41"/>
      <c r="AH62" s="40"/>
      <c r="AI62" s="41"/>
    </row>
    <row r="63" spans="2:35" ht="12.75" thickBot="1" x14ac:dyDescent="0.25">
      <c r="B63" s="47"/>
      <c r="C63" s="42"/>
      <c r="D63" s="34"/>
      <c r="E63" s="34"/>
      <c r="F63" s="35"/>
      <c r="G63" s="35"/>
      <c r="H63" s="36"/>
      <c r="I63" s="36"/>
      <c r="J63" s="36"/>
      <c r="K63" s="48"/>
      <c r="L63" s="232"/>
      <c r="M63" s="37"/>
      <c r="N63" s="346"/>
      <c r="O63" s="46"/>
      <c r="P63" s="234"/>
      <c r="Q63" s="234"/>
      <c r="R63" s="235"/>
      <c r="S63" s="234"/>
      <c r="T63" s="40"/>
      <c r="U63" s="41"/>
      <c r="V63" s="40"/>
      <c r="W63" s="41"/>
      <c r="X63" s="40"/>
      <c r="Y63" s="41"/>
      <c r="Z63" s="40"/>
      <c r="AA63" s="41"/>
      <c r="AB63" s="40"/>
      <c r="AC63" s="41"/>
      <c r="AD63" s="40"/>
      <c r="AE63" s="41"/>
      <c r="AF63" s="40"/>
      <c r="AG63" s="41"/>
      <c r="AH63" s="40"/>
      <c r="AI63" s="41"/>
    </row>
    <row r="64" spans="2:35" ht="12.75" thickBot="1" x14ac:dyDescent="0.25">
      <c r="B64" s="47"/>
      <c r="C64" s="42"/>
      <c r="D64" s="34"/>
      <c r="E64" s="34"/>
      <c r="F64" s="35"/>
      <c r="G64" s="35"/>
      <c r="H64" s="36"/>
      <c r="I64" s="36"/>
      <c r="J64" s="36"/>
      <c r="K64" s="48"/>
      <c r="L64" s="232"/>
      <c r="M64" s="37"/>
      <c r="N64" s="346"/>
      <c r="O64" s="46"/>
      <c r="P64" s="234"/>
      <c r="Q64" s="234"/>
      <c r="R64" s="235"/>
      <c r="S64" s="234"/>
      <c r="T64" s="40"/>
      <c r="U64" s="41"/>
      <c r="V64" s="40"/>
      <c r="W64" s="41"/>
      <c r="X64" s="40"/>
      <c r="Y64" s="41"/>
      <c r="Z64" s="40"/>
      <c r="AA64" s="41"/>
      <c r="AB64" s="40"/>
      <c r="AC64" s="41"/>
      <c r="AD64" s="40"/>
      <c r="AE64" s="41"/>
      <c r="AF64" s="40"/>
      <c r="AG64" s="41"/>
      <c r="AH64" s="40"/>
      <c r="AI64" s="41"/>
    </row>
    <row r="65" spans="2:35" ht="12.75" thickBot="1" x14ac:dyDescent="0.25">
      <c r="B65" s="47"/>
      <c r="C65" s="42"/>
      <c r="D65" s="34"/>
      <c r="E65" s="34"/>
      <c r="F65" s="35"/>
      <c r="G65" s="35"/>
      <c r="H65" s="36"/>
      <c r="I65" s="36"/>
      <c r="J65" s="36"/>
      <c r="K65" s="48"/>
      <c r="L65" s="232"/>
      <c r="M65" s="37"/>
      <c r="N65" s="346"/>
      <c r="O65" s="46"/>
      <c r="P65" s="234"/>
      <c r="Q65" s="234"/>
      <c r="R65" s="235"/>
      <c r="S65" s="234"/>
      <c r="T65" s="40"/>
      <c r="U65" s="41"/>
      <c r="V65" s="40"/>
      <c r="W65" s="41"/>
      <c r="X65" s="40"/>
      <c r="Y65" s="41"/>
      <c r="Z65" s="40"/>
      <c r="AA65" s="41"/>
      <c r="AB65" s="40"/>
      <c r="AC65" s="41"/>
      <c r="AD65" s="40"/>
      <c r="AE65" s="41"/>
      <c r="AF65" s="40"/>
      <c r="AG65" s="41"/>
      <c r="AH65" s="40"/>
      <c r="AI65" s="41"/>
    </row>
    <row r="66" spans="2:35" ht="12.75" thickBot="1" x14ac:dyDescent="0.25">
      <c r="B66" s="47"/>
      <c r="C66" s="42"/>
      <c r="D66" s="34"/>
      <c r="E66" s="34"/>
      <c r="F66" s="35"/>
      <c r="G66" s="35"/>
      <c r="H66" s="36"/>
      <c r="I66" s="36"/>
      <c r="J66" s="36"/>
      <c r="K66" s="48"/>
      <c r="L66" s="232"/>
      <c r="M66" s="37"/>
      <c r="N66" s="346"/>
      <c r="O66" s="46"/>
      <c r="P66" s="234"/>
      <c r="Q66" s="234"/>
      <c r="R66" s="235"/>
      <c r="S66" s="234"/>
      <c r="T66" s="40"/>
      <c r="U66" s="41"/>
      <c r="V66" s="40"/>
      <c r="W66" s="41"/>
      <c r="X66" s="40"/>
      <c r="Y66" s="41"/>
      <c r="Z66" s="40"/>
      <c r="AA66" s="41"/>
      <c r="AB66" s="40"/>
      <c r="AC66" s="41"/>
      <c r="AD66" s="40"/>
      <c r="AE66" s="41"/>
      <c r="AF66" s="40"/>
      <c r="AG66" s="41"/>
      <c r="AH66" s="40"/>
      <c r="AI66" s="41"/>
    </row>
    <row r="67" spans="2:35" ht="12.75" thickBot="1" x14ac:dyDescent="0.25">
      <c r="B67" s="47"/>
      <c r="C67" s="42"/>
      <c r="D67" s="43"/>
      <c r="E67" s="43"/>
      <c r="F67" s="44"/>
      <c r="G67" s="44"/>
      <c r="H67" s="45"/>
      <c r="I67" s="45"/>
      <c r="J67" s="45"/>
      <c r="K67" s="48"/>
      <c r="L67" s="232"/>
      <c r="M67" s="46"/>
      <c r="N67" s="346"/>
      <c r="O67" s="46"/>
      <c r="P67" s="234"/>
      <c r="Q67" s="234"/>
      <c r="R67" s="235"/>
      <c r="S67" s="234"/>
      <c r="T67" s="40"/>
      <c r="U67" s="41"/>
      <c r="V67" s="40"/>
      <c r="W67" s="41"/>
      <c r="X67" s="40"/>
      <c r="Y67" s="41"/>
      <c r="Z67" s="40"/>
      <c r="AA67" s="41"/>
      <c r="AB67" s="40"/>
      <c r="AC67" s="41"/>
      <c r="AD67" s="40"/>
      <c r="AE67" s="41"/>
      <c r="AF67" s="40"/>
      <c r="AG67" s="41"/>
      <c r="AH67" s="40"/>
      <c r="AI67" s="41"/>
    </row>
    <row r="68" spans="2:35" ht="12.75" thickBot="1" x14ac:dyDescent="0.25">
      <c r="B68" s="47"/>
      <c r="C68" s="42"/>
      <c r="D68" s="43"/>
      <c r="E68" s="43"/>
      <c r="F68" s="44"/>
      <c r="G68" s="44"/>
      <c r="H68" s="45"/>
      <c r="I68" s="45"/>
      <c r="J68" s="45"/>
      <c r="K68" s="48"/>
      <c r="L68" s="232"/>
      <c r="M68" s="46"/>
      <c r="N68" s="346"/>
      <c r="O68" s="46"/>
      <c r="P68" s="234"/>
      <c r="Q68" s="234"/>
      <c r="R68" s="235"/>
      <c r="S68" s="234"/>
      <c r="T68" s="40"/>
      <c r="U68" s="41"/>
      <c r="V68" s="40"/>
      <c r="W68" s="41"/>
      <c r="X68" s="40"/>
      <c r="Y68" s="41"/>
      <c r="Z68" s="40"/>
      <c r="AA68" s="41"/>
      <c r="AB68" s="40"/>
      <c r="AC68" s="41"/>
      <c r="AD68" s="40"/>
      <c r="AE68" s="41"/>
      <c r="AF68" s="40"/>
      <c r="AG68" s="41"/>
      <c r="AH68" s="40"/>
      <c r="AI68" s="41"/>
    </row>
    <row r="69" spans="2:35" ht="12.75" thickBot="1" x14ac:dyDescent="0.25">
      <c r="B69" s="32"/>
      <c r="C69" s="33"/>
      <c r="D69" s="34"/>
      <c r="E69" s="34"/>
      <c r="F69" s="35"/>
      <c r="G69" s="35"/>
      <c r="H69" s="36"/>
      <c r="I69" s="36"/>
      <c r="J69" s="36"/>
      <c r="K69" s="48"/>
      <c r="L69" s="232"/>
      <c r="M69" s="37"/>
      <c r="N69" s="346"/>
      <c r="O69" s="46"/>
      <c r="P69" s="234"/>
      <c r="Q69" s="234"/>
      <c r="R69" s="235"/>
      <c r="S69" s="234"/>
      <c r="T69" s="40"/>
      <c r="U69" s="41"/>
      <c r="V69" s="40"/>
      <c r="W69" s="41"/>
      <c r="X69" s="40"/>
      <c r="Y69" s="41"/>
      <c r="Z69" s="40"/>
      <c r="AA69" s="41"/>
      <c r="AB69" s="40"/>
      <c r="AC69" s="41"/>
      <c r="AD69" s="40"/>
      <c r="AE69" s="41"/>
      <c r="AF69" s="40"/>
      <c r="AG69" s="41"/>
      <c r="AH69" s="40"/>
      <c r="AI69" s="41"/>
    </row>
    <row r="70" spans="2:35" ht="12.75" thickBot="1" x14ac:dyDescent="0.25">
      <c r="B70" s="32"/>
      <c r="C70" s="33"/>
      <c r="D70" s="34"/>
      <c r="E70" s="34"/>
      <c r="F70" s="35"/>
      <c r="G70" s="35"/>
      <c r="H70" s="36"/>
      <c r="I70" s="36"/>
      <c r="J70" s="36"/>
      <c r="K70" s="48"/>
      <c r="L70" s="232"/>
      <c r="M70" s="37"/>
      <c r="N70" s="346"/>
      <c r="O70" s="46"/>
      <c r="P70" s="234"/>
      <c r="Q70" s="234"/>
      <c r="R70" s="235"/>
      <c r="S70" s="234"/>
      <c r="T70" s="40"/>
      <c r="U70" s="41"/>
      <c r="V70" s="40"/>
      <c r="W70" s="41"/>
      <c r="X70" s="40"/>
      <c r="Y70" s="41"/>
      <c r="Z70" s="40"/>
      <c r="AA70" s="41"/>
      <c r="AB70" s="40"/>
      <c r="AC70" s="41"/>
      <c r="AD70" s="40"/>
      <c r="AE70" s="41"/>
      <c r="AF70" s="40"/>
      <c r="AG70" s="41"/>
      <c r="AH70" s="40"/>
      <c r="AI70" s="41"/>
    </row>
    <row r="71" spans="2:35" ht="12.75" thickBot="1" x14ac:dyDescent="0.25">
      <c r="B71" s="32"/>
      <c r="C71" s="33"/>
      <c r="D71" s="34"/>
      <c r="E71" s="34"/>
      <c r="F71" s="35"/>
      <c r="G71" s="35"/>
      <c r="H71" s="36"/>
      <c r="I71" s="36"/>
      <c r="J71" s="36"/>
      <c r="K71" s="48"/>
      <c r="L71" s="232"/>
      <c r="M71" s="37"/>
      <c r="N71" s="346"/>
      <c r="O71" s="46"/>
      <c r="P71" s="234"/>
      <c r="Q71" s="234"/>
      <c r="R71" s="235"/>
      <c r="S71" s="234"/>
      <c r="T71" s="40"/>
      <c r="U71" s="41"/>
      <c r="V71" s="40"/>
      <c r="W71" s="41"/>
      <c r="X71" s="40"/>
      <c r="Y71" s="41"/>
      <c r="Z71" s="40"/>
      <c r="AA71" s="41"/>
      <c r="AB71" s="40"/>
      <c r="AC71" s="41"/>
      <c r="AD71" s="40"/>
      <c r="AE71" s="41"/>
      <c r="AF71" s="40"/>
      <c r="AG71" s="41"/>
      <c r="AH71" s="40"/>
      <c r="AI71" s="41"/>
    </row>
    <row r="72" spans="2:35" ht="12.75" thickBot="1" x14ac:dyDescent="0.25">
      <c r="B72" s="32"/>
      <c r="C72" s="33"/>
      <c r="D72" s="34"/>
      <c r="E72" s="34"/>
      <c r="F72" s="35"/>
      <c r="G72" s="35"/>
      <c r="H72" s="36"/>
      <c r="I72" s="36"/>
      <c r="J72" s="36"/>
      <c r="K72" s="48"/>
      <c r="L72" s="232"/>
      <c r="M72" s="37"/>
      <c r="N72" s="346"/>
      <c r="O72" s="46"/>
      <c r="P72" s="234"/>
      <c r="Q72" s="234"/>
      <c r="R72" s="235"/>
      <c r="S72" s="234"/>
      <c r="T72" s="40"/>
      <c r="U72" s="41"/>
      <c r="V72" s="40"/>
      <c r="W72" s="41"/>
      <c r="X72" s="40"/>
      <c r="Y72" s="41"/>
      <c r="Z72" s="40"/>
      <c r="AA72" s="41"/>
      <c r="AB72" s="40"/>
      <c r="AC72" s="41"/>
      <c r="AD72" s="40"/>
      <c r="AE72" s="41"/>
      <c r="AF72" s="40"/>
      <c r="AG72" s="41"/>
      <c r="AH72" s="40"/>
      <c r="AI72" s="41"/>
    </row>
    <row r="73" spans="2:35" ht="12.75" thickBot="1" x14ac:dyDescent="0.25">
      <c r="C73" s="57"/>
      <c r="D73" s="43"/>
      <c r="E73" s="43"/>
      <c r="F73" s="44"/>
      <c r="G73" s="44"/>
      <c r="H73" s="45"/>
      <c r="I73" s="45"/>
      <c r="J73" s="45"/>
      <c r="K73" s="48"/>
      <c r="L73" s="232"/>
      <c r="M73" s="46"/>
      <c r="N73" s="346"/>
      <c r="O73" s="46"/>
      <c r="P73" s="234"/>
      <c r="Q73" s="234"/>
      <c r="R73" s="235"/>
      <c r="S73" s="234"/>
      <c r="T73" s="40"/>
      <c r="U73" s="41"/>
      <c r="V73" s="40"/>
      <c r="W73" s="41"/>
      <c r="X73" s="40"/>
      <c r="Y73" s="41"/>
      <c r="Z73" s="40"/>
      <c r="AA73" s="41"/>
      <c r="AB73" s="40"/>
      <c r="AC73" s="41"/>
      <c r="AD73" s="40"/>
      <c r="AE73" s="41"/>
      <c r="AF73" s="40"/>
      <c r="AG73" s="41"/>
      <c r="AH73" s="40"/>
      <c r="AI73" s="41"/>
    </row>
    <row r="74" spans="2:35" ht="12.75" thickBot="1" x14ac:dyDescent="0.25">
      <c r="C74" s="57"/>
      <c r="D74" s="34"/>
      <c r="E74" s="34"/>
      <c r="F74" s="35"/>
      <c r="G74" s="35"/>
      <c r="H74" s="36"/>
      <c r="I74" s="36"/>
      <c r="J74" s="36"/>
      <c r="K74" s="48"/>
      <c r="L74" s="232"/>
      <c r="M74" s="46"/>
      <c r="N74" s="346"/>
      <c r="O74" s="46"/>
      <c r="P74" s="234"/>
      <c r="Q74" s="234"/>
      <c r="R74" s="235"/>
      <c r="S74" s="234"/>
      <c r="T74" s="40"/>
      <c r="U74" s="41"/>
      <c r="V74" s="40"/>
      <c r="W74" s="41"/>
      <c r="X74" s="40"/>
      <c r="Y74" s="41"/>
      <c r="Z74" s="40"/>
      <c r="AA74" s="41"/>
      <c r="AB74" s="40"/>
      <c r="AC74" s="41"/>
      <c r="AD74" s="40"/>
      <c r="AE74" s="41"/>
      <c r="AF74" s="40"/>
      <c r="AG74" s="41"/>
      <c r="AH74" s="40"/>
      <c r="AI74" s="41"/>
    </row>
    <row r="75" spans="2:35" ht="12.75" thickBot="1" x14ac:dyDescent="0.25">
      <c r="B75" s="47"/>
      <c r="C75" s="42"/>
      <c r="D75" s="43"/>
      <c r="E75" s="43"/>
      <c r="F75" s="44"/>
      <c r="G75" s="44"/>
      <c r="H75" s="45"/>
      <c r="I75" s="45"/>
      <c r="J75" s="45"/>
      <c r="K75" s="48"/>
      <c r="L75" s="232"/>
      <c r="M75" s="46"/>
      <c r="N75" s="346"/>
      <c r="O75" s="46"/>
      <c r="P75" s="234"/>
      <c r="Q75" s="234"/>
      <c r="R75" s="235"/>
      <c r="S75" s="234"/>
      <c r="T75" s="40"/>
      <c r="U75" s="41"/>
      <c r="V75" s="40"/>
      <c r="W75" s="41"/>
      <c r="X75" s="40"/>
      <c r="Y75" s="41"/>
      <c r="Z75" s="40"/>
      <c r="AA75" s="41"/>
      <c r="AB75" s="40"/>
      <c r="AC75" s="41"/>
      <c r="AD75" s="40"/>
      <c r="AE75" s="41"/>
      <c r="AF75" s="40"/>
      <c r="AG75" s="41"/>
      <c r="AH75" s="40"/>
      <c r="AI75" s="41"/>
    </row>
    <row r="76" spans="2:35" ht="12.75" thickBot="1" x14ac:dyDescent="0.25">
      <c r="B76" s="47"/>
      <c r="C76" s="42"/>
      <c r="D76" s="43"/>
      <c r="E76" s="43"/>
      <c r="F76" s="44"/>
      <c r="G76" s="44"/>
      <c r="H76" s="45"/>
      <c r="I76" s="45"/>
      <c r="J76" s="45"/>
      <c r="K76" s="48"/>
      <c r="L76" s="232"/>
      <c r="M76" s="46"/>
      <c r="N76" s="346"/>
      <c r="O76" s="46"/>
      <c r="P76" s="234"/>
      <c r="Q76" s="234"/>
      <c r="R76" s="235"/>
      <c r="S76" s="234"/>
      <c r="T76" s="40"/>
      <c r="U76" s="41"/>
      <c r="V76" s="40"/>
      <c r="W76" s="41"/>
      <c r="X76" s="40"/>
      <c r="Y76" s="41"/>
      <c r="Z76" s="40"/>
      <c r="AA76" s="41"/>
      <c r="AB76" s="40"/>
      <c r="AC76" s="41"/>
      <c r="AD76" s="40"/>
      <c r="AE76" s="41"/>
      <c r="AF76" s="40"/>
      <c r="AG76" s="41"/>
      <c r="AH76" s="40"/>
      <c r="AI76" s="41"/>
    </row>
    <row r="77" spans="2:35" ht="12.75" thickBot="1" x14ac:dyDescent="0.25">
      <c r="C77" s="57"/>
      <c r="D77" s="43"/>
      <c r="E77" s="43"/>
      <c r="F77" s="44"/>
      <c r="G77" s="44"/>
      <c r="H77" s="45"/>
      <c r="I77" s="45"/>
      <c r="J77" s="45"/>
      <c r="K77" s="48"/>
      <c r="L77" s="232"/>
      <c r="M77" s="46"/>
      <c r="N77" s="346"/>
      <c r="O77" s="46"/>
      <c r="P77" s="234"/>
      <c r="Q77" s="234"/>
      <c r="R77" s="235"/>
      <c r="S77" s="234"/>
      <c r="T77" s="40"/>
      <c r="U77" s="41"/>
      <c r="V77" s="40"/>
      <c r="W77" s="41"/>
      <c r="X77" s="40"/>
      <c r="Y77" s="41"/>
      <c r="Z77" s="40"/>
      <c r="AA77" s="41"/>
      <c r="AB77" s="40"/>
      <c r="AC77" s="41"/>
      <c r="AD77" s="40"/>
      <c r="AE77" s="41"/>
      <c r="AF77" s="40"/>
      <c r="AG77" s="41"/>
      <c r="AH77" s="40"/>
      <c r="AI77" s="41"/>
    </row>
    <row r="78" spans="2:35" ht="12.75" thickBot="1" x14ac:dyDescent="0.25">
      <c r="C78" s="57"/>
      <c r="D78" s="43"/>
      <c r="E78" s="43"/>
      <c r="F78" s="44"/>
      <c r="G78" s="44"/>
      <c r="H78" s="45"/>
      <c r="I78" s="45"/>
      <c r="J78" s="45"/>
      <c r="K78" s="48"/>
      <c r="L78" s="232"/>
      <c r="M78" s="46"/>
      <c r="N78" s="346"/>
      <c r="O78" s="46"/>
      <c r="P78" s="234"/>
      <c r="Q78" s="234"/>
      <c r="R78" s="235"/>
      <c r="S78" s="234"/>
      <c r="T78" s="40"/>
      <c r="U78" s="41"/>
      <c r="V78" s="40"/>
      <c r="W78" s="41"/>
      <c r="X78" s="40"/>
      <c r="Y78" s="41"/>
      <c r="Z78" s="40"/>
      <c r="AA78" s="41"/>
      <c r="AB78" s="40"/>
      <c r="AC78" s="41"/>
      <c r="AD78" s="40"/>
      <c r="AE78" s="41"/>
      <c r="AF78" s="40"/>
      <c r="AG78" s="41"/>
      <c r="AH78" s="40"/>
      <c r="AI78" s="41"/>
    </row>
    <row r="79" spans="2:35" ht="12.75" thickBot="1" x14ac:dyDescent="0.25">
      <c r="C79" s="57"/>
      <c r="D79" s="43"/>
      <c r="E79" s="43"/>
      <c r="F79" s="44"/>
      <c r="G79" s="44"/>
      <c r="H79" s="45"/>
      <c r="I79" s="45"/>
      <c r="J79" s="45"/>
      <c r="K79" s="48"/>
      <c r="L79" s="232"/>
      <c r="M79" s="46"/>
      <c r="N79" s="346"/>
      <c r="O79" s="46"/>
      <c r="P79" s="234"/>
      <c r="Q79" s="234"/>
      <c r="R79" s="235"/>
      <c r="S79" s="234"/>
      <c r="T79" s="40"/>
      <c r="U79" s="41"/>
      <c r="V79" s="40"/>
      <c r="W79" s="41"/>
      <c r="X79" s="40"/>
      <c r="Y79" s="41"/>
      <c r="Z79" s="40"/>
      <c r="AA79" s="41"/>
      <c r="AB79" s="40"/>
      <c r="AC79" s="41"/>
      <c r="AD79" s="40"/>
      <c r="AE79" s="41"/>
      <c r="AF79" s="40"/>
      <c r="AG79" s="41"/>
      <c r="AH79" s="40"/>
      <c r="AI79" s="41"/>
    </row>
    <row r="80" spans="2:35" ht="12.75" thickBot="1" x14ac:dyDescent="0.25">
      <c r="B80" s="32"/>
      <c r="C80" s="33"/>
      <c r="D80" s="34"/>
      <c r="E80" s="34"/>
      <c r="F80" s="35"/>
      <c r="G80" s="35"/>
      <c r="H80" s="36"/>
      <c r="I80" s="36"/>
      <c r="J80" s="36"/>
      <c r="K80" s="48"/>
      <c r="L80" s="232"/>
      <c r="M80" s="37"/>
      <c r="N80" s="346"/>
      <c r="O80" s="46"/>
      <c r="P80" s="234"/>
      <c r="Q80" s="234"/>
      <c r="R80" s="235"/>
      <c r="S80" s="234"/>
      <c r="T80" s="40"/>
      <c r="U80" s="41"/>
      <c r="V80" s="40"/>
      <c r="W80" s="41"/>
      <c r="X80" s="40"/>
      <c r="Y80" s="41"/>
      <c r="Z80" s="40"/>
      <c r="AA80" s="41"/>
      <c r="AB80" s="40"/>
      <c r="AC80" s="41"/>
      <c r="AD80" s="40"/>
      <c r="AE80" s="41"/>
      <c r="AF80" s="40"/>
      <c r="AG80" s="41"/>
      <c r="AH80" s="40"/>
      <c r="AI80" s="41"/>
    </row>
    <row r="81" spans="2:35" ht="12.75" thickBot="1" x14ac:dyDescent="0.25">
      <c r="B81" s="32"/>
      <c r="C81" s="33"/>
      <c r="D81" s="34"/>
      <c r="E81" s="34"/>
      <c r="F81" s="35"/>
      <c r="G81" s="35"/>
      <c r="H81" s="36"/>
      <c r="I81" s="36"/>
      <c r="J81" s="36"/>
      <c r="K81" s="48"/>
      <c r="L81" s="232"/>
      <c r="M81" s="37"/>
      <c r="N81" s="346"/>
      <c r="O81" s="46"/>
      <c r="P81" s="234"/>
      <c r="Q81" s="234"/>
      <c r="R81" s="235"/>
      <c r="S81" s="234"/>
      <c r="T81" s="40"/>
      <c r="U81" s="41"/>
      <c r="V81" s="40"/>
      <c r="W81" s="41"/>
      <c r="X81" s="40"/>
      <c r="Y81" s="41"/>
      <c r="Z81" s="40"/>
      <c r="AA81" s="41"/>
      <c r="AB81" s="40"/>
      <c r="AC81" s="41"/>
      <c r="AD81" s="40"/>
      <c r="AE81" s="41"/>
      <c r="AF81" s="40"/>
      <c r="AG81" s="41"/>
      <c r="AH81" s="40"/>
      <c r="AI81" s="41"/>
    </row>
    <row r="82" spans="2:35" ht="12.75" thickBot="1" x14ac:dyDescent="0.25">
      <c r="B82" s="32"/>
      <c r="C82" s="33"/>
      <c r="D82" s="34"/>
      <c r="E82" s="34"/>
      <c r="F82" s="35"/>
      <c r="G82" s="35"/>
      <c r="H82" s="36"/>
      <c r="I82" s="36"/>
      <c r="J82" s="36"/>
      <c r="K82" s="48"/>
      <c r="L82" s="232"/>
      <c r="M82" s="37"/>
      <c r="N82" s="346"/>
      <c r="O82" s="46"/>
      <c r="P82" s="234"/>
      <c r="Q82" s="234"/>
      <c r="R82" s="235"/>
      <c r="S82" s="234"/>
      <c r="T82" s="40"/>
      <c r="U82" s="41"/>
      <c r="V82" s="40"/>
      <c r="W82" s="41"/>
      <c r="X82" s="40"/>
      <c r="Y82" s="41"/>
      <c r="Z82" s="40"/>
      <c r="AA82" s="41"/>
      <c r="AB82" s="40"/>
      <c r="AC82" s="41"/>
      <c r="AD82" s="40"/>
      <c r="AE82" s="41"/>
      <c r="AF82" s="40"/>
      <c r="AG82" s="41"/>
      <c r="AH82" s="40"/>
      <c r="AI82" s="41"/>
    </row>
    <row r="83" spans="2:35" ht="12.75" thickBot="1" x14ac:dyDescent="0.25">
      <c r="C83" s="57"/>
      <c r="D83" s="43"/>
      <c r="E83" s="43"/>
      <c r="F83" s="44"/>
      <c r="G83" s="44"/>
      <c r="H83" s="45"/>
      <c r="I83" s="45"/>
      <c r="J83" s="45"/>
      <c r="K83" s="48"/>
      <c r="L83" s="232"/>
      <c r="M83" s="46"/>
      <c r="N83" s="346"/>
      <c r="O83" s="46"/>
      <c r="P83" s="234"/>
      <c r="Q83" s="234"/>
      <c r="R83" s="235"/>
      <c r="S83" s="234"/>
      <c r="T83" s="40"/>
      <c r="U83" s="41"/>
      <c r="V83" s="40"/>
      <c r="W83" s="41"/>
      <c r="X83" s="40"/>
      <c r="Y83" s="41"/>
      <c r="Z83" s="40"/>
      <c r="AA83" s="41"/>
      <c r="AB83" s="40"/>
      <c r="AC83" s="41"/>
      <c r="AD83" s="40"/>
      <c r="AE83" s="41"/>
      <c r="AF83" s="40"/>
      <c r="AG83" s="41"/>
      <c r="AH83" s="40"/>
      <c r="AI83" s="41"/>
    </row>
    <row r="84" spans="2:35" ht="12.75" thickBot="1" x14ac:dyDescent="0.25">
      <c r="C84" s="57"/>
      <c r="D84" s="43"/>
      <c r="E84" s="43"/>
      <c r="F84" s="44"/>
      <c r="G84" s="44"/>
      <c r="H84" s="45"/>
      <c r="I84" s="45"/>
      <c r="J84" s="45"/>
      <c r="K84" s="48"/>
      <c r="L84" s="232"/>
      <c r="M84" s="46"/>
      <c r="N84" s="346"/>
      <c r="O84" s="46"/>
      <c r="P84" s="234"/>
      <c r="Q84" s="234"/>
      <c r="R84" s="235"/>
      <c r="S84" s="234"/>
      <c r="T84" s="40"/>
      <c r="U84" s="41"/>
      <c r="V84" s="40"/>
      <c r="W84" s="41"/>
      <c r="X84" s="40"/>
      <c r="Y84" s="41"/>
      <c r="Z84" s="40"/>
      <c r="AA84" s="41"/>
      <c r="AB84" s="40"/>
      <c r="AC84" s="41"/>
      <c r="AD84" s="40"/>
      <c r="AE84" s="41"/>
      <c r="AF84" s="40"/>
      <c r="AG84" s="41"/>
      <c r="AH84" s="40"/>
      <c r="AI84" s="41"/>
    </row>
    <row r="85" spans="2:35" ht="12.75" thickBot="1" x14ac:dyDescent="0.25">
      <c r="B85" s="32"/>
      <c r="C85" s="33"/>
      <c r="D85" s="34"/>
      <c r="E85" s="34"/>
      <c r="F85" s="35"/>
      <c r="G85" s="35"/>
      <c r="H85" s="36"/>
      <c r="I85" s="36"/>
      <c r="J85" s="36"/>
      <c r="K85" s="48"/>
      <c r="L85" s="232"/>
      <c r="M85" s="37"/>
      <c r="N85" s="346"/>
      <c r="O85" s="46"/>
      <c r="P85" s="234"/>
      <c r="Q85" s="234"/>
      <c r="R85" s="235"/>
      <c r="S85" s="234"/>
      <c r="T85" s="40"/>
      <c r="U85" s="41"/>
      <c r="V85" s="40"/>
      <c r="W85" s="41"/>
      <c r="X85" s="40"/>
      <c r="Y85" s="41"/>
      <c r="Z85" s="40"/>
      <c r="AA85" s="41"/>
      <c r="AB85" s="40"/>
      <c r="AC85" s="41"/>
      <c r="AD85" s="40"/>
      <c r="AE85" s="41"/>
      <c r="AF85" s="40"/>
      <c r="AG85" s="41"/>
      <c r="AH85" s="40"/>
      <c r="AI85" s="41"/>
    </row>
    <row r="86" spans="2:35" ht="12.75" thickBot="1" x14ac:dyDescent="0.25">
      <c r="B86" s="32"/>
      <c r="C86" s="33"/>
      <c r="D86" s="34"/>
      <c r="E86" s="34"/>
      <c r="F86" s="35"/>
      <c r="G86" s="35"/>
      <c r="H86" s="36"/>
      <c r="I86" s="36"/>
      <c r="J86" s="36"/>
      <c r="K86" s="48"/>
      <c r="L86" s="232"/>
      <c r="M86" s="37"/>
      <c r="N86" s="346"/>
      <c r="O86" s="46"/>
      <c r="P86" s="234"/>
      <c r="Q86" s="234"/>
      <c r="R86" s="235"/>
      <c r="S86" s="234"/>
      <c r="T86" s="40"/>
      <c r="U86" s="41"/>
      <c r="V86" s="40"/>
      <c r="W86" s="41"/>
      <c r="X86" s="40"/>
      <c r="Y86" s="41"/>
      <c r="Z86" s="40"/>
      <c r="AA86" s="41"/>
      <c r="AB86" s="40"/>
      <c r="AC86" s="41"/>
      <c r="AD86" s="40"/>
      <c r="AE86" s="41"/>
      <c r="AF86" s="40"/>
      <c r="AG86" s="41"/>
      <c r="AH86" s="40"/>
      <c r="AI86" s="41"/>
    </row>
    <row r="87" spans="2:35" ht="12.75" thickBot="1" x14ac:dyDescent="0.25">
      <c r="C87" s="57"/>
      <c r="D87" s="43"/>
      <c r="E87" s="43"/>
      <c r="F87" s="44"/>
      <c r="G87" s="44"/>
      <c r="H87" s="45"/>
      <c r="I87" s="45"/>
      <c r="J87" s="45"/>
      <c r="K87" s="48"/>
      <c r="L87" s="232"/>
      <c r="M87" s="46"/>
      <c r="N87" s="346"/>
      <c r="O87" s="46"/>
      <c r="P87" s="234"/>
      <c r="Q87" s="234"/>
      <c r="R87" s="235"/>
      <c r="S87" s="234"/>
      <c r="T87" s="40"/>
      <c r="U87" s="41"/>
      <c r="V87" s="40"/>
      <c r="W87" s="41"/>
      <c r="X87" s="40"/>
      <c r="Y87" s="41"/>
      <c r="Z87" s="40"/>
      <c r="AA87" s="41"/>
      <c r="AB87" s="40"/>
      <c r="AC87" s="41"/>
      <c r="AD87" s="40"/>
      <c r="AE87" s="41"/>
      <c r="AF87" s="40"/>
      <c r="AG87" s="41"/>
      <c r="AH87" s="40"/>
      <c r="AI87" s="41"/>
    </row>
    <row r="88" spans="2:35" ht="12.75" thickBot="1" x14ac:dyDescent="0.25">
      <c r="B88" s="32"/>
      <c r="C88" s="33"/>
      <c r="D88" s="34"/>
      <c r="E88" s="34"/>
      <c r="F88" s="35"/>
      <c r="G88" s="35"/>
      <c r="H88" s="36"/>
      <c r="I88" s="36"/>
      <c r="J88" s="36"/>
      <c r="K88" s="48"/>
      <c r="L88" s="232"/>
      <c r="M88" s="37"/>
      <c r="N88" s="346"/>
      <c r="O88" s="46"/>
      <c r="P88" s="234"/>
      <c r="Q88" s="234"/>
      <c r="R88" s="235"/>
      <c r="S88" s="234"/>
      <c r="T88" s="40"/>
      <c r="U88" s="41"/>
      <c r="V88" s="40"/>
      <c r="W88" s="41"/>
      <c r="X88" s="40"/>
      <c r="Y88" s="41"/>
      <c r="Z88" s="40"/>
      <c r="AA88" s="41"/>
      <c r="AB88" s="40"/>
      <c r="AC88" s="41"/>
      <c r="AD88" s="40"/>
      <c r="AE88" s="41"/>
      <c r="AF88" s="40"/>
      <c r="AG88" s="41"/>
      <c r="AH88" s="40"/>
      <c r="AI88" s="41"/>
    </row>
    <row r="89" spans="2:35" ht="12.75" thickBot="1" x14ac:dyDescent="0.25">
      <c r="B89" s="32"/>
      <c r="C89" s="33"/>
      <c r="D89" s="34"/>
      <c r="E89" s="34"/>
      <c r="F89" s="35"/>
      <c r="G89" s="35"/>
      <c r="H89" s="36"/>
      <c r="I89" s="36"/>
      <c r="J89" s="36"/>
      <c r="K89" s="48"/>
      <c r="L89" s="232"/>
      <c r="M89" s="37"/>
      <c r="N89" s="346"/>
      <c r="O89" s="46"/>
      <c r="P89" s="234"/>
      <c r="Q89" s="234"/>
      <c r="R89" s="235"/>
      <c r="S89" s="234"/>
      <c r="T89" s="40"/>
      <c r="U89" s="41"/>
      <c r="V89" s="40"/>
      <c r="W89" s="41"/>
      <c r="X89" s="40"/>
      <c r="Y89" s="41"/>
      <c r="Z89" s="40"/>
      <c r="AA89" s="41"/>
      <c r="AB89" s="40"/>
      <c r="AC89" s="41"/>
      <c r="AD89" s="40"/>
      <c r="AE89" s="41"/>
      <c r="AF89" s="40"/>
      <c r="AG89" s="41"/>
      <c r="AH89" s="40"/>
      <c r="AI89" s="41"/>
    </row>
    <row r="90" spans="2:35" ht="12.75" thickBot="1" x14ac:dyDescent="0.25">
      <c r="B90" s="32"/>
      <c r="C90" s="33"/>
      <c r="D90" s="34"/>
      <c r="E90" s="34"/>
      <c r="F90" s="35"/>
      <c r="G90" s="35"/>
      <c r="H90" s="36"/>
      <c r="I90" s="36"/>
      <c r="J90" s="36"/>
      <c r="K90" s="48"/>
      <c r="L90" s="232"/>
      <c r="M90" s="37"/>
      <c r="N90" s="346"/>
      <c r="O90" s="46"/>
      <c r="P90" s="234"/>
      <c r="Q90" s="234"/>
      <c r="R90" s="235"/>
      <c r="S90" s="234"/>
      <c r="T90" s="40"/>
      <c r="U90" s="41"/>
      <c r="V90" s="40"/>
      <c r="W90" s="41"/>
      <c r="X90" s="40"/>
      <c r="Y90" s="41"/>
      <c r="Z90" s="40"/>
      <c r="AA90" s="41"/>
      <c r="AB90" s="40"/>
      <c r="AC90" s="41"/>
      <c r="AD90" s="40"/>
      <c r="AE90" s="41"/>
      <c r="AF90" s="40"/>
      <c r="AG90" s="41"/>
      <c r="AH90" s="40"/>
      <c r="AI90" s="41"/>
    </row>
    <row r="91" spans="2:35" ht="12.75" thickBot="1" x14ac:dyDescent="0.25">
      <c r="B91" s="32"/>
      <c r="C91" s="33"/>
      <c r="D91" s="34"/>
      <c r="E91" s="34"/>
      <c r="F91" s="35"/>
      <c r="G91" s="35"/>
      <c r="H91" s="36"/>
      <c r="I91" s="36"/>
      <c r="J91" s="36"/>
      <c r="K91" s="48"/>
      <c r="L91" s="232"/>
      <c r="M91" s="37"/>
      <c r="N91" s="346"/>
      <c r="O91" s="46"/>
      <c r="P91" s="234"/>
      <c r="Q91" s="234"/>
      <c r="R91" s="235"/>
      <c r="S91" s="234"/>
      <c r="T91" s="40"/>
      <c r="U91" s="41"/>
      <c r="V91" s="40"/>
      <c r="W91" s="41"/>
      <c r="X91" s="40"/>
      <c r="Y91" s="41"/>
      <c r="Z91" s="40"/>
      <c r="AA91" s="41"/>
      <c r="AB91" s="40"/>
      <c r="AC91" s="41"/>
      <c r="AD91" s="40"/>
      <c r="AE91" s="41"/>
      <c r="AF91" s="40"/>
      <c r="AG91" s="41"/>
      <c r="AH91" s="40"/>
      <c r="AI91" s="41"/>
    </row>
    <row r="92" spans="2:35" ht="12.75" thickBot="1" x14ac:dyDescent="0.25">
      <c r="B92" s="47"/>
      <c r="C92" s="42"/>
      <c r="D92" s="43"/>
      <c r="E92" s="43"/>
      <c r="F92" s="44"/>
      <c r="G92" s="44"/>
      <c r="H92" s="45"/>
      <c r="I92" s="45"/>
      <c r="J92" s="45"/>
      <c r="K92" s="48"/>
      <c r="L92" s="232"/>
      <c r="M92" s="46"/>
      <c r="N92" s="346"/>
      <c r="O92" s="46"/>
      <c r="P92" s="234"/>
      <c r="Q92" s="234"/>
      <c r="R92" s="235"/>
      <c r="S92" s="234"/>
      <c r="T92" s="40"/>
      <c r="U92" s="41"/>
      <c r="V92" s="40"/>
      <c r="W92" s="41"/>
      <c r="X92" s="40"/>
      <c r="Y92" s="41"/>
      <c r="Z92" s="40"/>
      <c r="AA92" s="41"/>
      <c r="AB92" s="40"/>
      <c r="AC92" s="41"/>
      <c r="AD92" s="40"/>
      <c r="AE92" s="41"/>
      <c r="AF92" s="40"/>
      <c r="AG92" s="41"/>
      <c r="AH92" s="40"/>
      <c r="AI92" s="41"/>
    </row>
    <row r="93" spans="2:35" ht="12.75" thickBot="1" x14ac:dyDescent="0.25">
      <c r="C93" s="57"/>
      <c r="D93" s="43"/>
      <c r="E93" s="43"/>
      <c r="F93" s="44"/>
      <c r="G93" s="44"/>
      <c r="H93" s="45"/>
      <c r="I93" s="45"/>
      <c r="J93" s="45"/>
      <c r="K93" s="48"/>
      <c r="L93" s="232"/>
      <c r="M93" s="46"/>
      <c r="N93" s="346"/>
      <c r="O93" s="46"/>
      <c r="P93" s="234"/>
      <c r="Q93" s="234"/>
      <c r="R93" s="235"/>
      <c r="S93" s="234"/>
      <c r="T93" s="40"/>
      <c r="U93" s="41"/>
      <c r="V93" s="40"/>
      <c r="W93" s="41"/>
      <c r="X93" s="40"/>
      <c r="Y93" s="41"/>
      <c r="Z93" s="40"/>
      <c r="AA93" s="41"/>
      <c r="AB93" s="40"/>
      <c r="AC93" s="41"/>
      <c r="AD93" s="40"/>
      <c r="AE93" s="41"/>
      <c r="AF93" s="40"/>
      <c r="AG93" s="41"/>
      <c r="AH93" s="40"/>
      <c r="AI93" s="41"/>
    </row>
    <row r="94" spans="2:35" ht="12.75" thickBot="1" x14ac:dyDescent="0.25">
      <c r="C94" s="57"/>
      <c r="D94" s="43"/>
      <c r="E94" s="43"/>
      <c r="F94" s="44"/>
      <c r="G94" s="44"/>
      <c r="H94" s="45"/>
      <c r="I94" s="45"/>
      <c r="J94" s="45"/>
      <c r="K94" s="48"/>
      <c r="L94" s="232"/>
      <c r="M94" s="46"/>
      <c r="N94" s="346"/>
      <c r="O94" s="46"/>
      <c r="P94" s="234"/>
      <c r="Q94" s="234"/>
      <c r="R94" s="235"/>
      <c r="S94" s="234"/>
      <c r="T94" s="40"/>
      <c r="U94" s="41"/>
      <c r="V94" s="40"/>
      <c r="W94" s="41"/>
      <c r="X94" s="40"/>
      <c r="Y94" s="41"/>
      <c r="Z94" s="40"/>
      <c r="AA94" s="41"/>
      <c r="AB94" s="40"/>
      <c r="AC94" s="41"/>
      <c r="AD94" s="40"/>
      <c r="AE94" s="41"/>
      <c r="AF94" s="40"/>
      <c r="AG94" s="41"/>
      <c r="AH94" s="40"/>
      <c r="AI94" s="41"/>
    </row>
    <row r="95" spans="2:35" ht="12.75" thickBot="1" x14ac:dyDescent="0.25">
      <c r="C95" s="57"/>
      <c r="D95" s="43"/>
      <c r="E95" s="43"/>
      <c r="F95" s="44"/>
      <c r="G95" s="44"/>
      <c r="H95" s="45"/>
      <c r="I95" s="45"/>
      <c r="J95" s="45"/>
      <c r="K95" s="48"/>
      <c r="L95" s="232"/>
      <c r="M95" s="46"/>
      <c r="N95" s="346"/>
      <c r="O95" s="46"/>
      <c r="P95" s="234"/>
      <c r="Q95" s="234"/>
      <c r="R95" s="235"/>
      <c r="S95" s="234"/>
      <c r="T95" s="40"/>
      <c r="U95" s="41"/>
      <c r="V95" s="40"/>
      <c r="W95" s="41"/>
      <c r="X95" s="40"/>
      <c r="Y95" s="41"/>
      <c r="Z95" s="40"/>
      <c r="AA95" s="41"/>
      <c r="AB95" s="40"/>
      <c r="AC95" s="41"/>
      <c r="AD95" s="40"/>
      <c r="AE95" s="41"/>
      <c r="AF95" s="40"/>
      <c r="AG95" s="41"/>
      <c r="AH95" s="40"/>
      <c r="AI95" s="41"/>
    </row>
    <row r="96" spans="2:35" ht="12.75" thickBot="1" x14ac:dyDescent="0.25">
      <c r="B96" s="32"/>
      <c r="C96" s="33"/>
      <c r="D96" s="34"/>
      <c r="E96" s="34"/>
      <c r="F96" s="35"/>
      <c r="G96" s="35"/>
      <c r="H96" s="36"/>
      <c r="I96" s="36"/>
      <c r="J96" s="36"/>
      <c r="K96" s="48"/>
      <c r="L96" s="232"/>
      <c r="M96" s="37"/>
      <c r="N96" s="346"/>
      <c r="O96" s="46"/>
      <c r="P96" s="234"/>
      <c r="Q96" s="234"/>
      <c r="R96" s="235"/>
      <c r="S96" s="234"/>
      <c r="T96" s="40"/>
      <c r="U96" s="41"/>
      <c r="V96" s="40"/>
      <c r="W96" s="41"/>
      <c r="X96" s="40"/>
      <c r="Y96" s="41"/>
      <c r="Z96" s="40"/>
      <c r="AA96" s="41"/>
      <c r="AB96" s="40"/>
      <c r="AC96" s="41"/>
      <c r="AD96" s="40"/>
      <c r="AE96" s="41"/>
      <c r="AF96" s="40"/>
      <c r="AG96" s="41"/>
      <c r="AH96" s="40"/>
      <c r="AI96" s="41"/>
    </row>
    <row r="97" spans="2:35" ht="12.75" thickBot="1" x14ac:dyDescent="0.25">
      <c r="C97" s="57"/>
      <c r="D97" s="43"/>
      <c r="E97" s="43"/>
      <c r="F97" s="44"/>
      <c r="G97" s="44"/>
      <c r="H97" s="45"/>
      <c r="I97" s="45"/>
      <c r="J97" s="45"/>
      <c r="K97" s="48"/>
      <c r="L97" s="232"/>
      <c r="M97" s="46"/>
      <c r="N97" s="346"/>
      <c r="O97" s="46"/>
      <c r="P97" s="234"/>
      <c r="Q97" s="234"/>
      <c r="R97" s="235"/>
      <c r="S97" s="234"/>
      <c r="T97" s="40"/>
      <c r="U97" s="41"/>
      <c r="V97" s="40"/>
      <c r="W97" s="41"/>
      <c r="X97" s="40"/>
      <c r="Y97" s="41"/>
      <c r="Z97" s="40"/>
      <c r="AA97" s="41"/>
      <c r="AB97" s="40"/>
      <c r="AC97" s="41"/>
      <c r="AD97" s="40"/>
      <c r="AE97" s="41"/>
      <c r="AF97" s="40"/>
      <c r="AG97" s="41"/>
      <c r="AH97" s="40"/>
      <c r="AI97" s="41"/>
    </row>
    <row r="98" spans="2:35" ht="12.75" thickBot="1" x14ac:dyDescent="0.25">
      <c r="B98" s="32"/>
      <c r="C98" s="33"/>
      <c r="D98" s="34"/>
      <c r="E98" s="34"/>
      <c r="F98" s="35"/>
      <c r="G98" s="35"/>
      <c r="H98" s="36"/>
      <c r="I98" s="36"/>
      <c r="J98" s="36"/>
      <c r="K98" s="48"/>
      <c r="L98" s="232"/>
      <c r="M98" s="37"/>
      <c r="N98" s="346"/>
      <c r="O98" s="46"/>
      <c r="P98" s="234"/>
      <c r="Q98" s="234"/>
      <c r="R98" s="235"/>
      <c r="S98" s="234"/>
      <c r="T98" s="40"/>
      <c r="U98" s="41"/>
      <c r="V98" s="40"/>
      <c r="W98" s="41"/>
      <c r="X98" s="40"/>
      <c r="Y98" s="41"/>
      <c r="Z98" s="40"/>
      <c r="AA98" s="41"/>
      <c r="AB98" s="40"/>
      <c r="AC98" s="41"/>
      <c r="AD98" s="40"/>
      <c r="AE98" s="41"/>
      <c r="AF98" s="40"/>
      <c r="AG98" s="41"/>
      <c r="AH98" s="40"/>
      <c r="AI98" s="41"/>
    </row>
    <row r="99" spans="2:35" ht="12.75" thickBot="1" x14ac:dyDescent="0.25">
      <c r="C99" s="57"/>
      <c r="D99" s="43"/>
      <c r="E99" s="43"/>
      <c r="F99" s="44"/>
      <c r="G99" s="44"/>
      <c r="H99" s="45"/>
      <c r="I99" s="45"/>
      <c r="J99" s="45"/>
      <c r="K99" s="48"/>
      <c r="L99" s="232"/>
      <c r="M99" s="46"/>
      <c r="N99" s="346"/>
      <c r="O99" s="46"/>
      <c r="P99" s="234"/>
      <c r="Q99" s="234"/>
      <c r="R99" s="235"/>
      <c r="S99" s="234"/>
      <c r="T99" s="40"/>
      <c r="U99" s="41"/>
      <c r="V99" s="40"/>
      <c r="W99" s="41"/>
      <c r="X99" s="40"/>
      <c r="Y99" s="41"/>
      <c r="Z99" s="40"/>
      <c r="AA99" s="41"/>
      <c r="AB99" s="40"/>
      <c r="AC99" s="41"/>
      <c r="AD99" s="40"/>
      <c r="AE99" s="41"/>
      <c r="AF99" s="40"/>
      <c r="AG99" s="41"/>
      <c r="AH99" s="40"/>
      <c r="AI99" s="41"/>
    </row>
    <row r="100" spans="2:35" ht="12.75" thickBot="1" x14ac:dyDescent="0.25">
      <c r="B100" s="32"/>
      <c r="C100" s="33"/>
      <c r="D100" s="34"/>
      <c r="E100" s="34"/>
      <c r="F100" s="35"/>
      <c r="G100" s="35"/>
      <c r="H100" s="36"/>
      <c r="I100" s="36"/>
      <c r="J100" s="36"/>
      <c r="K100" s="48"/>
      <c r="L100" s="232"/>
      <c r="M100" s="37"/>
      <c r="N100" s="346"/>
      <c r="O100" s="46"/>
      <c r="P100" s="234"/>
      <c r="Q100" s="234"/>
      <c r="R100" s="235"/>
      <c r="S100" s="234"/>
      <c r="T100" s="40"/>
      <c r="U100" s="41"/>
      <c r="V100" s="40"/>
      <c r="W100" s="41"/>
      <c r="X100" s="40"/>
      <c r="Y100" s="41"/>
      <c r="Z100" s="40"/>
      <c r="AA100" s="41"/>
      <c r="AB100" s="40"/>
      <c r="AC100" s="41"/>
      <c r="AD100" s="40"/>
      <c r="AE100" s="41"/>
      <c r="AF100" s="40"/>
      <c r="AG100" s="41"/>
      <c r="AH100" s="40"/>
      <c r="AI100" s="41"/>
    </row>
    <row r="101" spans="2:35" ht="12.75" thickBot="1" x14ac:dyDescent="0.25">
      <c r="B101" s="32"/>
      <c r="C101" s="33"/>
      <c r="D101" s="34"/>
      <c r="E101" s="34"/>
      <c r="F101" s="35"/>
      <c r="G101" s="35"/>
      <c r="H101" s="36"/>
      <c r="I101" s="36"/>
      <c r="J101" s="36"/>
      <c r="K101" s="48"/>
      <c r="L101" s="232"/>
      <c r="M101" s="37"/>
      <c r="N101" s="346"/>
      <c r="O101" s="46"/>
      <c r="P101" s="234"/>
      <c r="Q101" s="234"/>
      <c r="R101" s="235"/>
      <c r="S101" s="234"/>
      <c r="T101" s="40"/>
      <c r="U101" s="41"/>
      <c r="V101" s="40"/>
      <c r="W101" s="41"/>
      <c r="X101" s="40"/>
      <c r="Y101" s="41"/>
      <c r="Z101" s="40"/>
      <c r="AA101" s="41"/>
      <c r="AB101" s="40"/>
      <c r="AC101" s="41"/>
      <c r="AD101" s="40"/>
      <c r="AE101" s="41"/>
      <c r="AF101" s="40"/>
      <c r="AG101" s="41"/>
      <c r="AH101" s="40"/>
      <c r="AI101" s="41"/>
    </row>
    <row r="102" spans="2:35" ht="12.75" thickBot="1" x14ac:dyDescent="0.25">
      <c r="B102" s="32"/>
      <c r="C102" s="33"/>
      <c r="D102" s="34"/>
      <c r="E102" s="34"/>
      <c r="F102" s="35"/>
      <c r="G102" s="35"/>
      <c r="H102" s="36"/>
      <c r="I102" s="36"/>
      <c r="J102" s="36"/>
      <c r="K102" s="48"/>
      <c r="L102" s="232"/>
      <c r="M102" s="37"/>
      <c r="N102" s="346"/>
      <c r="O102" s="46"/>
      <c r="P102" s="234"/>
      <c r="Q102" s="234"/>
      <c r="R102" s="235"/>
      <c r="S102" s="234"/>
      <c r="T102" s="40"/>
      <c r="U102" s="41"/>
      <c r="V102" s="40"/>
      <c r="W102" s="41"/>
      <c r="X102" s="40"/>
      <c r="Y102" s="41"/>
      <c r="Z102" s="40"/>
      <c r="AA102" s="41"/>
      <c r="AB102" s="40"/>
      <c r="AC102" s="41"/>
      <c r="AD102" s="40"/>
      <c r="AE102" s="41"/>
      <c r="AF102" s="40"/>
      <c r="AG102" s="41"/>
      <c r="AH102" s="40"/>
      <c r="AI102" s="41"/>
    </row>
    <row r="103" spans="2:35" ht="12.75" thickBot="1" x14ac:dyDescent="0.25">
      <c r="C103" s="57"/>
      <c r="D103" s="43"/>
      <c r="E103" s="43"/>
      <c r="F103" s="44"/>
      <c r="G103" s="44"/>
      <c r="H103" s="45"/>
      <c r="I103" s="45"/>
      <c r="J103" s="45"/>
      <c r="K103" s="48"/>
      <c r="L103" s="232"/>
      <c r="M103" s="46"/>
      <c r="N103" s="346"/>
      <c r="O103" s="46"/>
      <c r="P103" s="234"/>
      <c r="Q103" s="234"/>
      <c r="R103" s="235"/>
      <c r="S103" s="234"/>
      <c r="T103" s="40"/>
      <c r="U103" s="41"/>
      <c r="V103" s="40"/>
      <c r="W103" s="41"/>
      <c r="X103" s="40"/>
      <c r="Y103" s="41"/>
      <c r="Z103" s="40"/>
      <c r="AA103" s="41"/>
      <c r="AB103" s="40"/>
      <c r="AC103" s="41"/>
      <c r="AD103" s="40"/>
      <c r="AE103" s="41"/>
      <c r="AF103" s="40"/>
      <c r="AG103" s="41"/>
      <c r="AH103" s="40"/>
      <c r="AI103" s="41"/>
    </row>
    <row r="104" spans="2:35" ht="12.75" thickBot="1" x14ac:dyDescent="0.25">
      <c r="C104" s="57"/>
      <c r="D104" s="43"/>
      <c r="E104" s="43"/>
      <c r="F104" s="44"/>
      <c r="G104" s="44"/>
      <c r="H104" s="45"/>
      <c r="I104" s="45"/>
      <c r="J104" s="45"/>
      <c r="K104" s="48"/>
      <c r="L104" s="232"/>
      <c r="M104" s="46"/>
      <c r="N104" s="346"/>
      <c r="O104" s="46"/>
      <c r="P104" s="234"/>
      <c r="Q104" s="234"/>
      <c r="R104" s="235"/>
      <c r="S104" s="234"/>
      <c r="T104" s="40"/>
      <c r="U104" s="41"/>
      <c r="V104" s="40"/>
      <c r="W104" s="41"/>
      <c r="X104" s="40"/>
      <c r="Y104" s="41"/>
      <c r="Z104" s="40"/>
      <c r="AA104" s="41"/>
      <c r="AB104" s="40"/>
      <c r="AC104" s="41"/>
      <c r="AD104" s="40"/>
      <c r="AE104" s="41"/>
      <c r="AF104" s="40"/>
      <c r="AG104" s="41"/>
      <c r="AH104" s="40"/>
      <c r="AI104" s="41"/>
    </row>
    <row r="105" spans="2:35" ht="12.75" thickBot="1" x14ac:dyDescent="0.25">
      <c r="C105" s="57"/>
      <c r="D105" s="43"/>
      <c r="E105" s="43"/>
      <c r="F105" s="44"/>
      <c r="G105" s="44"/>
      <c r="H105" s="45"/>
      <c r="I105" s="45"/>
      <c r="J105" s="45"/>
      <c r="K105" s="48"/>
      <c r="L105" s="232"/>
      <c r="M105" s="46"/>
      <c r="N105" s="346"/>
      <c r="O105" s="46"/>
      <c r="P105" s="234"/>
      <c r="Q105" s="234"/>
      <c r="R105" s="235"/>
      <c r="S105" s="234"/>
      <c r="T105" s="40"/>
      <c r="U105" s="41"/>
      <c r="V105" s="40"/>
      <c r="W105" s="41"/>
      <c r="X105" s="40"/>
      <c r="Y105" s="41"/>
      <c r="Z105" s="40"/>
      <c r="AA105" s="41"/>
      <c r="AB105" s="40"/>
      <c r="AC105" s="41"/>
      <c r="AD105" s="40"/>
      <c r="AE105" s="41"/>
      <c r="AF105" s="40"/>
      <c r="AG105" s="41"/>
      <c r="AH105" s="40"/>
      <c r="AI105" s="41"/>
    </row>
    <row r="106" spans="2:35" ht="12.75" thickBot="1" x14ac:dyDescent="0.25">
      <c r="C106" s="57"/>
      <c r="D106" s="43"/>
      <c r="E106" s="43"/>
      <c r="F106" s="44"/>
      <c r="G106" s="44"/>
      <c r="H106" s="45"/>
      <c r="I106" s="45"/>
      <c r="J106" s="45"/>
      <c r="K106" s="48"/>
      <c r="L106" s="232"/>
      <c r="M106" s="46"/>
      <c r="N106" s="346"/>
      <c r="O106" s="46"/>
      <c r="P106" s="234"/>
      <c r="Q106" s="234"/>
      <c r="R106" s="235"/>
      <c r="S106" s="234"/>
      <c r="T106" s="40"/>
      <c r="U106" s="41"/>
      <c r="V106" s="40"/>
      <c r="W106" s="41"/>
      <c r="X106" s="40"/>
      <c r="Y106" s="41"/>
      <c r="Z106" s="40"/>
      <c r="AA106" s="41"/>
      <c r="AB106" s="40"/>
      <c r="AC106" s="41"/>
      <c r="AD106" s="40"/>
      <c r="AE106" s="41"/>
      <c r="AF106" s="40"/>
      <c r="AG106" s="41"/>
      <c r="AH106" s="40"/>
      <c r="AI106" s="41"/>
    </row>
    <row r="107" spans="2:35" ht="12.75" thickBot="1" x14ac:dyDescent="0.25">
      <c r="C107" s="57"/>
      <c r="D107" s="43"/>
      <c r="E107" s="43"/>
      <c r="F107" s="44"/>
      <c r="G107" s="44"/>
      <c r="H107" s="45"/>
      <c r="I107" s="45"/>
      <c r="J107" s="45"/>
      <c r="K107" s="48"/>
      <c r="L107" s="232"/>
      <c r="M107" s="46"/>
      <c r="N107" s="346"/>
      <c r="O107" s="46"/>
      <c r="P107" s="234"/>
      <c r="Q107" s="234"/>
      <c r="R107" s="235"/>
      <c r="S107" s="234"/>
      <c r="T107" s="40"/>
      <c r="U107" s="41"/>
      <c r="V107" s="40"/>
      <c r="W107" s="41"/>
      <c r="X107" s="40"/>
      <c r="Y107" s="41"/>
      <c r="Z107" s="40"/>
      <c r="AA107" s="41"/>
      <c r="AB107" s="40"/>
      <c r="AC107" s="41"/>
      <c r="AD107" s="40"/>
      <c r="AE107" s="41"/>
      <c r="AF107" s="40"/>
      <c r="AG107" s="41"/>
      <c r="AH107" s="40"/>
      <c r="AI107" s="41"/>
    </row>
    <row r="108" spans="2:35" ht="12.75" thickBot="1" x14ac:dyDescent="0.25">
      <c r="C108" s="57"/>
      <c r="D108" s="43"/>
      <c r="E108" s="43"/>
      <c r="F108" s="44"/>
      <c r="G108" s="44"/>
      <c r="H108" s="45"/>
      <c r="I108" s="45"/>
      <c r="J108" s="45"/>
      <c r="K108" s="48"/>
      <c r="L108" s="232"/>
      <c r="M108" s="46"/>
      <c r="N108" s="346"/>
      <c r="O108" s="46"/>
      <c r="P108" s="234"/>
      <c r="Q108" s="234"/>
      <c r="R108" s="235"/>
      <c r="S108" s="234"/>
      <c r="T108" s="40"/>
      <c r="U108" s="41"/>
      <c r="V108" s="40"/>
      <c r="W108" s="41"/>
      <c r="X108" s="40"/>
      <c r="Y108" s="41"/>
      <c r="Z108" s="40"/>
      <c r="AA108" s="41"/>
      <c r="AB108" s="40"/>
      <c r="AC108" s="41"/>
      <c r="AD108" s="40"/>
      <c r="AE108" s="41"/>
      <c r="AF108" s="40"/>
      <c r="AG108" s="41"/>
      <c r="AH108" s="40"/>
      <c r="AI108" s="41"/>
    </row>
    <row r="109" spans="2:35" ht="12.75" thickBot="1" x14ac:dyDescent="0.25">
      <c r="C109" s="57"/>
      <c r="D109" s="43"/>
      <c r="E109" s="43"/>
      <c r="F109" s="44"/>
      <c r="G109" s="44"/>
      <c r="H109" s="45"/>
      <c r="I109" s="45"/>
      <c r="J109" s="45"/>
      <c r="K109" s="48"/>
      <c r="L109" s="232"/>
      <c r="M109" s="46"/>
      <c r="N109" s="346"/>
      <c r="O109" s="46"/>
      <c r="P109" s="234"/>
      <c r="Q109" s="234"/>
      <c r="R109" s="235"/>
      <c r="S109" s="234"/>
      <c r="T109" s="40"/>
      <c r="U109" s="41"/>
      <c r="V109" s="40"/>
      <c r="W109" s="41"/>
      <c r="X109" s="40"/>
      <c r="Y109" s="41"/>
      <c r="Z109" s="40"/>
      <c r="AA109" s="41"/>
      <c r="AB109" s="40"/>
      <c r="AC109" s="41"/>
      <c r="AD109" s="40"/>
      <c r="AE109" s="41"/>
      <c r="AF109" s="40"/>
      <c r="AG109" s="41"/>
      <c r="AH109" s="40"/>
      <c r="AI109" s="41"/>
    </row>
    <row r="110" spans="2:35" ht="12.75" thickBot="1" x14ac:dyDescent="0.25">
      <c r="C110" s="57"/>
      <c r="D110" s="43"/>
      <c r="E110" s="43"/>
      <c r="F110" s="44"/>
      <c r="G110" s="44"/>
      <c r="H110" s="45"/>
      <c r="I110" s="45"/>
      <c r="J110" s="45"/>
      <c r="K110" s="48"/>
      <c r="L110" s="232"/>
      <c r="M110" s="46"/>
      <c r="N110" s="346"/>
      <c r="O110" s="46"/>
      <c r="P110" s="234"/>
      <c r="Q110" s="234"/>
      <c r="R110" s="235"/>
      <c r="S110" s="234"/>
      <c r="T110" s="40"/>
      <c r="U110" s="41"/>
      <c r="V110" s="40"/>
      <c r="W110" s="41"/>
      <c r="X110" s="40"/>
      <c r="Y110" s="41"/>
      <c r="Z110" s="40"/>
      <c r="AA110" s="41"/>
      <c r="AB110" s="40"/>
      <c r="AC110" s="41"/>
      <c r="AD110" s="40"/>
      <c r="AE110" s="41"/>
      <c r="AF110" s="40"/>
      <c r="AG110" s="41"/>
      <c r="AH110" s="40"/>
      <c r="AI110" s="41"/>
    </row>
    <row r="111" spans="2:35" ht="12.75" thickBot="1" x14ac:dyDescent="0.25">
      <c r="C111" s="57"/>
      <c r="D111" s="43"/>
      <c r="E111" s="43"/>
      <c r="F111" s="44"/>
      <c r="G111" s="44"/>
      <c r="H111" s="45"/>
      <c r="I111" s="45"/>
      <c r="J111" s="45"/>
      <c r="K111" s="48"/>
      <c r="L111" s="232"/>
      <c r="M111" s="46"/>
      <c r="N111" s="346"/>
      <c r="O111" s="46"/>
      <c r="P111" s="234"/>
      <c r="Q111" s="234"/>
      <c r="R111" s="235"/>
      <c r="S111" s="234"/>
      <c r="T111" s="40"/>
      <c r="U111" s="41"/>
      <c r="V111" s="40"/>
      <c r="W111" s="41"/>
      <c r="X111" s="40"/>
      <c r="Y111" s="41"/>
      <c r="Z111" s="40"/>
      <c r="AA111" s="41"/>
      <c r="AB111" s="40"/>
      <c r="AC111" s="41"/>
      <c r="AD111" s="40"/>
      <c r="AE111" s="41"/>
      <c r="AF111" s="40"/>
      <c r="AG111" s="41"/>
      <c r="AH111" s="40"/>
      <c r="AI111" s="41"/>
    </row>
    <row r="112" spans="2:35" ht="12.75" thickBot="1" x14ac:dyDescent="0.25">
      <c r="C112" s="57"/>
      <c r="D112" s="43"/>
      <c r="E112" s="43"/>
      <c r="F112" s="44"/>
      <c r="G112" s="44"/>
      <c r="H112" s="45"/>
      <c r="I112" s="45"/>
      <c r="J112" s="45"/>
      <c r="K112" s="48"/>
      <c r="L112" s="232"/>
      <c r="M112" s="46"/>
      <c r="N112" s="346"/>
      <c r="O112" s="46"/>
      <c r="P112" s="234"/>
      <c r="Q112" s="234"/>
      <c r="R112" s="235"/>
      <c r="S112" s="234"/>
      <c r="T112" s="40"/>
      <c r="U112" s="41"/>
      <c r="V112" s="40"/>
      <c r="W112" s="41"/>
      <c r="X112" s="40"/>
      <c r="Y112" s="41"/>
      <c r="Z112" s="40"/>
      <c r="AA112" s="41"/>
      <c r="AB112" s="40"/>
      <c r="AC112" s="41"/>
      <c r="AD112" s="40"/>
      <c r="AE112" s="41"/>
      <c r="AF112" s="40"/>
      <c r="AG112" s="41"/>
      <c r="AH112" s="40"/>
      <c r="AI112" s="41"/>
    </row>
    <row r="113" spans="2:35" ht="12.75" thickBot="1" x14ac:dyDescent="0.25">
      <c r="B113" s="47"/>
      <c r="C113" s="42"/>
      <c r="D113" s="43"/>
      <c r="E113" s="43"/>
      <c r="F113" s="44"/>
      <c r="G113" s="44"/>
      <c r="H113" s="45"/>
      <c r="I113" s="45"/>
      <c r="J113" s="45"/>
      <c r="K113" s="48"/>
      <c r="L113" s="232"/>
      <c r="M113" s="46"/>
      <c r="N113" s="346"/>
      <c r="O113" s="46"/>
      <c r="P113" s="234"/>
      <c r="Q113" s="234"/>
      <c r="R113" s="235"/>
      <c r="S113" s="234"/>
      <c r="T113" s="40"/>
      <c r="U113" s="41"/>
      <c r="V113" s="40"/>
      <c r="W113" s="41"/>
      <c r="X113" s="40"/>
      <c r="Y113" s="41"/>
      <c r="Z113" s="40"/>
      <c r="AA113" s="41"/>
      <c r="AB113" s="40"/>
      <c r="AC113" s="41"/>
      <c r="AD113" s="40"/>
      <c r="AE113" s="41"/>
      <c r="AF113" s="40"/>
      <c r="AG113" s="41"/>
      <c r="AH113" s="40"/>
      <c r="AI113" s="41"/>
    </row>
    <row r="114" spans="2:35" ht="12.75" thickBot="1" x14ac:dyDescent="0.25">
      <c r="B114" s="47"/>
      <c r="C114" s="42"/>
      <c r="D114" s="43"/>
      <c r="E114" s="43"/>
      <c r="F114" s="44"/>
      <c r="G114" s="44"/>
      <c r="H114" s="45"/>
      <c r="I114" s="45"/>
      <c r="J114" s="45"/>
      <c r="K114" s="48"/>
      <c r="L114" s="232"/>
      <c r="M114" s="46"/>
      <c r="N114" s="346"/>
      <c r="O114" s="46"/>
      <c r="P114" s="234"/>
      <c r="Q114" s="234"/>
      <c r="R114" s="235"/>
      <c r="S114" s="234"/>
      <c r="T114" s="40"/>
      <c r="U114" s="41"/>
      <c r="V114" s="40"/>
      <c r="W114" s="41"/>
      <c r="X114" s="40"/>
      <c r="Y114" s="41"/>
      <c r="Z114" s="40"/>
      <c r="AA114" s="41"/>
      <c r="AB114" s="40"/>
      <c r="AC114" s="41"/>
      <c r="AD114" s="40"/>
      <c r="AE114" s="41"/>
      <c r="AF114" s="40"/>
      <c r="AG114" s="41"/>
      <c r="AH114" s="40"/>
      <c r="AI114" s="41"/>
    </row>
    <row r="115" spans="2:35" ht="12.75" thickBot="1" x14ac:dyDescent="0.25">
      <c r="B115" s="47"/>
      <c r="C115" s="42"/>
      <c r="D115" s="43"/>
      <c r="E115" s="43"/>
      <c r="F115" s="44"/>
      <c r="G115" s="44"/>
      <c r="H115" s="45"/>
      <c r="I115" s="45"/>
      <c r="J115" s="45"/>
      <c r="K115" s="48"/>
      <c r="L115" s="232"/>
      <c r="M115" s="46"/>
      <c r="N115" s="346"/>
      <c r="O115" s="46"/>
      <c r="P115" s="234"/>
      <c r="Q115" s="234"/>
      <c r="R115" s="235"/>
      <c r="S115" s="234"/>
      <c r="T115" s="40"/>
      <c r="U115" s="41"/>
      <c r="V115" s="40"/>
      <c r="W115" s="41"/>
      <c r="X115" s="40"/>
      <c r="Y115" s="41"/>
      <c r="Z115" s="40"/>
      <c r="AA115" s="41"/>
      <c r="AB115" s="40"/>
      <c r="AC115" s="41"/>
      <c r="AD115" s="40"/>
      <c r="AE115" s="41"/>
      <c r="AF115" s="40"/>
      <c r="AG115" s="41"/>
      <c r="AH115" s="40"/>
      <c r="AI115" s="41"/>
    </row>
    <row r="116" spans="2:35" ht="12.75" thickBot="1" x14ac:dyDescent="0.25">
      <c r="B116" s="32"/>
      <c r="C116" s="42"/>
      <c r="D116" s="34"/>
      <c r="E116" s="34"/>
      <c r="F116" s="35"/>
      <c r="G116" s="35"/>
      <c r="H116" s="36"/>
      <c r="I116" s="36"/>
      <c r="J116" s="36"/>
      <c r="K116" s="48"/>
      <c r="L116" s="232"/>
      <c r="M116" s="46"/>
      <c r="N116" s="346"/>
      <c r="O116" s="46"/>
      <c r="P116" s="234"/>
      <c r="Q116" s="234"/>
      <c r="R116" s="235"/>
      <c r="S116" s="234"/>
      <c r="T116" s="40"/>
      <c r="U116" s="41"/>
      <c r="V116" s="40"/>
      <c r="W116" s="41"/>
      <c r="X116" s="40"/>
      <c r="Y116" s="41"/>
      <c r="Z116" s="40"/>
      <c r="AA116" s="41"/>
      <c r="AB116" s="40"/>
      <c r="AC116" s="41"/>
      <c r="AD116" s="40"/>
      <c r="AE116" s="41"/>
      <c r="AF116" s="40"/>
      <c r="AG116" s="41"/>
      <c r="AH116" s="40"/>
      <c r="AI116" s="41"/>
    </row>
    <row r="117" spans="2:35" ht="12.75" thickBot="1" x14ac:dyDescent="0.25">
      <c r="B117" s="32"/>
      <c r="C117" s="42"/>
      <c r="D117" s="34"/>
      <c r="E117" s="34"/>
      <c r="F117" s="35"/>
      <c r="G117" s="35"/>
      <c r="H117" s="36"/>
      <c r="I117" s="36"/>
      <c r="J117" s="36"/>
      <c r="K117" s="48"/>
      <c r="L117" s="232"/>
      <c r="M117" s="46"/>
      <c r="N117" s="346"/>
      <c r="O117" s="46"/>
      <c r="P117" s="234"/>
      <c r="Q117" s="234"/>
      <c r="R117" s="235"/>
      <c r="S117" s="234"/>
      <c r="T117" s="40"/>
      <c r="U117" s="41"/>
      <c r="V117" s="40"/>
      <c r="W117" s="41"/>
      <c r="X117" s="40"/>
      <c r="Y117" s="41"/>
      <c r="Z117" s="40"/>
      <c r="AA117" s="41"/>
      <c r="AB117" s="40"/>
      <c r="AC117" s="41"/>
      <c r="AD117" s="40"/>
      <c r="AE117" s="41"/>
      <c r="AF117" s="40"/>
      <c r="AG117" s="41"/>
      <c r="AH117" s="40"/>
      <c r="AI117" s="41"/>
    </row>
    <row r="118" spans="2:35" ht="12.75" thickBot="1" x14ac:dyDescent="0.25">
      <c r="C118" s="57"/>
      <c r="D118" s="43"/>
      <c r="E118" s="43"/>
      <c r="F118" s="44"/>
      <c r="G118" s="44"/>
      <c r="H118" s="45"/>
      <c r="I118" s="45"/>
      <c r="J118" s="45"/>
      <c r="K118" s="48"/>
      <c r="L118" s="232"/>
      <c r="M118" s="46"/>
      <c r="N118" s="346"/>
      <c r="O118" s="46"/>
      <c r="P118" s="234"/>
      <c r="Q118" s="234"/>
      <c r="R118" s="235"/>
      <c r="S118" s="234"/>
      <c r="T118" s="40"/>
      <c r="U118" s="41"/>
      <c r="V118" s="40"/>
      <c r="W118" s="41"/>
      <c r="X118" s="40"/>
      <c r="Y118" s="41"/>
      <c r="Z118" s="40"/>
      <c r="AA118" s="41"/>
      <c r="AB118" s="40"/>
      <c r="AC118" s="41"/>
      <c r="AD118" s="40"/>
      <c r="AE118" s="41"/>
      <c r="AF118" s="40"/>
      <c r="AG118" s="41"/>
      <c r="AH118" s="40"/>
      <c r="AI118" s="41"/>
    </row>
    <row r="119" spans="2:35" ht="12.75" thickBot="1" x14ac:dyDescent="0.25">
      <c r="C119" s="57"/>
      <c r="D119" s="43"/>
      <c r="E119" s="43"/>
      <c r="F119" s="44"/>
      <c r="G119" s="44"/>
      <c r="H119" s="45"/>
      <c r="I119" s="45"/>
      <c r="J119" s="45"/>
      <c r="K119" s="48"/>
      <c r="L119" s="232"/>
      <c r="M119" s="46"/>
      <c r="N119" s="346"/>
      <c r="O119" s="46"/>
      <c r="P119" s="234"/>
      <c r="Q119" s="234"/>
      <c r="R119" s="235"/>
      <c r="S119" s="234"/>
      <c r="T119" s="40"/>
      <c r="U119" s="41"/>
      <c r="V119" s="40"/>
      <c r="W119" s="41"/>
      <c r="X119" s="40"/>
      <c r="Y119" s="41"/>
      <c r="Z119" s="40"/>
      <c r="AA119" s="41"/>
      <c r="AB119" s="40"/>
      <c r="AC119" s="41"/>
      <c r="AD119" s="40"/>
      <c r="AE119" s="41"/>
      <c r="AF119" s="40"/>
      <c r="AG119" s="41"/>
      <c r="AH119" s="40"/>
      <c r="AI119" s="41"/>
    </row>
    <row r="120" spans="2:35" ht="12.75" thickBot="1" x14ac:dyDescent="0.25">
      <c r="C120" s="57"/>
      <c r="D120" s="43"/>
      <c r="E120" s="43"/>
      <c r="F120" s="44"/>
      <c r="G120" s="44"/>
      <c r="H120" s="45"/>
      <c r="I120" s="45"/>
      <c r="J120" s="45"/>
      <c r="K120" s="48"/>
      <c r="L120" s="232"/>
      <c r="M120" s="46"/>
      <c r="N120" s="346"/>
      <c r="O120" s="46"/>
      <c r="P120" s="234"/>
      <c r="Q120" s="234"/>
      <c r="R120" s="235"/>
      <c r="S120" s="234"/>
      <c r="T120" s="40"/>
      <c r="U120" s="41"/>
      <c r="V120" s="40"/>
      <c r="W120" s="41"/>
      <c r="X120" s="40"/>
      <c r="Y120" s="41"/>
      <c r="Z120" s="40"/>
      <c r="AA120" s="41"/>
      <c r="AB120" s="40"/>
      <c r="AC120" s="41"/>
      <c r="AD120" s="40"/>
      <c r="AE120" s="41"/>
      <c r="AF120" s="40"/>
      <c r="AG120" s="41"/>
      <c r="AH120" s="40"/>
      <c r="AI120" s="41"/>
    </row>
    <row r="121" spans="2:35" ht="12.75" thickBot="1" x14ac:dyDescent="0.25">
      <c r="C121" s="57"/>
      <c r="D121" s="43"/>
      <c r="E121" s="43"/>
      <c r="F121" s="44"/>
      <c r="G121" s="44"/>
      <c r="H121" s="45"/>
      <c r="I121" s="45"/>
      <c r="J121" s="45"/>
      <c r="K121" s="48"/>
      <c r="L121" s="232"/>
      <c r="M121" s="46"/>
      <c r="N121" s="346"/>
      <c r="O121" s="46"/>
      <c r="P121" s="234"/>
      <c r="Q121" s="234"/>
      <c r="R121" s="235"/>
      <c r="S121" s="234"/>
      <c r="T121" s="40"/>
      <c r="U121" s="41"/>
      <c r="V121" s="40"/>
      <c r="W121" s="41"/>
      <c r="X121" s="40"/>
      <c r="Y121" s="41"/>
      <c r="Z121" s="40"/>
      <c r="AA121" s="41"/>
      <c r="AB121" s="40"/>
      <c r="AC121" s="41"/>
      <c r="AD121" s="40"/>
      <c r="AE121" s="41"/>
      <c r="AF121" s="40"/>
      <c r="AG121" s="41"/>
      <c r="AH121" s="40"/>
      <c r="AI121" s="41"/>
    </row>
    <row r="122" spans="2:35" ht="12.75" thickBot="1" x14ac:dyDescent="0.25">
      <c r="C122" s="57"/>
      <c r="D122" s="43"/>
      <c r="E122" s="43"/>
      <c r="F122" s="44"/>
      <c r="G122" s="44"/>
      <c r="H122" s="45"/>
      <c r="I122" s="45"/>
      <c r="J122" s="45"/>
      <c r="K122" s="48"/>
      <c r="L122" s="232"/>
      <c r="M122" s="46"/>
      <c r="N122" s="346"/>
      <c r="O122" s="46"/>
      <c r="P122" s="234"/>
      <c r="Q122" s="234"/>
      <c r="R122" s="235"/>
      <c r="S122" s="234"/>
      <c r="T122" s="40"/>
      <c r="U122" s="41"/>
      <c r="V122" s="40"/>
      <c r="W122" s="41"/>
      <c r="X122" s="40"/>
      <c r="Y122" s="41"/>
      <c r="Z122" s="40"/>
      <c r="AA122" s="41"/>
      <c r="AB122" s="40"/>
      <c r="AC122" s="41"/>
      <c r="AD122" s="40"/>
      <c r="AE122" s="41"/>
      <c r="AF122" s="40"/>
      <c r="AG122" s="41"/>
      <c r="AH122" s="40"/>
      <c r="AI122" s="41"/>
    </row>
    <row r="123" spans="2:35" ht="12.75" thickBot="1" x14ac:dyDescent="0.25">
      <c r="C123" s="57"/>
      <c r="D123" s="43"/>
      <c r="E123" s="43"/>
      <c r="F123" s="44"/>
      <c r="G123" s="44"/>
      <c r="H123" s="45"/>
      <c r="I123" s="45"/>
      <c r="J123" s="45"/>
      <c r="K123" s="48"/>
      <c r="L123" s="232"/>
      <c r="M123" s="46"/>
      <c r="N123" s="346"/>
      <c r="O123" s="46"/>
      <c r="P123" s="234"/>
      <c r="Q123" s="234"/>
      <c r="R123" s="235"/>
      <c r="S123" s="234"/>
      <c r="T123" s="40"/>
      <c r="U123" s="41"/>
      <c r="V123" s="40"/>
      <c r="W123" s="41"/>
      <c r="X123" s="40"/>
      <c r="Y123" s="41"/>
      <c r="Z123" s="40"/>
      <c r="AA123" s="41"/>
      <c r="AB123" s="40"/>
      <c r="AC123" s="41"/>
      <c r="AD123" s="40"/>
      <c r="AE123" s="41"/>
      <c r="AF123" s="40"/>
      <c r="AG123" s="41"/>
      <c r="AH123" s="40"/>
      <c r="AI123" s="41"/>
    </row>
    <row r="124" spans="2:35" ht="12.75" thickBot="1" x14ac:dyDescent="0.25">
      <c r="C124" s="57"/>
      <c r="D124" s="43"/>
      <c r="E124" s="43"/>
      <c r="F124" s="44"/>
      <c r="G124" s="44"/>
      <c r="H124" s="45"/>
      <c r="I124" s="45"/>
      <c r="J124" s="45"/>
      <c r="K124" s="48"/>
      <c r="L124" s="232"/>
      <c r="M124" s="46"/>
      <c r="N124" s="346"/>
      <c r="O124" s="46"/>
      <c r="P124" s="234"/>
      <c r="Q124" s="234"/>
      <c r="R124" s="235"/>
      <c r="S124" s="234"/>
      <c r="T124" s="40"/>
      <c r="U124" s="41"/>
      <c r="V124" s="40"/>
      <c r="W124" s="41"/>
      <c r="X124" s="40"/>
      <c r="Y124" s="41"/>
      <c r="Z124" s="40"/>
      <c r="AA124" s="41"/>
      <c r="AB124" s="40"/>
      <c r="AC124" s="41"/>
      <c r="AD124" s="40"/>
      <c r="AE124" s="41"/>
      <c r="AF124" s="40"/>
      <c r="AG124" s="41"/>
      <c r="AH124" s="40"/>
      <c r="AI124" s="41"/>
    </row>
    <row r="125" spans="2:35" ht="12.75" thickBot="1" x14ac:dyDescent="0.25">
      <c r="B125" s="32"/>
      <c r="C125" s="33"/>
      <c r="D125" s="34"/>
      <c r="E125" s="34"/>
      <c r="F125" s="35"/>
      <c r="G125" s="35"/>
      <c r="H125" s="36"/>
      <c r="I125" s="36"/>
      <c r="J125" s="36"/>
      <c r="K125" s="48"/>
      <c r="L125" s="232"/>
      <c r="M125" s="37"/>
      <c r="N125" s="346"/>
      <c r="O125" s="46"/>
      <c r="P125" s="234"/>
      <c r="Q125" s="234"/>
      <c r="R125" s="235"/>
      <c r="S125" s="234"/>
      <c r="T125" s="40"/>
      <c r="U125" s="41"/>
      <c r="V125" s="40"/>
      <c r="W125" s="41"/>
      <c r="X125" s="40"/>
      <c r="Y125" s="41"/>
      <c r="Z125" s="40"/>
      <c r="AA125" s="41"/>
      <c r="AB125" s="40"/>
      <c r="AC125" s="41"/>
      <c r="AD125" s="40"/>
      <c r="AE125" s="41"/>
      <c r="AF125" s="40"/>
      <c r="AG125" s="41"/>
      <c r="AH125" s="40"/>
      <c r="AI125" s="41"/>
    </row>
    <row r="126" spans="2:35" ht="12.75" thickBot="1" x14ac:dyDescent="0.25">
      <c r="C126" s="57"/>
      <c r="D126" s="43"/>
      <c r="E126" s="43"/>
      <c r="F126" s="44"/>
      <c r="G126" s="44"/>
      <c r="H126" s="45"/>
      <c r="I126" s="45"/>
      <c r="J126" s="45"/>
      <c r="K126" s="48"/>
      <c r="L126" s="232"/>
      <c r="M126" s="46"/>
      <c r="N126" s="346"/>
      <c r="O126" s="46"/>
      <c r="T126" s="40"/>
      <c r="U126" s="41"/>
      <c r="V126" s="40"/>
      <c r="W126" s="41"/>
      <c r="X126" s="40"/>
      <c r="Y126" s="41"/>
      <c r="Z126" s="40"/>
      <c r="AA126" s="41"/>
      <c r="AB126" s="40"/>
      <c r="AC126" s="41"/>
      <c r="AD126" s="40"/>
      <c r="AE126" s="41"/>
      <c r="AF126" s="40"/>
      <c r="AG126" s="41"/>
      <c r="AH126" s="40"/>
      <c r="AI126" s="41"/>
    </row>
    <row r="127" spans="2:35" ht="12.75" thickBot="1" x14ac:dyDescent="0.25">
      <c r="B127" s="47"/>
      <c r="C127" s="42"/>
      <c r="D127" s="43"/>
      <c r="E127" s="43"/>
      <c r="F127" s="44"/>
      <c r="G127" s="44"/>
      <c r="H127" s="45"/>
      <c r="I127" s="45"/>
      <c r="J127" s="45"/>
      <c r="K127" s="48"/>
      <c r="L127" s="232"/>
      <c r="M127" s="46"/>
      <c r="N127" s="346"/>
      <c r="O127" s="46"/>
      <c r="P127" s="234"/>
      <c r="Q127" s="234"/>
      <c r="R127" s="235"/>
      <c r="S127" s="234"/>
      <c r="T127" s="40"/>
      <c r="U127" s="41"/>
      <c r="V127" s="40"/>
      <c r="W127" s="41"/>
      <c r="X127" s="40"/>
      <c r="Y127" s="41"/>
      <c r="Z127" s="40"/>
      <c r="AA127" s="41"/>
      <c r="AB127" s="40"/>
      <c r="AC127" s="41"/>
      <c r="AD127" s="40"/>
      <c r="AE127" s="41"/>
      <c r="AF127" s="40"/>
      <c r="AG127" s="41"/>
      <c r="AH127" s="40"/>
      <c r="AI127" s="41"/>
    </row>
    <row r="128" spans="2:35" ht="12.75" thickBot="1" x14ac:dyDescent="0.25">
      <c r="B128" s="47"/>
      <c r="C128" s="42"/>
      <c r="D128" s="43"/>
      <c r="E128" s="43"/>
      <c r="F128" s="44"/>
      <c r="G128" s="44"/>
      <c r="H128" s="45"/>
      <c r="I128" s="45"/>
      <c r="J128" s="45"/>
      <c r="K128" s="48"/>
      <c r="L128" s="232"/>
      <c r="M128" s="46"/>
      <c r="N128" s="346"/>
      <c r="O128" s="46"/>
      <c r="P128" s="234"/>
      <c r="Q128" s="234"/>
      <c r="R128" s="235"/>
      <c r="S128" s="234"/>
      <c r="T128" s="40"/>
      <c r="U128" s="41"/>
      <c r="V128" s="40"/>
      <c r="W128" s="41"/>
      <c r="X128" s="40"/>
      <c r="Y128" s="41"/>
      <c r="Z128" s="40"/>
      <c r="AA128" s="41"/>
      <c r="AB128" s="40"/>
      <c r="AC128" s="41"/>
      <c r="AD128" s="40"/>
      <c r="AE128" s="41"/>
      <c r="AF128" s="40"/>
      <c r="AG128" s="41"/>
      <c r="AH128" s="40"/>
      <c r="AI128" s="41"/>
    </row>
    <row r="129" spans="2:35" ht="12.75" thickBot="1" x14ac:dyDescent="0.25">
      <c r="B129" s="32"/>
      <c r="C129" s="33"/>
      <c r="D129" s="34"/>
      <c r="E129" s="34"/>
      <c r="F129" s="35"/>
      <c r="G129" s="35"/>
      <c r="H129" s="36"/>
      <c r="I129" s="36"/>
      <c r="J129" s="36"/>
      <c r="K129" s="48"/>
      <c r="L129" s="232"/>
      <c r="M129" s="37"/>
      <c r="N129" s="346"/>
      <c r="O129" s="46"/>
      <c r="P129" s="234"/>
      <c r="Q129" s="234"/>
      <c r="R129" s="235"/>
      <c r="S129" s="234"/>
      <c r="T129" s="40"/>
      <c r="U129" s="41"/>
      <c r="V129" s="40"/>
      <c r="W129" s="41"/>
      <c r="X129" s="40"/>
      <c r="Y129" s="41"/>
      <c r="Z129" s="40"/>
      <c r="AA129" s="41"/>
      <c r="AB129" s="40"/>
      <c r="AC129" s="41"/>
      <c r="AD129" s="40"/>
      <c r="AE129" s="41"/>
      <c r="AF129" s="40"/>
      <c r="AG129" s="41"/>
      <c r="AH129" s="40"/>
      <c r="AI129" s="41"/>
    </row>
    <row r="130" spans="2:35" ht="12.75" thickBot="1" x14ac:dyDescent="0.25">
      <c r="B130" s="32"/>
      <c r="C130" s="33"/>
      <c r="D130" s="34"/>
      <c r="E130" s="34"/>
      <c r="F130" s="35"/>
      <c r="G130" s="35"/>
      <c r="H130" s="36"/>
      <c r="I130" s="36"/>
      <c r="J130" s="36"/>
      <c r="K130" s="48"/>
      <c r="L130" s="232"/>
      <c r="M130" s="37"/>
      <c r="N130" s="346"/>
      <c r="O130" s="46"/>
      <c r="P130" s="234"/>
      <c r="Q130" s="234"/>
      <c r="R130" s="235"/>
      <c r="S130" s="234"/>
      <c r="T130" s="40"/>
      <c r="U130" s="41"/>
      <c r="V130" s="40"/>
      <c r="W130" s="41"/>
      <c r="X130" s="40"/>
      <c r="Y130" s="41"/>
      <c r="Z130" s="40"/>
      <c r="AA130" s="41"/>
      <c r="AB130" s="40"/>
      <c r="AC130" s="41"/>
      <c r="AD130" s="40"/>
      <c r="AE130" s="41"/>
      <c r="AF130" s="40"/>
      <c r="AG130" s="41"/>
      <c r="AH130" s="40"/>
      <c r="AI130" s="41"/>
    </row>
    <row r="131" spans="2:35" ht="12.75" thickBot="1" x14ac:dyDescent="0.25">
      <c r="C131" s="57"/>
      <c r="D131" s="43"/>
      <c r="E131" s="43"/>
      <c r="F131" s="44"/>
      <c r="G131" s="44"/>
      <c r="H131" s="45"/>
      <c r="I131" s="45"/>
      <c r="J131" s="45"/>
      <c r="K131" s="48"/>
      <c r="L131" s="232"/>
      <c r="M131" s="46"/>
      <c r="N131" s="346"/>
      <c r="O131" s="46"/>
      <c r="P131" s="234"/>
      <c r="Q131" s="234"/>
      <c r="R131" s="235"/>
      <c r="S131" s="234"/>
      <c r="T131" s="40"/>
      <c r="U131" s="41"/>
      <c r="V131" s="40"/>
      <c r="W131" s="41"/>
      <c r="X131" s="40"/>
      <c r="Y131" s="41"/>
      <c r="Z131" s="40"/>
      <c r="AA131" s="41"/>
      <c r="AB131" s="40"/>
      <c r="AC131" s="41"/>
      <c r="AD131" s="40"/>
      <c r="AE131" s="41"/>
      <c r="AF131" s="40"/>
      <c r="AG131" s="41"/>
      <c r="AH131" s="40"/>
      <c r="AI131" s="41"/>
    </row>
    <row r="132" spans="2:35" ht="12.75" thickBot="1" x14ac:dyDescent="0.25">
      <c r="C132" s="57"/>
      <c r="D132" s="43"/>
      <c r="E132" s="43"/>
      <c r="F132" s="44"/>
      <c r="G132" s="44"/>
      <c r="H132" s="45"/>
      <c r="I132" s="45"/>
      <c r="J132" s="45"/>
      <c r="K132" s="48"/>
      <c r="L132" s="232"/>
      <c r="M132" s="46"/>
      <c r="N132" s="346"/>
      <c r="O132" s="46"/>
      <c r="P132" s="234"/>
      <c r="Q132" s="234"/>
      <c r="R132" s="235"/>
      <c r="S132" s="234"/>
      <c r="T132" s="40"/>
      <c r="U132" s="41"/>
      <c r="V132" s="40"/>
      <c r="W132" s="41"/>
      <c r="X132" s="40"/>
      <c r="Y132" s="41"/>
      <c r="Z132" s="40"/>
      <c r="AA132" s="41"/>
      <c r="AB132" s="40"/>
      <c r="AC132" s="41"/>
      <c r="AD132" s="40"/>
      <c r="AE132" s="41"/>
      <c r="AF132" s="40"/>
      <c r="AG132" s="41"/>
      <c r="AH132" s="40"/>
      <c r="AI132" s="41"/>
    </row>
    <row r="133" spans="2:35" ht="12.75" thickBot="1" x14ac:dyDescent="0.25">
      <c r="C133" s="57"/>
      <c r="D133" s="43"/>
      <c r="E133" s="43"/>
      <c r="F133" s="44"/>
      <c r="G133" s="44"/>
      <c r="H133" s="45"/>
      <c r="I133" s="45"/>
      <c r="J133" s="45"/>
      <c r="K133" s="48"/>
      <c r="L133" s="48"/>
      <c r="M133" s="46"/>
      <c r="N133" s="346"/>
      <c r="O133" s="46"/>
      <c r="T133" s="40"/>
      <c r="U133" s="41"/>
      <c r="V133" s="40"/>
      <c r="W133" s="41"/>
      <c r="X133" s="40"/>
      <c r="Y133" s="41"/>
      <c r="Z133" s="40"/>
      <c r="AA133" s="41"/>
      <c r="AB133" s="40"/>
      <c r="AC133" s="41"/>
      <c r="AD133" s="40"/>
      <c r="AE133" s="41"/>
      <c r="AF133" s="40"/>
      <c r="AG133" s="41"/>
      <c r="AH133" s="40"/>
      <c r="AI133" s="41"/>
    </row>
    <row r="134" spans="2:35" ht="12.75" thickBot="1" x14ac:dyDescent="0.25">
      <c r="C134" s="57"/>
      <c r="D134" s="43"/>
      <c r="E134" s="43"/>
      <c r="F134" s="44"/>
      <c r="G134" s="44"/>
      <c r="H134" s="45"/>
      <c r="I134" s="45"/>
      <c r="J134" s="45"/>
      <c r="K134" s="48"/>
      <c r="L134" s="232"/>
      <c r="M134" s="46"/>
      <c r="N134" s="346"/>
      <c r="O134" s="46"/>
      <c r="P134" s="234"/>
      <c r="Q134" s="234"/>
      <c r="R134" s="235"/>
      <c r="S134" s="234"/>
      <c r="T134" s="40"/>
      <c r="U134" s="41"/>
      <c r="V134" s="40"/>
      <c r="W134" s="41"/>
      <c r="X134" s="40"/>
      <c r="Y134" s="41"/>
      <c r="Z134" s="40"/>
      <c r="AA134" s="41"/>
      <c r="AB134" s="40"/>
      <c r="AC134" s="41"/>
      <c r="AD134" s="40"/>
      <c r="AE134" s="41"/>
      <c r="AF134" s="40"/>
      <c r="AG134" s="41"/>
      <c r="AH134" s="40"/>
      <c r="AI134" s="41"/>
    </row>
    <row r="135" spans="2:35" ht="12.75" thickBot="1" x14ac:dyDescent="0.25">
      <c r="C135" s="57"/>
      <c r="D135" s="43"/>
      <c r="E135" s="43"/>
      <c r="F135" s="44"/>
      <c r="G135" s="44"/>
      <c r="H135" s="45"/>
      <c r="I135" s="45"/>
      <c r="J135" s="45"/>
      <c r="K135" s="48"/>
      <c r="L135" s="232"/>
      <c r="M135" s="46"/>
      <c r="N135" s="346"/>
      <c r="O135" s="46"/>
      <c r="P135" s="234"/>
      <c r="Q135" s="234"/>
      <c r="R135" s="235"/>
      <c r="S135" s="234"/>
      <c r="T135" s="40"/>
      <c r="U135" s="41"/>
      <c r="V135" s="40"/>
      <c r="W135" s="41"/>
      <c r="X135" s="40"/>
      <c r="Y135" s="41"/>
      <c r="Z135" s="40"/>
      <c r="AA135" s="41"/>
      <c r="AB135" s="40"/>
      <c r="AC135" s="41"/>
      <c r="AD135" s="40"/>
      <c r="AE135" s="41"/>
      <c r="AF135" s="40"/>
      <c r="AG135" s="41"/>
      <c r="AH135" s="40"/>
      <c r="AI135" s="41"/>
    </row>
    <row r="136" spans="2:35" ht="12.75" thickBot="1" x14ac:dyDescent="0.25">
      <c r="C136" s="57"/>
      <c r="D136" s="43"/>
      <c r="E136" s="43"/>
      <c r="F136" s="44"/>
      <c r="G136" s="44"/>
      <c r="H136" s="45"/>
      <c r="I136" s="45"/>
      <c r="J136" s="45"/>
      <c r="K136" s="48"/>
      <c r="L136" s="232"/>
      <c r="M136" s="46"/>
      <c r="N136" s="346"/>
      <c r="O136" s="46"/>
      <c r="P136" s="234"/>
      <c r="Q136" s="234"/>
      <c r="R136" s="235"/>
      <c r="S136" s="234"/>
      <c r="T136" s="40"/>
      <c r="U136" s="41"/>
      <c r="V136" s="40"/>
      <c r="W136" s="41"/>
      <c r="X136" s="40"/>
      <c r="Y136" s="41"/>
      <c r="Z136" s="40"/>
      <c r="AA136" s="41"/>
      <c r="AB136" s="40"/>
      <c r="AC136" s="41"/>
      <c r="AD136" s="40"/>
      <c r="AE136" s="41"/>
      <c r="AF136" s="40"/>
      <c r="AG136" s="41"/>
      <c r="AH136" s="40"/>
      <c r="AI136" s="41"/>
    </row>
    <row r="137" spans="2:35" ht="12.75" thickBot="1" x14ac:dyDescent="0.25">
      <c r="C137" s="57"/>
      <c r="D137" s="43"/>
      <c r="E137" s="43"/>
      <c r="F137" s="44"/>
      <c r="G137" s="44"/>
      <c r="H137" s="45"/>
      <c r="I137" s="45"/>
      <c r="J137" s="45"/>
      <c r="K137" s="48"/>
      <c r="L137" s="232"/>
      <c r="M137" s="46"/>
      <c r="N137" s="346"/>
      <c r="O137" s="46"/>
      <c r="P137" s="234"/>
      <c r="Q137" s="234"/>
      <c r="R137" s="235"/>
      <c r="S137" s="234"/>
      <c r="T137" s="40"/>
      <c r="U137" s="41"/>
      <c r="V137" s="40"/>
      <c r="W137" s="41"/>
      <c r="X137" s="40"/>
      <c r="Y137" s="41"/>
      <c r="Z137" s="40"/>
      <c r="AA137" s="41"/>
      <c r="AB137" s="40"/>
      <c r="AC137" s="41"/>
      <c r="AD137" s="40"/>
      <c r="AE137" s="41"/>
      <c r="AF137" s="40"/>
      <c r="AG137" s="41"/>
      <c r="AH137" s="40"/>
      <c r="AI137" s="41"/>
    </row>
    <row r="138" spans="2:35" ht="12.75" thickBot="1" x14ac:dyDescent="0.25">
      <c r="C138" s="57"/>
      <c r="D138" s="43"/>
      <c r="E138" s="43"/>
      <c r="F138" s="44"/>
      <c r="G138" s="44"/>
      <c r="H138" s="45"/>
      <c r="I138" s="45"/>
      <c r="J138" s="45"/>
      <c r="K138" s="48"/>
      <c r="L138" s="232"/>
      <c r="M138" s="46"/>
      <c r="N138" s="346"/>
      <c r="O138" s="46"/>
      <c r="P138" s="234"/>
      <c r="Q138" s="234"/>
      <c r="R138" s="235"/>
      <c r="S138" s="234"/>
      <c r="T138" s="40"/>
      <c r="U138" s="41"/>
      <c r="V138" s="40"/>
      <c r="W138" s="41"/>
      <c r="X138" s="40"/>
      <c r="Y138" s="41"/>
      <c r="Z138" s="40"/>
      <c r="AA138" s="41"/>
      <c r="AB138" s="40"/>
      <c r="AC138" s="41"/>
      <c r="AD138" s="40"/>
      <c r="AE138" s="41"/>
      <c r="AF138" s="40"/>
      <c r="AG138" s="41"/>
      <c r="AH138" s="40"/>
      <c r="AI138" s="41"/>
    </row>
    <row r="139" spans="2:35" ht="12.75" thickBot="1" x14ac:dyDescent="0.25">
      <c r="C139" s="57"/>
      <c r="D139" s="43"/>
      <c r="E139" s="43"/>
      <c r="F139" s="44"/>
      <c r="G139" s="44"/>
      <c r="H139" s="45"/>
      <c r="I139" s="45"/>
      <c r="J139" s="45"/>
      <c r="K139" s="48"/>
      <c r="L139" s="232"/>
      <c r="M139" s="46"/>
      <c r="N139" s="346"/>
      <c r="O139" s="46"/>
      <c r="P139" s="234"/>
      <c r="Q139" s="234"/>
      <c r="R139" s="235"/>
      <c r="S139" s="234"/>
      <c r="T139" s="40"/>
      <c r="U139" s="41"/>
      <c r="V139" s="40"/>
      <c r="W139" s="41"/>
      <c r="X139" s="40"/>
      <c r="Y139" s="41"/>
      <c r="Z139" s="40"/>
      <c r="AA139" s="41"/>
      <c r="AB139" s="40"/>
      <c r="AC139" s="41"/>
      <c r="AD139" s="40"/>
      <c r="AE139" s="41"/>
      <c r="AF139" s="40"/>
      <c r="AG139" s="41"/>
      <c r="AH139" s="40"/>
      <c r="AI139" s="41"/>
    </row>
    <row r="140" spans="2:35" ht="12.75" thickBot="1" x14ac:dyDescent="0.25">
      <c r="B140" s="47"/>
      <c r="C140" s="42"/>
      <c r="D140" s="43"/>
      <c r="E140" s="43"/>
      <c r="F140" s="44"/>
      <c r="G140" s="44"/>
      <c r="H140" s="45"/>
      <c r="I140" s="45"/>
      <c r="J140" s="45"/>
      <c r="K140" s="48"/>
      <c r="L140" s="232"/>
      <c r="M140" s="46"/>
      <c r="N140" s="346"/>
      <c r="O140" s="46"/>
      <c r="P140" s="234"/>
      <c r="Q140" s="234"/>
      <c r="R140" s="235"/>
      <c r="S140" s="234"/>
      <c r="T140" s="40"/>
      <c r="U140" s="41"/>
      <c r="V140" s="40"/>
      <c r="W140" s="41"/>
      <c r="X140" s="40"/>
      <c r="Y140" s="41"/>
      <c r="Z140" s="40"/>
      <c r="AA140" s="41"/>
      <c r="AB140" s="40"/>
      <c r="AC140" s="41"/>
      <c r="AD140" s="40"/>
      <c r="AE140" s="41"/>
      <c r="AF140" s="40"/>
      <c r="AG140" s="41"/>
      <c r="AH140" s="40"/>
      <c r="AI140" s="41"/>
    </row>
    <row r="141" spans="2:35" ht="12.75" thickBot="1" x14ac:dyDescent="0.25">
      <c r="B141" s="32"/>
      <c r="C141" s="33"/>
      <c r="D141" s="34"/>
      <c r="E141" s="34"/>
      <c r="F141" s="35"/>
      <c r="G141" s="35"/>
      <c r="H141" s="36"/>
      <c r="I141" s="36"/>
      <c r="J141" s="36"/>
      <c r="K141" s="48"/>
      <c r="L141" s="232"/>
      <c r="M141" s="37"/>
      <c r="N141" s="346"/>
      <c r="O141" s="46"/>
      <c r="P141" s="234"/>
      <c r="Q141" s="234"/>
      <c r="R141" s="235"/>
      <c r="S141" s="234"/>
      <c r="T141" s="40"/>
      <c r="U141" s="41"/>
      <c r="V141" s="40"/>
      <c r="W141" s="41"/>
      <c r="X141" s="40"/>
      <c r="Y141" s="41"/>
      <c r="Z141" s="40"/>
      <c r="AA141" s="41"/>
      <c r="AB141" s="40"/>
      <c r="AC141" s="41"/>
      <c r="AD141" s="40"/>
      <c r="AE141" s="41"/>
      <c r="AF141" s="40"/>
      <c r="AG141" s="41"/>
      <c r="AH141" s="40"/>
      <c r="AI141" s="41"/>
    </row>
    <row r="142" spans="2:35" ht="12.75" thickBot="1" x14ac:dyDescent="0.25">
      <c r="B142" s="47"/>
      <c r="C142" s="42"/>
      <c r="D142" s="43"/>
      <c r="E142" s="43"/>
      <c r="F142" s="44"/>
      <c r="G142" s="44"/>
      <c r="H142" s="45"/>
      <c r="I142" s="45"/>
      <c r="J142" s="45"/>
      <c r="K142" s="48"/>
      <c r="L142" s="232"/>
      <c r="M142" s="46"/>
      <c r="N142" s="346"/>
      <c r="O142" s="46"/>
      <c r="P142" s="234"/>
      <c r="Q142" s="234"/>
      <c r="R142" s="235"/>
      <c r="S142" s="234"/>
      <c r="T142" s="40"/>
      <c r="U142" s="41"/>
      <c r="V142" s="40"/>
      <c r="W142" s="41"/>
      <c r="X142" s="40"/>
      <c r="Y142" s="41"/>
      <c r="Z142" s="40"/>
      <c r="AA142" s="41"/>
      <c r="AB142" s="40"/>
      <c r="AC142" s="41"/>
      <c r="AD142" s="40"/>
      <c r="AE142" s="41"/>
      <c r="AF142" s="40"/>
      <c r="AG142" s="41"/>
      <c r="AH142" s="40"/>
      <c r="AI142" s="41"/>
    </row>
    <row r="143" spans="2:35" ht="12.75" thickBot="1" x14ac:dyDescent="0.25">
      <c r="B143" s="47"/>
      <c r="C143" s="42"/>
      <c r="D143" s="43"/>
      <c r="E143" s="43"/>
      <c r="F143" s="44"/>
      <c r="G143" s="44"/>
      <c r="H143" s="45"/>
      <c r="I143" s="45"/>
      <c r="J143" s="45"/>
      <c r="K143" s="48"/>
      <c r="L143" s="232"/>
      <c r="M143" s="46"/>
      <c r="N143" s="346"/>
      <c r="O143" s="46"/>
      <c r="P143" s="234"/>
      <c r="Q143" s="234"/>
      <c r="R143" s="235"/>
      <c r="S143" s="234"/>
      <c r="T143" s="40"/>
      <c r="U143" s="41"/>
      <c r="V143" s="40"/>
      <c r="W143" s="41"/>
      <c r="X143" s="40"/>
      <c r="Y143" s="41"/>
      <c r="Z143" s="40"/>
      <c r="AA143" s="41"/>
      <c r="AB143" s="40"/>
      <c r="AC143" s="41"/>
      <c r="AD143" s="40"/>
      <c r="AE143" s="41"/>
      <c r="AF143" s="40"/>
      <c r="AG143" s="41"/>
      <c r="AH143" s="40"/>
      <c r="AI143" s="41"/>
    </row>
    <row r="144" spans="2:35" ht="12.75" thickBot="1" x14ac:dyDescent="0.25">
      <c r="B144" s="47"/>
      <c r="C144" s="42"/>
      <c r="D144" s="43"/>
      <c r="E144" s="43"/>
      <c r="F144" s="44"/>
      <c r="G144" s="44"/>
      <c r="H144" s="45"/>
      <c r="I144" s="45"/>
      <c r="J144" s="45"/>
      <c r="K144" s="48"/>
      <c r="L144" s="232"/>
      <c r="M144" s="46"/>
      <c r="N144" s="346"/>
      <c r="O144" s="46"/>
      <c r="P144" s="234"/>
      <c r="Q144" s="234"/>
      <c r="R144" s="235"/>
      <c r="S144" s="236"/>
      <c r="T144" s="40"/>
      <c r="U144" s="41"/>
      <c r="V144" s="40"/>
      <c r="W144" s="41"/>
      <c r="X144" s="40"/>
      <c r="Y144" s="41"/>
      <c r="Z144" s="40"/>
      <c r="AA144" s="41"/>
      <c r="AB144" s="40"/>
      <c r="AC144" s="41"/>
      <c r="AD144" s="40"/>
      <c r="AE144" s="41"/>
      <c r="AF144" s="40"/>
      <c r="AG144" s="41"/>
      <c r="AH144" s="40"/>
      <c r="AI144" s="41"/>
    </row>
    <row r="145" spans="2:35" ht="12.75" thickBot="1" x14ac:dyDescent="0.25">
      <c r="B145" s="47"/>
      <c r="C145" s="42"/>
      <c r="D145" s="43"/>
      <c r="E145" s="43"/>
      <c r="F145" s="44"/>
      <c r="G145" s="44"/>
      <c r="H145" s="45"/>
      <c r="I145" s="45"/>
      <c r="J145" s="45"/>
      <c r="K145" s="48"/>
      <c r="L145" s="232"/>
      <c r="M145" s="46"/>
      <c r="N145" s="346"/>
      <c r="O145" s="46"/>
      <c r="P145" s="234"/>
      <c r="Q145" s="234"/>
      <c r="R145" s="235"/>
      <c r="S145" s="236"/>
      <c r="T145" s="40"/>
      <c r="U145" s="41"/>
      <c r="V145" s="40"/>
      <c r="W145" s="41"/>
      <c r="X145" s="40"/>
      <c r="Y145" s="41"/>
      <c r="Z145" s="40"/>
      <c r="AA145" s="41"/>
      <c r="AB145" s="40"/>
      <c r="AC145" s="41"/>
      <c r="AD145" s="40"/>
      <c r="AE145" s="41"/>
      <c r="AF145" s="40"/>
      <c r="AG145" s="41"/>
      <c r="AH145" s="40"/>
      <c r="AI145" s="41"/>
    </row>
    <row r="146" spans="2:35" ht="12.75" thickBot="1" x14ac:dyDescent="0.25">
      <c r="B146" s="47"/>
      <c r="C146" s="42"/>
      <c r="D146" s="43"/>
      <c r="E146" s="43"/>
      <c r="F146" s="44"/>
      <c r="G146" s="44"/>
      <c r="H146" s="45"/>
      <c r="I146" s="45"/>
      <c r="J146" s="45"/>
      <c r="K146" s="48"/>
      <c r="L146" s="232"/>
      <c r="M146" s="46"/>
      <c r="N146" s="346"/>
      <c r="O146" s="46"/>
      <c r="P146" s="234"/>
      <c r="Q146" s="234"/>
      <c r="R146" s="235"/>
      <c r="S146" s="236"/>
      <c r="T146" s="40"/>
      <c r="U146" s="41"/>
      <c r="V146" s="40"/>
      <c r="W146" s="41"/>
      <c r="X146" s="40"/>
      <c r="Y146" s="41"/>
      <c r="Z146" s="40"/>
      <c r="AA146" s="41"/>
      <c r="AB146" s="40"/>
      <c r="AC146" s="41"/>
      <c r="AD146" s="40"/>
      <c r="AE146" s="41"/>
      <c r="AF146" s="40"/>
      <c r="AG146" s="41"/>
      <c r="AH146" s="40"/>
      <c r="AI146" s="41"/>
    </row>
    <row r="147" spans="2:35" ht="12.75" thickBot="1" x14ac:dyDescent="0.25">
      <c r="B147" s="47"/>
      <c r="C147" s="42"/>
      <c r="D147" s="43"/>
      <c r="E147" s="43"/>
      <c r="F147" s="44"/>
      <c r="G147" s="44"/>
      <c r="H147" s="45"/>
      <c r="I147" s="45"/>
      <c r="J147" s="45"/>
      <c r="K147" s="48"/>
      <c r="L147" s="232"/>
      <c r="M147" s="46"/>
      <c r="N147" s="346"/>
      <c r="O147" s="46"/>
      <c r="P147" s="234"/>
      <c r="Q147" s="234"/>
      <c r="R147" s="235"/>
      <c r="S147" s="236"/>
      <c r="T147" s="40"/>
      <c r="U147" s="41"/>
      <c r="V147" s="40"/>
      <c r="W147" s="41"/>
      <c r="X147" s="40"/>
      <c r="Y147" s="41"/>
      <c r="Z147" s="40"/>
      <c r="AA147" s="41"/>
      <c r="AB147" s="40"/>
      <c r="AC147" s="41"/>
      <c r="AD147" s="40"/>
      <c r="AE147" s="41"/>
      <c r="AF147" s="40"/>
      <c r="AG147" s="41"/>
      <c r="AH147" s="40"/>
      <c r="AI147" s="41"/>
    </row>
    <row r="148" spans="2:35" ht="12.75" thickBot="1" x14ac:dyDescent="0.25">
      <c r="B148" s="47"/>
      <c r="C148" s="42"/>
      <c r="D148" s="43"/>
      <c r="E148" s="43"/>
      <c r="F148" s="44"/>
      <c r="G148" s="44"/>
      <c r="H148" s="45"/>
      <c r="I148" s="45"/>
      <c r="J148" s="45"/>
      <c r="K148" s="48"/>
      <c r="L148" s="232"/>
      <c r="M148" s="46"/>
      <c r="N148" s="346"/>
      <c r="O148" s="46"/>
      <c r="P148" s="234"/>
      <c r="Q148" s="234"/>
      <c r="R148" s="235"/>
      <c r="S148" s="234"/>
      <c r="T148" s="40"/>
      <c r="U148" s="41"/>
      <c r="V148" s="40"/>
      <c r="W148" s="41"/>
      <c r="X148" s="40"/>
      <c r="Y148" s="41"/>
      <c r="Z148" s="40"/>
      <c r="AA148" s="41"/>
      <c r="AB148" s="40"/>
      <c r="AC148" s="41"/>
      <c r="AD148" s="40"/>
      <c r="AE148" s="41"/>
      <c r="AF148" s="40"/>
      <c r="AG148" s="41"/>
      <c r="AH148" s="40"/>
      <c r="AI148" s="41"/>
    </row>
    <row r="149" spans="2:35" ht="12.75" thickBot="1" x14ac:dyDescent="0.25">
      <c r="B149" s="32"/>
      <c r="C149" s="33"/>
      <c r="D149" s="34"/>
      <c r="E149" s="34"/>
      <c r="F149" s="35"/>
      <c r="G149" s="35"/>
      <c r="H149" s="36"/>
      <c r="I149" s="36"/>
      <c r="J149" s="36"/>
      <c r="K149" s="48"/>
      <c r="L149" s="232"/>
      <c r="M149" s="37"/>
      <c r="N149" s="346"/>
      <c r="O149" s="46"/>
      <c r="P149" s="234"/>
      <c r="Q149" s="234"/>
      <c r="R149" s="235"/>
      <c r="S149" s="234"/>
      <c r="T149" s="40"/>
      <c r="U149" s="41"/>
      <c r="V149" s="40"/>
      <c r="W149" s="41"/>
      <c r="X149" s="40"/>
      <c r="Y149" s="41"/>
      <c r="Z149" s="40"/>
      <c r="AA149" s="41"/>
      <c r="AB149" s="40"/>
      <c r="AC149" s="41"/>
      <c r="AD149" s="40"/>
      <c r="AE149" s="41"/>
      <c r="AF149" s="40"/>
      <c r="AG149" s="41"/>
      <c r="AH149" s="40"/>
      <c r="AI149" s="41"/>
    </row>
    <row r="150" spans="2:35" ht="12.75" thickBot="1" x14ac:dyDescent="0.25">
      <c r="B150" s="47"/>
      <c r="C150" s="42"/>
      <c r="D150" s="43"/>
      <c r="E150" s="43"/>
      <c r="F150" s="44"/>
      <c r="G150" s="44"/>
      <c r="H150" s="45"/>
      <c r="I150" s="45"/>
      <c r="J150" s="45"/>
      <c r="K150" s="48"/>
      <c r="L150" s="232"/>
      <c r="M150" s="46"/>
      <c r="N150" s="346"/>
      <c r="O150" s="46"/>
      <c r="P150" s="234"/>
      <c r="Q150" s="234"/>
      <c r="R150" s="235"/>
      <c r="S150" s="236"/>
      <c r="T150" s="40"/>
      <c r="U150" s="41"/>
      <c r="V150" s="40"/>
      <c r="W150" s="41"/>
      <c r="X150" s="40"/>
      <c r="Y150" s="41"/>
      <c r="Z150" s="40"/>
      <c r="AA150" s="41"/>
      <c r="AB150" s="40"/>
      <c r="AC150" s="41"/>
      <c r="AD150" s="40"/>
      <c r="AE150" s="41"/>
      <c r="AF150" s="40"/>
      <c r="AG150" s="41"/>
      <c r="AH150" s="40"/>
      <c r="AI150" s="41"/>
    </row>
    <row r="151" spans="2:35" ht="12.75" thickBot="1" x14ac:dyDescent="0.25">
      <c r="B151" s="32"/>
      <c r="C151" s="33"/>
      <c r="D151" s="34"/>
      <c r="E151" s="34"/>
      <c r="F151" s="35"/>
      <c r="G151" s="35"/>
      <c r="H151" s="36"/>
      <c r="I151" s="36"/>
      <c r="J151" s="36"/>
      <c r="K151" s="48"/>
      <c r="L151" s="232"/>
      <c r="M151" s="37"/>
      <c r="N151" s="346"/>
      <c r="O151" s="46"/>
      <c r="P151" s="234"/>
      <c r="Q151" s="234"/>
      <c r="R151" s="235"/>
      <c r="S151" s="234"/>
      <c r="T151" s="40"/>
      <c r="U151" s="41"/>
      <c r="V151" s="40"/>
      <c r="W151" s="41"/>
      <c r="X151" s="40"/>
      <c r="Y151" s="41"/>
      <c r="Z151" s="40"/>
      <c r="AA151" s="41"/>
      <c r="AB151" s="40"/>
      <c r="AC151" s="41"/>
      <c r="AD151" s="40"/>
      <c r="AE151" s="41"/>
      <c r="AF151" s="40"/>
      <c r="AG151" s="41"/>
      <c r="AH151" s="40"/>
      <c r="AI151" s="41"/>
    </row>
    <row r="152" spans="2:35" ht="12.75" thickBot="1" x14ac:dyDescent="0.25">
      <c r="B152" s="32"/>
      <c r="C152" s="33"/>
      <c r="D152" s="34"/>
      <c r="E152" s="34"/>
      <c r="F152" s="35"/>
      <c r="G152" s="35"/>
      <c r="H152" s="36"/>
      <c r="I152" s="36"/>
      <c r="J152" s="36"/>
      <c r="K152" s="48"/>
      <c r="L152" s="232"/>
      <c r="M152" s="37"/>
      <c r="N152" s="346"/>
      <c r="O152" s="46"/>
      <c r="P152" s="234"/>
      <c r="Q152" s="234"/>
      <c r="R152" s="235"/>
      <c r="S152" s="234"/>
      <c r="T152" s="40"/>
      <c r="U152" s="41"/>
      <c r="V152" s="40"/>
      <c r="W152" s="41"/>
      <c r="X152" s="40"/>
      <c r="Y152" s="41"/>
      <c r="Z152" s="40"/>
      <c r="AA152" s="41"/>
      <c r="AB152" s="40"/>
      <c r="AC152" s="41"/>
      <c r="AD152" s="40"/>
      <c r="AE152" s="41"/>
      <c r="AF152" s="40"/>
      <c r="AG152" s="41"/>
      <c r="AH152" s="40"/>
      <c r="AI152" s="41"/>
    </row>
    <row r="153" spans="2:35" ht="12.75" thickBot="1" x14ac:dyDescent="0.25">
      <c r="B153" s="32"/>
      <c r="C153" s="33"/>
      <c r="D153" s="34"/>
      <c r="E153" s="34"/>
      <c r="F153" s="35"/>
      <c r="G153" s="35"/>
      <c r="H153" s="36"/>
      <c r="I153" s="36"/>
      <c r="J153" s="36"/>
      <c r="K153" s="48"/>
      <c r="L153" s="232"/>
      <c r="M153" s="37"/>
      <c r="N153" s="346"/>
      <c r="O153" s="46"/>
      <c r="P153" s="234"/>
      <c r="Q153" s="234"/>
      <c r="R153" s="235"/>
      <c r="S153" s="234"/>
      <c r="T153" s="40"/>
      <c r="U153" s="41"/>
      <c r="V153" s="40"/>
      <c r="W153" s="41"/>
      <c r="X153" s="40"/>
      <c r="Y153" s="41"/>
      <c r="Z153" s="40"/>
      <c r="AA153" s="41"/>
      <c r="AB153" s="40"/>
      <c r="AC153" s="41"/>
      <c r="AD153" s="40"/>
      <c r="AE153" s="41"/>
      <c r="AF153" s="40"/>
      <c r="AG153" s="41"/>
      <c r="AH153" s="40"/>
      <c r="AI153" s="41"/>
    </row>
    <row r="154" spans="2:35" ht="12.75" thickBot="1" x14ac:dyDescent="0.25">
      <c r="B154" s="47"/>
      <c r="C154" s="42"/>
      <c r="D154" s="43"/>
      <c r="E154" s="43"/>
      <c r="F154" s="44"/>
      <c r="G154" s="44"/>
      <c r="H154" s="45"/>
      <c r="I154" s="45"/>
      <c r="J154" s="45"/>
      <c r="K154" s="48"/>
      <c r="L154" s="232"/>
      <c r="M154" s="46"/>
      <c r="N154" s="346"/>
      <c r="O154" s="46"/>
      <c r="P154" s="234"/>
      <c r="Q154" s="234"/>
      <c r="R154" s="235"/>
      <c r="S154" s="234"/>
      <c r="T154" s="40"/>
      <c r="U154" s="41"/>
      <c r="V154" s="40"/>
      <c r="W154" s="41"/>
      <c r="X154" s="40"/>
      <c r="Y154" s="41"/>
      <c r="Z154" s="40"/>
      <c r="AA154" s="41"/>
      <c r="AB154" s="40"/>
      <c r="AC154" s="41"/>
      <c r="AD154" s="40"/>
      <c r="AE154" s="41"/>
      <c r="AF154" s="40"/>
      <c r="AG154" s="41"/>
      <c r="AH154" s="40"/>
      <c r="AI154" s="41"/>
    </row>
    <row r="155" spans="2:35" ht="12.75" thickBot="1" x14ac:dyDescent="0.25">
      <c r="B155" s="47"/>
      <c r="C155" s="42"/>
      <c r="D155" s="43"/>
      <c r="E155" s="43"/>
      <c r="F155" s="44"/>
      <c r="G155" s="44"/>
      <c r="H155" s="45"/>
      <c r="I155" s="45"/>
      <c r="J155" s="45"/>
      <c r="K155" s="48"/>
      <c r="L155" s="232"/>
      <c r="M155" s="46"/>
      <c r="N155" s="346"/>
      <c r="O155" s="46"/>
      <c r="P155" s="234"/>
      <c r="Q155" s="234"/>
      <c r="R155" s="235"/>
      <c r="S155" s="234"/>
      <c r="T155" s="40"/>
      <c r="U155" s="41"/>
      <c r="V155" s="40"/>
      <c r="W155" s="41"/>
      <c r="X155" s="40"/>
      <c r="Y155" s="41"/>
      <c r="Z155" s="40"/>
      <c r="AA155" s="41"/>
      <c r="AB155" s="40"/>
      <c r="AC155" s="41"/>
      <c r="AD155" s="40"/>
      <c r="AE155" s="41"/>
      <c r="AF155" s="40"/>
      <c r="AG155" s="41"/>
      <c r="AH155" s="40"/>
      <c r="AI155" s="41"/>
    </row>
    <row r="156" spans="2:35" ht="12.75" thickBot="1" x14ac:dyDescent="0.25">
      <c r="B156" s="47"/>
      <c r="C156" s="42"/>
      <c r="D156" s="43"/>
      <c r="E156" s="43"/>
      <c r="F156" s="44"/>
      <c r="G156" s="44"/>
      <c r="H156" s="45"/>
      <c r="I156" s="45"/>
      <c r="J156" s="45"/>
      <c r="K156" s="48"/>
      <c r="L156" s="232"/>
      <c r="M156" s="46"/>
      <c r="N156" s="346"/>
      <c r="O156" s="46"/>
      <c r="P156" s="234"/>
      <c r="Q156" s="234"/>
      <c r="R156" s="235"/>
      <c r="S156" s="234"/>
      <c r="T156" s="40"/>
      <c r="U156" s="41"/>
      <c r="V156" s="40"/>
      <c r="W156" s="41"/>
      <c r="X156" s="40"/>
      <c r="Y156" s="41"/>
      <c r="Z156" s="40"/>
      <c r="AA156" s="41"/>
      <c r="AB156" s="40"/>
      <c r="AC156" s="41"/>
      <c r="AD156" s="40"/>
      <c r="AE156" s="41"/>
      <c r="AF156" s="40"/>
      <c r="AG156" s="41"/>
      <c r="AH156" s="40"/>
      <c r="AI156" s="41"/>
    </row>
    <row r="157" spans="2:35" ht="12.75" thickBot="1" x14ac:dyDescent="0.25">
      <c r="C157" s="57"/>
      <c r="D157" s="43"/>
      <c r="E157" s="43"/>
      <c r="F157" s="44"/>
      <c r="G157" s="44"/>
      <c r="H157" s="45"/>
      <c r="I157" s="45"/>
      <c r="J157" s="45"/>
      <c r="K157" s="48"/>
      <c r="L157" s="232"/>
      <c r="M157" s="46"/>
      <c r="N157" s="346"/>
      <c r="O157" s="46"/>
      <c r="P157" s="234"/>
      <c r="Q157" s="234"/>
      <c r="R157" s="235"/>
      <c r="S157" s="234"/>
      <c r="T157" s="40"/>
      <c r="U157" s="41"/>
      <c r="V157" s="40"/>
      <c r="W157" s="41"/>
      <c r="X157" s="40"/>
      <c r="Y157" s="41"/>
      <c r="Z157" s="40"/>
      <c r="AA157" s="41"/>
      <c r="AB157" s="40"/>
      <c r="AC157" s="41"/>
      <c r="AD157" s="40"/>
      <c r="AE157" s="41"/>
      <c r="AF157" s="40"/>
      <c r="AG157" s="41"/>
      <c r="AH157" s="40"/>
      <c r="AI157" s="41"/>
    </row>
    <row r="158" spans="2:35" ht="12.75" thickBot="1" x14ac:dyDescent="0.25">
      <c r="D158" s="43"/>
      <c r="E158" s="43"/>
      <c r="F158" s="44"/>
      <c r="G158" s="44"/>
      <c r="H158" s="45"/>
      <c r="I158" s="45"/>
      <c r="J158" s="45"/>
      <c r="K158" s="48"/>
      <c r="L158" s="48"/>
      <c r="M158" s="46"/>
      <c r="N158" s="46"/>
      <c r="O158" s="46"/>
      <c r="T158" s="40"/>
      <c r="U158" s="41"/>
      <c r="V158" s="40"/>
      <c r="W158" s="41"/>
      <c r="X158" s="40"/>
      <c r="Y158" s="41"/>
      <c r="Z158" s="40"/>
      <c r="AA158" s="41"/>
      <c r="AB158" s="40"/>
      <c r="AC158" s="41"/>
      <c r="AD158" s="40"/>
      <c r="AE158" s="41"/>
      <c r="AF158" s="40"/>
      <c r="AG158" s="41"/>
      <c r="AH158" s="40"/>
      <c r="AI158" s="41"/>
    </row>
    <row r="159" spans="2:35" ht="12.75" thickBot="1" x14ac:dyDescent="0.25">
      <c r="D159" s="43"/>
      <c r="E159" s="43"/>
      <c r="F159" s="44"/>
      <c r="G159" s="44"/>
      <c r="H159" s="45"/>
      <c r="I159" s="45"/>
      <c r="J159" s="45"/>
      <c r="K159" s="48"/>
      <c r="L159" s="48"/>
      <c r="M159" s="46"/>
      <c r="N159" s="46"/>
      <c r="O159" s="46"/>
      <c r="T159" s="40"/>
      <c r="U159" s="41"/>
      <c r="V159" s="40"/>
      <c r="W159" s="41"/>
      <c r="X159" s="40"/>
      <c r="Y159" s="41"/>
      <c r="Z159" s="40"/>
      <c r="AA159" s="41"/>
      <c r="AB159" s="40"/>
      <c r="AC159" s="41"/>
      <c r="AD159" s="40"/>
      <c r="AE159" s="41"/>
      <c r="AF159" s="40"/>
      <c r="AG159" s="41"/>
      <c r="AH159" s="40"/>
      <c r="AI159" s="41"/>
    </row>
    <row r="160" spans="2:35" ht="12.75" thickBot="1" x14ac:dyDescent="0.25">
      <c r="D160" s="43"/>
      <c r="E160" s="43"/>
      <c r="F160" s="44"/>
      <c r="G160" s="44"/>
      <c r="H160" s="45"/>
      <c r="I160" s="45"/>
      <c r="J160" s="45"/>
      <c r="K160" s="48"/>
      <c r="L160" s="48"/>
      <c r="M160" s="46"/>
      <c r="N160" s="46"/>
      <c r="O160" s="46"/>
      <c r="T160" s="40"/>
      <c r="U160" s="41"/>
      <c r="V160" s="40"/>
      <c r="W160" s="41"/>
      <c r="X160" s="40"/>
      <c r="Y160" s="41"/>
      <c r="Z160" s="40"/>
      <c r="AA160" s="41"/>
      <c r="AB160" s="40"/>
      <c r="AC160" s="41"/>
      <c r="AD160" s="40"/>
      <c r="AE160" s="41"/>
      <c r="AF160" s="40"/>
      <c r="AG160" s="41"/>
      <c r="AH160" s="40"/>
      <c r="AI160" s="41"/>
    </row>
    <row r="161" spans="4:35" ht="12.75" thickBot="1" x14ac:dyDescent="0.25">
      <c r="D161" s="43"/>
      <c r="E161" s="43"/>
      <c r="F161" s="44"/>
      <c r="G161" s="44"/>
      <c r="H161" s="45"/>
      <c r="I161" s="45"/>
      <c r="J161" s="45"/>
      <c r="K161" s="48"/>
      <c r="L161" s="48"/>
      <c r="M161" s="46"/>
      <c r="N161" s="46"/>
      <c r="O161" s="46"/>
      <c r="T161" s="40"/>
      <c r="U161" s="41"/>
      <c r="V161" s="40"/>
      <c r="W161" s="41"/>
      <c r="X161" s="40"/>
      <c r="Y161" s="41"/>
      <c r="Z161" s="40"/>
      <c r="AA161" s="41"/>
      <c r="AB161" s="40"/>
      <c r="AC161" s="41"/>
      <c r="AD161" s="40"/>
      <c r="AE161" s="41"/>
      <c r="AF161" s="40"/>
      <c r="AG161" s="41"/>
      <c r="AH161" s="40"/>
      <c r="AI161" s="41"/>
    </row>
    <row r="162" spans="4:35" ht="12.75" thickBot="1" x14ac:dyDescent="0.25">
      <c r="D162" s="43"/>
      <c r="E162" s="43"/>
      <c r="F162" s="44"/>
      <c r="G162" s="44"/>
      <c r="H162" s="45"/>
      <c r="I162" s="45"/>
      <c r="J162" s="45"/>
      <c r="K162" s="48"/>
      <c r="L162" s="48"/>
      <c r="M162" s="46"/>
      <c r="N162" s="46"/>
      <c r="O162" s="46"/>
      <c r="T162" s="40"/>
      <c r="U162" s="41"/>
      <c r="V162" s="40"/>
      <c r="W162" s="41"/>
      <c r="X162" s="40"/>
      <c r="Y162" s="41"/>
      <c r="Z162" s="40"/>
      <c r="AA162" s="41"/>
      <c r="AB162" s="40"/>
      <c r="AC162" s="41"/>
      <c r="AD162" s="40"/>
      <c r="AE162" s="41"/>
      <c r="AF162" s="40"/>
      <c r="AG162" s="41"/>
      <c r="AH162" s="40"/>
      <c r="AI162" s="41"/>
    </row>
    <row r="163" spans="4:35" ht="12.75" thickBot="1" x14ac:dyDescent="0.25">
      <c r="D163" s="43"/>
      <c r="E163" s="43"/>
      <c r="F163" s="44"/>
      <c r="G163" s="44"/>
      <c r="H163" s="45"/>
      <c r="I163" s="45"/>
      <c r="J163" s="45"/>
      <c r="K163" s="48"/>
      <c r="L163" s="48"/>
      <c r="M163" s="46"/>
      <c r="N163" s="46"/>
      <c r="O163" s="46"/>
      <c r="T163" s="40"/>
      <c r="U163" s="41"/>
      <c r="V163" s="40"/>
      <c r="W163" s="41"/>
      <c r="X163" s="40"/>
      <c r="Y163" s="41"/>
      <c r="Z163" s="40"/>
      <c r="AA163" s="41"/>
      <c r="AB163" s="40"/>
      <c r="AC163" s="41"/>
      <c r="AD163" s="40"/>
      <c r="AE163" s="41"/>
      <c r="AF163" s="40"/>
      <c r="AG163" s="41"/>
      <c r="AH163" s="40"/>
      <c r="AI163" s="41"/>
    </row>
    <row r="164" spans="4:35" ht="12.75" thickBot="1" x14ac:dyDescent="0.25">
      <c r="D164" s="43"/>
      <c r="E164" s="43"/>
      <c r="F164" s="44"/>
      <c r="G164" s="44"/>
      <c r="H164" s="45"/>
      <c r="I164" s="45"/>
      <c r="J164" s="45"/>
      <c r="K164" s="48"/>
      <c r="L164" s="48"/>
      <c r="M164" s="46"/>
      <c r="N164" s="46"/>
      <c r="O164" s="46"/>
      <c r="T164" s="40"/>
      <c r="U164" s="41"/>
      <c r="V164" s="40"/>
      <c r="W164" s="41"/>
      <c r="X164" s="40"/>
      <c r="Y164" s="41"/>
      <c r="Z164" s="40"/>
      <c r="AA164" s="41"/>
      <c r="AB164" s="40"/>
      <c r="AC164" s="41"/>
      <c r="AD164" s="40"/>
      <c r="AE164" s="41"/>
      <c r="AF164" s="40"/>
      <c r="AG164" s="41"/>
      <c r="AH164" s="40"/>
      <c r="AI164" s="41"/>
    </row>
    <row r="165" spans="4:35" ht="12.75" thickBot="1" x14ac:dyDescent="0.25">
      <c r="D165" s="43"/>
      <c r="E165" s="43"/>
      <c r="F165" s="44"/>
      <c r="G165" s="44"/>
      <c r="H165" s="45"/>
      <c r="I165" s="45"/>
      <c r="J165" s="45"/>
      <c r="K165" s="48"/>
      <c r="L165" s="48"/>
      <c r="M165" s="46"/>
      <c r="N165" s="46"/>
      <c r="O165" s="46"/>
      <c r="T165" s="40"/>
      <c r="U165" s="41"/>
      <c r="V165" s="40"/>
      <c r="W165" s="41"/>
      <c r="X165" s="40"/>
      <c r="Y165" s="41"/>
      <c r="Z165" s="40"/>
      <c r="AA165" s="41"/>
      <c r="AB165" s="40"/>
      <c r="AC165" s="41"/>
      <c r="AD165" s="40"/>
      <c r="AE165" s="41"/>
      <c r="AF165" s="40"/>
      <c r="AG165" s="41"/>
      <c r="AH165" s="40"/>
      <c r="AI165" s="41"/>
    </row>
    <row r="166" spans="4:35" ht="12.75" thickBot="1" x14ac:dyDescent="0.25">
      <c r="D166" s="43"/>
      <c r="E166" s="43"/>
      <c r="F166" s="44"/>
      <c r="G166" s="44"/>
      <c r="H166" s="45"/>
      <c r="I166" s="45"/>
      <c r="J166" s="45"/>
      <c r="K166" s="48"/>
      <c r="L166" s="48"/>
      <c r="M166" s="46"/>
      <c r="N166" s="46"/>
      <c r="O166" s="46"/>
      <c r="T166" s="40"/>
      <c r="U166" s="41"/>
      <c r="V166" s="40"/>
      <c r="W166" s="41"/>
      <c r="X166" s="40"/>
      <c r="Y166" s="41"/>
      <c r="Z166" s="40"/>
      <c r="AA166" s="41"/>
      <c r="AB166" s="40"/>
      <c r="AC166" s="41"/>
      <c r="AD166" s="40"/>
      <c r="AE166" s="41"/>
      <c r="AF166" s="40"/>
      <c r="AG166" s="41"/>
      <c r="AH166" s="40"/>
      <c r="AI166" s="41"/>
    </row>
    <row r="167" spans="4:35" ht="12.75" thickBot="1" x14ac:dyDescent="0.25">
      <c r="D167" s="43"/>
      <c r="E167" s="43"/>
      <c r="F167" s="44"/>
      <c r="G167" s="44"/>
      <c r="H167" s="45"/>
      <c r="I167" s="45"/>
      <c r="J167" s="45"/>
      <c r="K167" s="48"/>
      <c r="L167" s="48"/>
      <c r="M167" s="46"/>
      <c r="N167" s="46"/>
      <c r="O167" s="46"/>
      <c r="T167" s="40"/>
      <c r="U167" s="41"/>
      <c r="V167" s="40"/>
      <c r="W167" s="41"/>
      <c r="X167" s="40"/>
      <c r="Y167" s="41"/>
      <c r="Z167" s="40"/>
      <c r="AA167" s="41"/>
      <c r="AB167" s="40"/>
      <c r="AC167" s="41"/>
      <c r="AD167" s="40"/>
      <c r="AE167" s="41"/>
      <c r="AF167" s="40"/>
      <c r="AG167" s="41"/>
      <c r="AH167" s="40"/>
      <c r="AI167" s="41"/>
    </row>
    <row r="168" spans="4:35" ht="12.75" thickBot="1" x14ac:dyDescent="0.25">
      <c r="D168" s="43"/>
      <c r="E168" s="43"/>
      <c r="F168" s="44"/>
      <c r="G168" s="44"/>
      <c r="H168" s="45"/>
      <c r="I168" s="45"/>
      <c r="J168" s="45"/>
      <c r="K168" s="48"/>
      <c r="L168" s="48"/>
      <c r="M168" s="46"/>
      <c r="N168" s="46"/>
      <c r="O168" s="46"/>
      <c r="T168" s="40"/>
      <c r="U168" s="41"/>
      <c r="V168" s="40"/>
      <c r="W168" s="41"/>
      <c r="X168" s="40"/>
      <c r="Y168" s="41"/>
      <c r="Z168" s="40"/>
      <c r="AA168" s="41"/>
      <c r="AB168" s="40"/>
      <c r="AC168" s="41"/>
      <c r="AD168" s="40"/>
      <c r="AE168" s="41"/>
      <c r="AF168" s="40"/>
      <c r="AG168" s="41"/>
      <c r="AH168" s="40"/>
      <c r="AI168" s="41"/>
    </row>
    <row r="169" spans="4:35" ht="12.75" thickBot="1" x14ac:dyDescent="0.25">
      <c r="D169" s="43"/>
      <c r="E169" s="43"/>
      <c r="F169" s="44"/>
      <c r="G169" s="44"/>
      <c r="H169" s="45"/>
      <c r="I169" s="45"/>
      <c r="J169" s="45"/>
      <c r="K169" s="48"/>
      <c r="L169" s="48"/>
      <c r="M169" s="46"/>
      <c r="N169" s="46"/>
      <c r="O169" s="46"/>
      <c r="T169" s="40"/>
      <c r="U169" s="41"/>
      <c r="V169" s="40"/>
      <c r="W169" s="41"/>
      <c r="X169" s="40"/>
      <c r="Y169" s="41"/>
      <c r="Z169" s="40"/>
      <c r="AA169" s="41"/>
      <c r="AB169" s="40"/>
      <c r="AC169" s="41"/>
      <c r="AD169" s="40"/>
      <c r="AE169" s="41"/>
      <c r="AF169" s="40"/>
      <c r="AG169" s="41"/>
      <c r="AH169" s="40"/>
      <c r="AI169" s="41"/>
    </row>
    <row r="170" spans="4:35" ht="12.75" thickBot="1" x14ac:dyDescent="0.25">
      <c r="D170" s="43"/>
      <c r="E170" s="43"/>
      <c r="F170" s="44"/>
      <c r="G170" s="44"/>
      <c r="H170" s="45"/>
      <c r="I170" s="45"/>
      <c r="J170" s="45"/>
      <c r="K170" s="48"/>
      <c r="L170" s="48"/>
      <c r="M170" s="46"/>
      <c r="N170" s="46"/>
      <c r="O170" s="46"/>
      <c r="T170" s="40"/>
      <c r="U170" s="41"/>
      <c r="V170" s="40"/>
      <c r="W170" s="41"/>
      <c r="X170" s="40"/>
      <c r="Y170" s="41"/>
      <c r="Z170" s="40"/>
      <c r="AA170" s="41"/>
      <c r="AB170" s="40"/>
      <c r="AC170" s="41"/>
      <c r="AD170" s="40"/>
      <c r="AE170" s="41"/>
      <c r="AF170" s="40"/>
      <c r="AG170" s="41"/>
      <c r="AH170" s="40"/>
      <c r="AI170" s="41"/>
    </row>
    <row r="171" spans="4:35" ht="12.75" thickBot="1" x14ac:dyDescent="0.25">
      <c r="D171" s="43"/>
      <c r="E171" s="43"/>
      <c r="F171" s="44"/>
      <c r="G171" s="44"/>
      <c r="H171" s="45"/>
      <c r="I171" s="45"/>
      <c r="J171" s="45"/>
      <c r="K171" s="48"/>
      <c r="L171" s="48"/>
      <c r="M171" s="46"/>
      <c r="N171" s="46"/>
      <c r="O171" s="46"/>
      <c r="T171" s="40"/>
      <c r="U171" s="41"/>
      <c r="V171" s="40"/>
      <c r="W171" s="41"/>
      <c r="X171" s="40"/>
      <c r="Y171" s="41"/>
      <c r="Z171" s="40"/>
      <c r="AA171" s="41"/>
      <c r="AB171" s="40"/>
      <c r="AC171" s="41"/>
      <c r="AD171" s="40"/>
      <c r="AE171" s="41"/>
      <c r="AF171" s="40"/>
      <c r="AG171" s="41"/>
      <c r="AH171" s="40"/>
      <c r="AI171" s="41"/>
    </row>
    <row r="172" spans="4:35" ht="12.75" thickBot="1" x14ac:dyDescent="0.25">
      <c r="D172" s="43"/>
      <c r="E172" s="43"/>
      <c r="F172" s="44"/>
      <c r="G172" s="44"/>
      <c r="H172" s="45"/>
      <c r="I172" s="45"/>
      <c r="J172" s="45"/>
      <c r="K172" s="48"/>
      <c r="L172" s="48"/>
      <c r="M172" s="46"/>
      <c r="N172" s="46"/>
      <c r="O172" s="46"/>
      <c r="T172" s="40"/>
      <c r="U172" s="41"/>
      <c r="V172" s="40"/>
      <c r="W172" s="41"/>
      <c r="X172" s="40"/>
      <c r="Y172" s="41"/>
      <c r="Z172" s="40"/>
      <c r="AA172" s="41"/>
      <c r="AB172" s="40"/>
      <c r="AC172" s="41"/>
      <c r="AD172" s="40"/>
      <c r="AE172" s="41"/>
      <c r="AF172" s="40"/>
      <c r="AG172" s="41"/>
      <c r="AH172" s="40"/>
      <c r="AI172" s="41"/>
    </row>
    <row r="173" spans="4:35" ht="12.75" thickBot="1" x14ac:dyDescent="0.25">
      <c r="D173" s="43"/>
      <c r="E173" s="43"/>
      <c r="F173" s="44"/>
      <c r="G173" s="44"/>
      <c r="H173" s="45"/>
      <c r="I173" s="45"/>
      <c r="J173" s="45"/>
      <c r="K173" s="48"/>
      <c r="L173" s="48"/>
      <c r="M173" s="46"/>
      <c r="N173" s="46"/>
      <c r="O173" s="46"/>
      <c r="T173" s="40"/>
      <c r="U173" s="41"/>
      <c r="V173" s="40"/>
      <c r="W173" s="41"/>
      <c r="X173" s="40"/>
      <c r="Y173" s="41"/>
      <c r="Z173" s="40"/>
      <c r="AA173" s="41"/>
      <c r="AB173" s="40"/>
      <c r="AC173" s="41"/>
      <c r="AD173" s="40"/>
      <c r="AE173" s="41"/>
      <c r="AF173" s="40"/>
      <c r="AG173" s="41"/>
      <c r="AH173" s="40"/>
      <c r="AI173" s="41"/>
    </row>
    <row r="174" spans="4:35" ht="12.75" thickBot="1" x14ac:dyDescent="0.25">
      <c r="D174" s="43"/>
      <c r="E174" s="43"/>
      <c r="F174" s="44"/>
      <c r="G174" s="44"/>
      <c r="H174" s="45"/>
      <c r="I174" s="45"/>
      <c r="J174" s="45"/>
      <c r="K174" s="48"/>
      <c r="L174" s="48"/>
      <c r="M174" s="46"/>
      <c r="N174" s="46"/>
      <c r="O174" s="46"/>
      <c r="T174" s="40"/>
      <c r="U174" s="41"/>
      <c r="V174" s="40"/>
      <c r="W174" s="41"/>
      <c r="X174" s="40"/>
      <c r="Y174" s="41"/>
      <c r="Z174" s="40"/>
      <c r="AA174" s="41"/>
      <c r="AB174" s="40"/>
      <c r="AC174" s="41"/>
      <c r="AD174" s="40"/>
      <c r="AE174" s="41"/>
      <c r="AF174" s="40"/>
      <c r="AG174" s="41"/>
      <c r="AH174" s="40"/>
      <c r="AI174" s="41"/>
    </row>
    <row r="175" spans="4:35" ht="12.75" thickBot="1" x14ac:dyDescent="0.25">
      <c r="D175" s="43"/>
      <c r="E175" s="43"/>
      <c r="F175" s="44"/>
      <c r="G175" s="44"/>
      <c r="H175" s="45"/>
      <c r="I175" s="45"/>
      <c r="J175" s="45"/>
      <c r="K175" s="48"/>
      <c r="L175" s="48"/>
      <c r="M175" s="46"/>
      <c r="N175" s="46"/>
      <c r="O175" s="46"/>
      <c r="T175" s="40"/>
      <c r="U175" s="41"/>
      <c r="V175" s="40"/>
      <c r="W175" s="41"/>
      <c r="X175" s="40"/>
      <c r="Y175" s="41"/>
      <c r="Z175" s="40"/>
      <c r="AA175" s="41"/>
      <c r="AB175" s="40"/>
      <c r="AC175" s="41"/>
      <c r="AD175" s="40"/>
      <c r="AE175" s="41"/>
      <c r="AF175" s="40"/>
      <c r="AG175" s="41"/>
      <c r="AH175" s="40"/>
      <c r="AI175" s="41"/>
    </row>
    <row r="176" spans="4:35" ht="12.75" thickBot="1" x14ac:dyDescent="0.25">
      <c r="D176" s="43"/>
      <c r="E176" s="43"/>
      <c r="F176" s="44"/>
      <c r="G176" s="44"/>
      <c r="H176" s="45"/>
      <c r="I176" s="45"/>
      <c r="J176" s="45"/>
      <c r="K176" s="48"/>
      <c r="L176" s="48"/>
      <c r="M176" s="46"/>
      <c r="N176" s="46"/>
      <c r="O176" s="46"/>
      <c r="T176" s="40"/>
      <c r="U176" s="41"/>
      <c r="V176" s="40"/>
      <c r="W176" s="41"/>
      <c r="X176" s="40"/>
      <c r="Y176" s="41"/>
      <c r="Z176" s="40"/>
      <c r="AA176" s="41"/>
      <c r="AB176" s="40"/>
      <c r="AC176" s="41"/>
      <c r="AD176" s="40"/>
      <c r="AE176" s="41"/>
      <c r="AF176" s="40"/>
      <c r="AG176" s="41"/>
      <c r="AH176" s="40"/>
      <c r="AI176" s="41"/>
    </row>
    <row r="177" spans="4:35" ht="12.75" thickBot="1" x14ac:dyDescent="0.25">
      <c r="D177" s="43"/>
      <c r="E177" s="43"/>
      <c r="F177" s="44"/>
      <c r="G177" s="44"/>
      <c r="H177" s="45"/>
      <c r="I177" s="45"/>
      <c r="J177" s="45"/>
      <c r="K177" s="48"/>
      <c r="L177" s="48"/>
      <c r="M177" s="46"/>
      <c r="N177" s="46"/>
      <c r="O177" s="46"/>
      <c r="T177" s="40"/>
      <c r="U177" s="41"/>
      <c r="V177" s="40"/>
      <c r="W177" s="41"/>
      <c r="X177" s="40"/>
      <c r="Y177" s="41"/>
      <c r="Z177" s="40"/>
      <c r="AA177" s="41"/>
      <c r="AB177" s="40"/>
      <c r="AC177" s="41"/>
      <c r="AD177" s="40"/>
      <c r="AE177" s="41"/>
      <c r="AF177" s="40"/>
      <c r="AG177" s="41"/>
      <c r="AH177" s="40"/>
      <c r="AI177" s="41"/>
    </row>
    <row r="178" spans="4:35" ht="12.75" thickBot="1" x14ac:dyDescent="0.25">
      <c r="D178" s="43"/>
      <c r="E178" s="43"/>
      <c r="F178" s="44"/>
      <c r="G178" s="44"/>
      <c r="H178" s="45"/>
      <c r="I178" s="45"/>
      <c r="J178" s="45"/>
      <c r="K178" s="48"/>
      <c r="L178" s="48"/>
      <c r="M178" s="46"/>
      <c r="N178" s="46"/>
      <c r="O178" s="46"/>
      <c r="T178" s="40"/>
      <c r="U178" s="41"/>
      <c r="V178" s="40"/>
      <c r="W178" s="41"/>
      <c r="X178" s="40"/>
      <c r="Y178" s="41"/>
      <c r="Z178" s="40"/>
      <c r="AA178" s="41"/>
      <c r="AB178" s="40"/>
      <c r="AC178" s="41"/>
      <c r="AD178" s="40"/>
      <c r="AE178" s="41"/>
      <c r="AF178" s="40"/>
      <c r="AG178" s="41"/>
      <c r="AH178" s="40"/>
      <c r="AI178" s="41"/>
    </row>
    <row r="179" spans="4:35" ht="12.75" thickBot="1" x14ac:dyDescent="0.25">
      <c r="D179" s="43"/>
      <c r="E179" s="43"/>
      <c r="F179" s="44"/>
      <c r="G179" s="44"/>
      <c r="H179" s="45"/>
      <c r="I179" s="45"/>
      <c r="J179" s="45"/>
      <c r="K179" s="48"/>
      <c r="L179" s="48"/>
      <c r="M179" s="46"/>
      <c r="N179" s="46"/>
      <c r="O179" s="46"/>
      <c r="T179" s="40"/>
      <c r="U179" s="41"/>
      <c r="V179" s="40"/>
      <c r="W179" s="41"/>
      <c r="X179" s="40"/>
      <c r="Y179" s="41"/>
      <c r="Z179" s="40"/>
      <c r="AA179" s="41"/>
      <c r="AB179" s="40"/>
      <c r="AC179" s="41"/>
      <c r="AD179" s="40"/>
      <c r="AE179" s="41"/>
      <c r="AF179" s="40"/>
      <c r="AG179" s="41"/>
      <c r="AH179" s="40"/>
      <c r="AI179" s="41"/>
    </row>
    <row r="180" spans="4:35" ht="12.75" thickBot="1" x14ac:dyDescent="0.25">
      <c r="D180" s="43"/>
      <c r="E180" s="43"/>
      <c r="F180" s="44"/>
      <c r="G180" s="44"/>
      <c r="H180" s="45"/>
      <c r="I180" s="45"/>
      <c r="J180" s="45"/>
      <c r="K180" s="48"/>
      <c r="L180" s="48"/>
      <c r="M180" s="46"/>
      <c r="N180" s="46"/>
      <c r="O180" s="46"/>
      <c r="T180" s="40"/>
      <c r="U180" s="41"/>
      <c r="V180" s="40"/>
      <c r="W180" s="41"/>
      <c r="X180" s="40"/>
      <c r="Y180" s="41"/>
      <c r="Z180" s="40"/>
      <c r="AA180" s="41"/>
      <c r="AB180" s="40"/>
      <c r="AC180" s="41"/>
      <c r="AD180" s="40"/>
      <c r="AE180" s="41"/>
      <c r="AF180" s="40"/>
      <c r="AG180" s="41"/>
      <c r="AH180" s="40"/>
      <c r="AI180" s="41"/>
    </row>
    <row r="181" spans="4:35" ht="12.75" thickBot="1" x14ac:dyDescent="0.25">
      <c r="D181" s="43"/>
      <c r="E181" s="43"/>
      <c r="F181" s="44"/>
      <c r="G181" s="44"/>
      <c r="H181" s="45"/>
      <c r="I181" s="45"/>
      <c r="J181" s="45"/>
      <c r="K181" s="48"/>
      <c r="L181" s="48"/>
      <c r="M181" s="46"/>
      <c r="N181" s="46"/>
      <c r="O181" s="46"/>
      <c r="T181" s="40"/>
      <c r="U181" s="41"/>
      <c r="V181" s="40"/>
      <c r="W181" s="41"/>
      <c r="X181" s="40"/>
      <c r="Y181" s="41"/>
      <c r="Z181" s="40"/>
      <c r="AA181" s="41"/>
      <c r="AB181" s="40"/>
      <c r="AC181" s="41"/>
      <c r="AD181" s="40"/>
      <c r="AE181" s="41"/>
      <c r="AF181" s="40"/>
      <c r="AG181" s="41"/>
      <c r="AH181" s="40"/>
      <c r="AI181" s="41"/>
    </row>
    <row r="182" spans="4:35" ht="12.75" thickBot="1" x14ac:dyDescent="0.25">
      <c r="D182" s="43"/>
      <c r="E182" s="43"/>
      <c r="F182" s="44"/>
      <c r="G182" s="44"/>
      <c r="H182" s="45"/>
      <c r="I182" s="45"/>
      <c r="J182" s="45"/>
      <c r="K182" s="48"/>
      <c r="L182" s="48"/>
      <c r="M182" s="46"/>
      <c r="N182" s="46"/>
      <c r="O182" s="46"/>
      <c r="T182" s="40"/>
      <c r="U182" s="41"/>
      <c r="V182" s="40"/>
      <c r="W182" s="41"/>
      <c r="X182" s="40"/>
      <c r="Y182" s="41"/>
      <c r="Z182" s="40"/>
      <c r="AA182" s="41"/>
      <c r="AB182" s="40"/>
      <c r="AC182" s="41"/>
      <c r="AD182" s="40"/>
      <c r="AE182" s="41"/>
      <c r="AF182" s="40"/>
      <c r="AG182" s="41"/>
      <c r="AH182" s="40"/>
      <c r="AI182" s="41"/>
    </row>
    <row r="183" spans="4:35" ht="12.75" thickBot="1" x14ac:dyDescent="0.25">
      <c r="D183" s="43"/>
      <c r="E183" s="43"/>
      <c r="F183" s="44"/>
      <c r="G183" s="44"/>
      <c r="H183" s="45"/>
      <c r="I183" s="45"/>
      <c r="J183" s="45"/>
      <c r="K183" s="48"/>
      <c r="L183" s="48"/>
      <c r="M183" s="46"/>
      <c r="N183" s="46"/>
      <c r="O183" s="46"/>
      <c r="T183" s="40"/>
      <c r="U183" s="41"/>
      <c r="V183" s="40"/>
      <c r="W183" s="41"/>
      <c r="X183" s="40"/>
      <c r="Y183" s="41"/>
      <c r="Z183" s="40"/>
      <c r="AA183" s="41"/>
      <c r="AB183" s="40"/>
      <c r="AC183" s="41"/>
      <c r="AD183" s="40"/>
      <c r="AE183" s="41"/>
      <c r="AF183" s="40"/>
      <c r="AG183" s="41"/>
      <c r="AH183" s="40"/>
      <c r="AI183" s="41"/>
    </row>
    <row r="184" spans="4:35" ht="12.75" thickBot="1" x14ac:dyDescent="0.25">
      <c r="D184" s="43"/>
      <c r="E184" s="43"/>
      <c r="F184" s="44"/>
      <c r="G184" s="44"/>
      <c r="H184" s="45"/>
      <c r="I184" s="45"/>
      <c r="J184" s="45"/>
      <c r="K184" s="48"/>
      <c r="L184" s="48"/>
      <c r="M184" s="46"/>
      <c r="N184" s="46"/>
      <c r="O184" s="46"/>
      <c r="T184" s="40"/>
      <c r="U184" s="41"/>
      <c r="V184" s="40"/>
      <c r="W184" s="41"/>
      <c r="X184" s="40"/>
      <c r="Y184" s="41"/>
      <c r="Z184" s="40"/>
      <c r="AA184" s="41"/>
      <c r="AB184" s="40"/>
      <c r="AC184" s="41"/>
      <c r="AD184" s="40"/>
      <c r="AE184" s="41"/>
      <c r="AF184" s="40"/>
      <c r="AG184" s="41"/>
      <c r="AH184" s="40"/>
      <c r="AI184" s="41"/>
    </row>
    <row r="185" spans="4:35" ht="12.75" thickBot="1" x14ac:dyDescent="0.25">
      <c r="D185" s="43"/>
      <c r="E185" s="43"/>
      <c r="F185" s="44"/>
      <c r="G185" s="44"/>
      <c r="H185" s="45"/>
      <c r="I185" s="45"/>
      <c r="J185" s="45"/>
      <c r="K185" s="48"/>
      <c r="L185" s="48"/>
      <c r="M185" s="46"/>
      <c r="N185" s="46"/>
      <c r="O185" s="46"/>
      <c r="T185" s="40"/>
      <c r="U185" s="41"/>
      <c r="V185" s="40"/>
      <c r="W185" s="41"/>
      <c r="X185" s="40"/>
      <c r="Y185" s="41"/>
      <c r="Z185" s="40"/>
      <c r="AA185" s="41"/>
      <c r="AB185" s="40"/>
      <c r="AC185" s="41"/>
      <c r="AD185" s="40"/>
      <c r="AE185" s="41"/>
      <c r="AF185" s="40"/>
      <c r="AG185" s="41"/>
      <c r="AH185" s="40"/>
      <c r="AI185" s="41"/>
    </row>
    <row r="186" spans="4:35" ht="12.75" thickBot="1" x14ac:dyDescent="0.25">
      <c r="D186" s="43"/>
      <c r="E186" s="43"/>
      <c r="F186" s="44"/>
      <c r="G186" s="44"/>
      <c r="H186" s="45"/>
      <c r="I186" s="45"/>
      <c r="J186" s="45"/>
      <c r="K186" s="48"/>
      <c r="L186" s="48"/>
      <c r="M186" s="46"/>
      <c r="N186" s="46"/>
      <c r="O186" s="46"/>
      <c r="T186" s="40"/>
      <c r="U186" s="41"/>
      <c r="V186" s="40"/>
      <c r="W186" s="41"/>
      <c r="X186" s="40"/>
      <c r="Y186" s="41"/>
      <c r="Z186" s="40"/>
      <c r="AA186" s="41"/>
      <c r="AB186" s="40"/>
      <c r="AC186" s="41"/>
      <c r="AD186" s="40"/>
      <c r="AE186" s="41"/>
      <c r="AF186" s="40"/>
      <c r="AG186" s="41"/>
      <c r="AH186" s="40"/>
      <c r="AI186" s="41"/>
    </row>
  </sheetData>
  <sortState xmlns:xlrd2="http://schemas.microsoft.com/office/spreadsheetml/2017/richdata2" ref="A2:AI156">
    <sortCondition ref="A156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5AEAB0-4BEE-4B80-A623-A34931E2ED87}">
          <x14:formula1>
            <xm:f>'Hardware|Consumables'!$A$2:$A$93</xm:f>
          </x14:formula1>
          <xm:sqref>V2:V186 T2:T186 AD2:AD186 X2:X186 AF2:AF186 AH2:AH186 Z2:Z186 AB2:AB186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C082-4198-41DC-8FC1-B5CBF23171A2}">
  <sheetPr codeName="Sheet3">
    <tabColor rgb="FFED7D31"/>
  </sheetPr>
  <dimension ref="A1:K38"/>
  <sheetViews>
    <sheetView zoomScaleNormal="100" workbookViewId="0">
      <selection activeCell="B1" sqref="B1:D1"/>
    </sheetView>
  </sheetViews>
  <sheetFormatPr defaultRowHeight="15" x14ac:dyDescent="0.25"/>
  <cols>
    <col min="1" max="1" width="32.5703125" bestFit="1" customWidth="1"/>
    <col min="2" max="2" width="12.140625" customWidth="1"/>
    <col min="3" max="3" width="13.5703125" customWidth="1"/>
    <col min="4" max="4" width="22.42578125" bestFit="1" customWidth="1"/>
    <col min="5" max="5" width="10" bestFit="1" customWidth="1"/>
    <col min="6" max="6" width="11.5703125" bestFit="1" customWidth="1"/>
    <col min="7" max="9" width="10" bestFit="1" customWidth="1"/>
    <col min="10" max="10" width="10.5703125" bestFit="1" customWidth="1"/>
    <col min="11" max="1024" width="11.28515625" customWidth="1"/>
  </cols>
  <sheetData>
    <row r="1" spans="1:11" ht="23.25" x14ac:dyDescent="0.25">
      <c r="A1" s="6" t="s">
        <v>0</v>
      </c>
      <c r="B1" s="242" t="s">
        <v>217</v>
      </c>
      <c r="C1" s="242"/>
      <c r="D1" s="242"/>
      <c r="E1" s="5"/>
      <c r="F1" s="52"/>
      <c r="G1" s="52"/>
    </row>
    <row r="2" spans="1:11" ht="18.75" x14ac:dyDescent="0.25">
      <c r="A2" s="243" t="s">
        <v>1</v>
      </c>
      <c r="B2" s="243"/>
      <c r="C2" s="243"/>
      <c r="D2" s="5"/>
      <c r="E2" s="5"/>
      <c r="F2" s="53"/>
      <c r="G2" s="1"/>
    </row>
    <row r="3" spans="1:11" x14ac:dyDescent="0.25">
      <c r="A3" s="7" t="s">
        <v>2</v>
      </c>
      <c r="B3" s="241" t="s">
        <v>196</v>
      </c>
      <c r="C3" s="241"/>
      <c r="D3" s="5"/>
      <c r="E3" s="5"/>
      <c r="F3" s="54"/>
      <c r="G3" s="1"/>
    </row>
    <row r="4" spans="1:11" x14ac:dyDescent="0.25">
      <c r="A4" s="7" t="s">
        <v>3</v>
      </c>
      <c r="B4" s="244" t="s">
        <v>46</v>
      </c>
      <c r="C4" s="244"/>
      <c r="D4" s="5"/>
      <c r="E4" s="5"/>
      <c r="F4" s="2"/>
      <c r="G4" s="1"/>
    </row>
    <row r="5" spans="1:11" ht="15.75" x14ac:dyDescent="0.25">
      <c r="A5" s="7" t="s">
        <v>4</v>
      </c>
      <c r="B5" s="8" t="e">
        <f>VLOOKUP(B1,'Client Parts'!A2:J192,2,FALSE())</f>
        <v>#N/A</v>
      </c>
      <c r="C5" s="9" t="s">
        <v>5</v>
      </c>
      <c r="D5" s="10" t="e">
        <f>(B5/VLOOKUP(B4,Materials!A2:I100,5,FALSE()))*4/(VLOOKUP(B4,Materials!A2:I100,2,FALSE())^2*PI())</f>
        <v>#N/A</v>
      </c>
      <c r="E5" s="5" t="s">
        <v>6</v>
      </c>
      <c r="F5" s="55"/>
      <c r="G5" s="1"/>
    </row>
    <row r="6" spans="1:11" x14ac:dyDescent="0.25">
      <c r="A6" s="7" t="s">
        <v>7</v>
      </c>
      <c r="B6" s="11" t="e">
        <f>VLOOKUP(B1,'Client Parts'!A2:J192,3,FALSE())</f>
        <v>#N/A</v>
      </c>
      <c r="C6" s="9" t="s">
        <v>8</v>
      </c>
      <c r="D6" s="12" t="e">
        <f>SUM(B6+VLOOKUP($B$3,Printers!$A$2:$H$95,7,FALSE()))*1440/60</f>
        <v>#N/A</v>
      </c>
      <c r="E6" s="9" t="s">
        <v>9</v>
      </c>
      <c r="F6" s="240" t="s">
        <v>224</v>
      </c>
      <c r="G6" s="240"/>
      <c r="H6" s="240"/>
      <c r="I6" s="240"/>
      <c r="J6" s="240"/>
      <c r="K6" s="240"/>
    </row>
    <row r="7" spans="1:11" ht="18.75" x14ac:dyDescent="0.25">
      <c r="A7" s="243" t="s">
        <v>19</v>
      </c>
      <c r="B7" s="243"/>
      <c r="C7" s="243"/>
      <c r="D7" s="4" t="s">
        <v>11</v>
      </c>
      <c r="E7" s="4"/>
      <c r="F7" s="221">
        <v>3</v>
      </c>
      <c r="G7" s="221">
        <v>5</v>
      </c>
      <c r="H7" s="221">
        <v>8</v>
      </c>
      <c r="I7" s="221">
        <v>15</v>
      </c>
      <c r="J7" s="221">
        <v>20</v>
      </c>
      <c r="K7" s="221">
        <v>25</v>
      </c>
    </row>
    <row r="8" spans="1:11" x14ac:dyDescent="0.25">
      <c r="A8" s="7" t="s">
        <v>12</v>
      </c>
      <c r="B8" s="13" t="e">
        <f>VLOOKUP(B1,'Client Parts'!A2:J192,4,FALSE())</f>
        <v>#N/A</v>
      </c>
      <c r="C8" s="9" t="s">
        <v>13</v>
      </c>
      <c r="D8" s="7" t="s">
        <v>3</v>
      </c>
      <c r="E8" s="186" t="e">
        <f>B5/1000*VLOOKUP(B4,Materials!A2:I100,9,FALSE())</f>
        <v>#N/A</v>
      </c>
      <c r="F8" s="195" t="e">
        <f t="shared" ref="F8:K11" si="0">SUM($E8*F$23)</f>
        <v>#N/A</v>
      </c>
      <c r="G8" s="195" t="e">
        <f t="shared" si="0"/>
        <v>#N/A</v>
      </c>
      <c r="H8" s="195" t="e">
        <f t="shared" si="0"/>
        <v>#N/A</v>
      </c>
      <c r="I8" s="195" t="e">
        <f t="shared" si="0"/>
        <v>#N/A</v>
      </c>
      <c r="J8" s="195" t="e">
        <f t="shared" si="0"/>
        <v>#N/A</v>
      </c>
      <c r="K8" s="195" t="e">
        <f t="shared" si="0"/>
        <v>#N/A</v>
      </c>
    </row>
    <row r="9" spans="1:11" x14ac:dyDescent="0.25">
      <c r="A9" s="7" t="s">
        <v>15</v>
      </c>
      <c r="B9" s="13" t="e">
        <f>VLOOKUP(B1,'Client Parts'!A2:J192,5,FALSE())</f>
        <v>#N/A</v>
      </c>
      <c r="C9" s="9" t="s">
        <v>13</v>
      </c>
      <c r="D9" s="7" t="s">
        <v>16</v>
      </c>
      <c r="E9" s="187" t="e">
        <f>D6*VLOOKUP(B3,Printers!A2:H95,6,FALSE())*General!B2</f>
        <v>#N/A</v>
      </c>
      <c r="F9" s="196" t="e">
        <f t="shared" si="0"/>
        <v>#N/A</v>
      </c>
      <c r="G9" s="196" t="e">
        <f t="shared" si="0"/>
        <v>#N/A</v>
      </c>
      <c r="H9" s="196" t="e">
        <f t="shared" si="0"/>
        <v>#N/A</v>
      </c>
      <c r="I9" s="196" t="e">
        <f t="shared" si="0"/>
        <v>#N/A</v>
      </c>
      <c r="J9" s="196" t="e">
        <f t="shared" si="0"/>
        <v>#N/A</v>
      </c>
      <c r="K9" s="196" t="e">
        <f t="shared" si="0"/>
        <v>#N/A</v>
      </c>
    </row>
    <row r="10" spans="1:11" x14ac:dyDescent="0.25">
      <c r="A10" s="7" t="s">
        <v>17</v>
      </c>
      <c r="B10" s="14" t="e">
        <f>SUM(B7:B9)</f>
        <v>#N/A</v>
      </c>
      <c r="C10" s="9" t="s">
        <v>13</v>
      </c>
      <c r="D10" s="7" t="s">
        <v>18</v>
      </c>
      <c r="E10" s="188" t="e">
        <f>D6*VLOOKUP(B3,Printers!A2:H95,8,FALSE())</f>
        <v>#N/A</v>
      </c>
      <c r="F10" s="197" t="e">
        <f t="shared" si="0"/>
        <v>#N/A</v>
      </c>
      <c r="G10" s="197" t="e">
        <f t="shared" si="0"/>
        <v>#N/A</v>
      </c>
      <c r="H10" s="197" t="e">
        <f t="shared" si="0"/>
        <v>#N/A</v>
      </c>
      <c r="I10" s="197" t="e">
        <f t="shared" si="0"/>
        <v>#N/A</v>
      </c>
      <c r="J10" s="197" t="e">
        <f t="shared" si="0"/>
        <v>#N/A</v>
      </c>
      <c r="K10" s="197" t="e">
        <f t="shared" si="0"/>
        <v>#N/A</v>
      </c>
    </row>
    <row r="11" spans="1:11" ht="18.75" x14ac:dyDescent="0.25">
      <c r="A11" s="243" t="s">
        <v>10</v>
      </c>
      <c r="B11" s="243"/>
      <c r="C11" s="243"/>
      <c r="D11" s="7" t="s">
        <v>80</v>
      </c>
      <c r="E11" s="189" t="e">
        <f>SUM(D6*General!B7)</f>
        <v>#N/A</v>
      </c>
      <c r="F11" s="198" t="e">
        <f t="shared" si="0"/>
        <v>#N/A</v>
      </c>
      <c r="G11" s="198" t="e">
        <f t="shared" si="0"/>
        <v>#N/A</v>
      </c>
      <c r="H11" s="198" t="e">
        <f t="shared" si="0"/>
        <v>#N/A</v>
      </c>
      <c r="I11" s="198" t="e">
        <f t="shared" si="0"/>
        <v>#N/A</v>
      </c>
      <c r="J11" s="198" t="e">
        <f t="shared" si="0"/>
        <v>#N/A</v>
      </c>
      <c r="K11" s="198" t="e">
        <f t="shared" si="0"/>
        <v>#N/A</v>
      </c>
    </row>
    <row r="12" spans="1:11" x14ac:dyDescent="0.25">
      <c r="A12" s="7" t="s">
        <v>20</v>
      </c>
      <c r="B12" s="13" t="e">
        <f>VLOOKUP(B1,'Client Parts'!A2:J192,6,FALSE())</f>
        <v>#N/A</v>
      </c>
      <c r="C12" s="9" t="s">
        <v>13</v>
      </c>
      <c r="D12" s="7" t="s">
        <v>50</v>
      </c>
      <c r="E12" s="190">
        <f>C30</f>
        <v>0</v>
      </c>
      <c r="F12" s="199">
        <f t="shared" ref="F12:K12" si="1">SUM($E12*F$24)</f>
        <v>0</v>
      </c>
      <c r="G12" s="199">
        <f t="shared" si="1"/>
        <v>0</v>
      </c>
      <c r="H12" s="199">
        <f t="shared" si="1"/>
        <v>0</v>
      </c>
      <c r="I12" s="199">
        <f t="shared" si="1"/>
        <v>0</v>
      </c>
      <c r="J12" s="199">
        <f t="shared" si="1"/>
        <v>0</v>
      </c>
      <c r="K12" s="199">
        <f t="shared" si="1"/>
        <v>0</v>
      </c>
    </row>
    <row r="13" spans="1:11" x14ac:dyDescent="0.25">
      <c r="A13" s="7" t="s">
        <v>21</v>
      </c>
      <c r="B13" s="13" t="e">
        <f>VLOOKUP(B1,'Client Parts'!A2:J192,7,FALSE())</f>
        <v>#N/A</v>
      </c>
      <c r="C13" s="9" t="s">
        <v>13</v>
      </c>
      <c r="D13" s="7" t="s">
        <v>10</v>
      </c>
      <c r="E13" s="191" t="e">
        <f>B14/60*General!B4</f>
        <v>#N/A</v>
      </c>
      <c r="F13" s="200" t="e">
        <f t="shared" ref="F13:K15" si="2">SUM($E13*F$25)</f>
        <v>#N/A</v>
      </c>
      <c r="G13" s="200" t="e">
        <f t="shared" si="2"/>
        <v>#N/A</v>
      </c>
      <c r="H13" s="200" t="e">
        <f t="shared" si="2"/>
        <v>#N/A</v>
      </c>
      <c r="I13" s="200" t="e">
        <f t="shared" si="2"/>
        <v>#N/A</v>
      </c>
      <c r="J13" s="200" t="e">
        <f t="shared" si="2"/>
        <v>#N/A</v>
      </c>
      <c r="K13" s="200" t="e">
        <f t="shared" si="2"/>
        <v>#N/A</v>
      </c>
    </row>
    <row r="14" spans="1:11" x14ac:dyDescent="0.25">
      <c r="A14" s="7" t="s">
        <v>17</v>
      </c>
      <c r="B14" s="15" t="e">
        <f>SUM(B12:B13)</f>
        <v>#N/A</v>
      </c>
      <c r="C14" s="9" t="s">
        <v>13</v>
      </c>
      <c r="D14" s="7" t="s">
        <v>22</v>
      </c>
      <c r="E14" s="192" t="e">
        <f>B19/60*General!B4</f>
        <v>#N/A</v>
      </c>
      <c r="F14" s="201" t="e">
        <f t="shared" si="2"/>
        <v>#N/A</v>
      </c>
      <c r="G14" s="201" t="e">
        <f t="shared" si="2"/>
        <v>#N/A</v>
      </c>
      <c r="H14" s="201" t="e">
        <f t="shared" si="2"/>
        <v>#N/A</v>
      </c>
      <c r="I14" s="201" t="e">
        <f t="shared" si="2"/>
        <v>#N/A</v>
      </c>
      <c r="J14" s="201" t="e">
        <f t="shared" si="2"/>
        <v>#N/A</v>
      </c>
      <c r="K14" s="201" t="e">
        <f t="shared" si="2"/>
        <v>#N/A</v>
      </c>
    </row>
    <row r="15" spans="1:11" ht="18.75" x14ac:dyDescent="0.25">
      <c r="A15" s="243" t="s">
        <v>22</v>
      </c>
      <c r="B15" s="243"/>
      <c r="C15" s="243"/>
      <c r="D15" s="7" t="s">
        <v>19</v>
      </c>
      <c r="E15" s="193" t="e">
        <f>B10/60*General!B3</f>
        <v>#N/A</v>
      </c>
      <c r="F15" s="202" t="e">
        <f t="shared" si="2"/>
        <v>#N/A</v>
      </c>
      <c r="G15" s="202" t="e">
        <f t="shared" si="2"/>
        <v>#N/A</v>
      </c>
      <c r="H15" s="202" t="e">
        <f t="shared" si="2"/>
        <v>#N/A</v>
      </c>
      <c r="I15" s="202" t="e">
        <f t="shared" si="2"/>
        <v>#N/A</v>
      </c>
      <c r="J15" s="202" t="e">
        <f t="shared" si="2"/>
        <v>#N/A</v>
      </c>
      <c r="K15" s="202" t="e">
        <f t="shared" si="2"/>
        <v>#N/A</v>
      </c>
    </row>
    <row r="16" spans="1:11" x14ac:dyDescent="0.25">
      <c r="A16" s="7" t="s">
        <v>26</v>
      </c>
      <c r="B16" s="13" t="e">
        <f>VLOOKUP(B1,'Client Parts'!A2:J192,8,FALSE())</f>
        <v>#N/A</v>
      </c>
      <c r="C16" s="9" t="s">
        <v>13</v>
      </c>
      <c r="D16" s="7" t="s">
        <v>210</v>
      </c>
      <c r="E16" s="193"/>
      <c r="F16" s="202"/>
      <c r="G16" s="202"/>
      <c r="H16" s="202"/>
      <c r="I16" s="202"/>
      <c r="J16" s="202"/>
      <c r="K16" s="202"/>
    </row>
    <row r="17" spans="1:11" x14ac:dyDescent="0.25">
      <c r="A17" s="7" t="s">
        <v>27</v>
      </c>
      <c r="B17" s="13" t="e">
        <f>VLOOKUP(B1,'Client Parts'!A2:J192,9,FALSE())</f>
        <v>#N/A</v>
      </c>
      <c r="C17" s="9" t="s">
        <v>13</v>
      </c>
      <c r="D17" s="7" t="s">
        <v>167</v>
      </c>
      <c r="E17" s="194" t="e" cm="1">
        <f t="array" ref="E17">SUM(E8:E14*(General!B5))</f>
        <v>#N/A</v>
      </c>
      <c r="F17" s="112" t="e" cm="1">
        <f t="array" ref="F17">SUM(F8:F14*(General!$B$5))</f>
        <v>#N/A</v>
      </c>
      <c r="G17" s="112" t="e" cm="1">
        <f t="array" ref="G17">SUM(G8:G14*(General!$B$5))</f>
        <v>#N/A</v>
      </c>
      <c r="H17" s="112" t="e" cm="1">
        <f t="array" ref="H17">SUM(H8:H14*(General!$B$5))</f>
        <v>#N/A</v>
      </c>
      <c r="I17" s="112" t="e" cm="1">
        <f t="array" ref="I17">SUM(I8:I14*(General!$B$5))</f>
        <v>#N/A</v>
      </c>
      <c r="J17" s="112" t="e" cm="1">
        <f t="array" ref="J17">SUM(J8:J14*(General!$B$5))</f>
        <v>#N/A</v>
      </c>
      <c r="K17" s="112" t="e" cm="1">
        <f t="array" ref="K17">SUM(K8:K14*(General!$B$5))</f>
        <v>#N/A</v>
      </c>
    </row>
    <row r="18" spans="1:11" x14ac:dyDescent="0.25">
      <c r="A18" s="7" t="s">
        <v>28</v>
      </c>
      <c r="B18" s="13" t="e">
        <f>VLOOKUP(B1,'Client Parts'!A2:J192,10,FALSE())</f>
        <v>#N/A</v>
      </c>
      <c r="C18" s="9" t="s">
        <v>13</v>
      </c>
      <c r="D18" s="7" t="s">
        <v>204</v>
      </c>
      <c r="E18" s="20"/>
      <c r="F18" s="20" t="e">
        <f>F17*General!$B$8+General!$B$9</f>
        <v>#N/A</v>
      </c>
      <c r="G18" s="20" t="e">
        <f>G17*General!$B$8+General!$B$9</f>
        <v>#N/A</v>
      </c>
      <c r="H18" s="20" t="e">
        <f>H17*General!$B$8+General!$B$9</f>
        <v>#N/A</v>
      </c>
      <c r="I18" s="20" t="e">
        <f>I17*General!$B$8+General!$B$9</f>
        <v>#N/A</v>
      </c>
      <c r="J18" s="20" t="e">
        <f>J17*General!$B$8+General!$B$9</f>
        <v>#N/A</v>
      </c>
      <c r="K18" s="20" t="e">
        <f>K17*General!$B$8+General!$B$9</f>
        <v>#N/A</v>
      </c>
    </row>
    <row r="19" spans="1:11" x14ac:dyDescent="0.25">
      <c r="A19" s="7" t="s">
        <v>17</v>
      </c>
      <c r="B19" s="17" t="e">
        <f>SUM(B16:B18)</f>
        <v>#N/A</v>
      </c>
      <c r="C19" s="9" t="s">
        <v>13</v>
      </c>
      <c r="D19" s="7" t="s">
        <v>24</v>
      </c>
      <c r="E19" s="16" t="e">
        <f t="shared" ref="E19:K19" si="3">SUM(E8:E15)</f>
        <v>#N/A</v>
      </c>
      <c r="F19" s="20" t="e">
        <f t="shared" si="3"/>
        <v>#N/A</v>
      </c>
      <c r="G19" s="20" t="e">
        <f t="shared" si="3"/>
        <v>#N/A</v>
      </c>
      <c r="H19" s="20" t="e">
        <f t="shared" si="3"/>
        <v>#N/A</v>
      </c>
      <c r="I19" s="20" t="e">
        <f t="shared" si="3"/>
        <v>#N/A</v>
      </c>
      <c r="J19" s="20" t="e">
        <f t="shared" si="3"/>
        <v>#N/A</v>
      </c>
      <c r="K19" s="20" t="e">
        <f t="shared" si="3"/>
        <v>#N/A</v>
      </c>
    </row>
    <row r="20" spans="1:11" x14ac:dyDescent="0.25">
      <c r="A20" s="7"/>
      <c r="B20" s="17"/>
      <c r="C20" s="9"/>
      <c r="D20" s="7" t="s">
        <v>25</v>
      </c>
      <c r="E20" s="16" t="e">
        <f t="shared" ref="E20:K20" si="4">SUM(E8:E17)</f>
        <v>#N/A</v>
      </c>
      <c r="F20" s="20" t="e">
        <f t="shared" si="4"/>
        <v>#N/A</v>
      </c>
      <c r="G20" s="20" t="e">
        <f t="shared" si="4"/>
        <v>#N/A</v>
      </c>
      <c r="H20" s="20" t="e">
        <f t="shared" si="4"/>
        <v>#N/A</v>
      </c>
      <c r="I20" s="20" t="e">
        <f t="shared" si="4"/>
        <v>#N/A</v>
      </c>
      <c r="J20" s="20" t="e">
        <f t="shared" si="4"/>
        <v>#N/A</v>
      </c>
      <c r="K20" s="20" t="e">
        <f t="shared" si="4"/>
        <v>#N/A</v>
      </c>
    </row>
    <row r="21" spans="1:11" ht="18.75" x14ac:dyDescent="0.25">
      <c r="A21" s="243" t="s">
        <v>50</v>
      </c>
      <c r="B21" s="243"/>
      <c r="C21" s="243"/>
      <c r="D21" s="5"/>
      <c r="E21" s="5"/>
    </row>
    <row r="22" spans="1:11" ht="18.75" x14ac:dyDescent="0.25">
      <c r="A22" s="3" t="e">
        <f>VLOOKUP($B$1,'Client Parts'!$A$2:$AK$164,(General!$B$10),FALSE())</f>
        <v>#N/A</v>
      </c>
      <c r="B22" s="3" t="e">
        <f>VLOOKUP($B$1,'Client Parts'!$A$2:$AK$164,(General!$B$10+1),FALSE())</f>
        <v>#N/A</v>
      </c>
      <c r="C22" s="19" t="e">
        <f>SUM(B22)*(VLOOKUP(A22,'Hardware|Consumables'!A2:D193,2,FALSE()))</f>
        <v>#N/A</v>
      </c>
      <c r="D22" s="243"/>
      <c r="E22" s="243"/>
      <c r="F22" s="243"/>
      <c r="G22" s="243"/>
      <c r="H22" s="243"/>
      <c r="I22" s="243"/>
      <c r="J22" s="243"/>
      <c r="K22" s="243"/>
    </row>
    <row r="23" spans="1:11" x14ac:dyDescent="0.25">
      <c r="A23" s="3" t="e">
        <f>VLOOKUP($B$1,'Client Parts'!$A$2:$AK$164,(General!$B$10+2),FALSE())</f>
        <v>#N/A</v>
      </c>
      <c r="B23" s="3" t="e">
        <f>VLOOKUP($B$1,'Client Parts'!$A$2:$AK$164,(General!$B$10+3),FALSE())</f>
        <v>#N/A</v>
      </c>
      <c r="C23" s="19" t="e">
        <f>SUM(B23)*(VLOOKUP(A23,'Hardware|Consumables'!A3:D194,2,FALSE()))</f>
        <v>#N/A</v>
      </c>
      <c r="E23" s="7" t="s">
        <v>67</v>
      </c>
      <c r="F23" s="18">
        <v>3</v>
      </c>
      <c r="G23" s="18">
        <v>5</v>
      </c>
      <c r="H23" s="18">
        <v>8</v>
      </c>
      <c r="I23" s="18">
        <v>15</v>
      </c>
      <c r="J23" s="18">
        <v>20</v>
      </c>
      <c r="K23" s="18">
        <v>25</v>
      </c>
    </row>
    <row r="24" spans="1:11" x14ac:dyDescent="0.25">
      <c r="A24" s="3" t="e">
        <f>VLOOKUP($B$1,'Client Parts'!$A$2:$AK$164,(General!$B$10+4),FALSE())</f>
        <v>#N/A</v>
      </c>
      <c r="B24" s="3" t="e">
        <f>VLOOKUP($B$1,'Client Parts'!$A$2:$AK$164,(General!$B$10+5),FALSE())</f>
        <v>#N/A</v>
      </c>
      <c r="C24" s="19" t="e">
        <f>SUM(B24)*(VLOOKUP(A24,'Hardware|Consumables'!A4:D195,2,FALSE()))</f>
        <v>#N/A</v>
      </c>
      <c r="E24" s="7" t="s">
        <v>48</v>
      </c>
      <c r="F24" s="18">
        <v>1.5</v>
      </c>
      <c r="G24" s="18">
        <v>1.5</v>
      </c>
      <c r="H24" s="18">
        <v>1.5</v>
      </c>
      <c r="I24" s="18">
        <v>1.5</v>
      </c>
      <c r="J24" s="18">
        <v>1.5</v>
      </c>
      <c r="K24" s="18">
        <v>1.5</v>
      </c>
    </row>
    <row r="25" spans="1:11" x14ac:dyDescent="0.25">
      <c r="A25" s="3" t="e">
        <f>VLOOKUP($B$1,'Client Parts'!$A$2:$AK$164,(General!$B$10+6),FALSE())</f>
        <v>#N/A</v>
      </c>
      <c r="B25" s="3" t="e">
        <f>VLOOKUP($B$1,'Client Parts'!$A$2:$AK$164,(General!$B$10+7),FALSE())</f>
        <v>#N/A</v>
      </c>
      <c r="C25" s="19" t="e">
        <f>SUM(B25)*(VLOOKUP(A25,'Hardware|Consumables'!A5:D196,2,FALSE()))</f>
        <v>#N/A</v>
      </c>
      <c r="E25" s="7" t="s">
        <v>52</v>
      </c>
      <c r="F25" s="18">
        <v>1.5</v>
      </c>
      <c r="G25" s="18">
        <v>1.5</v>
      </c>
      <c r="H25" s="18">
        <v>1.5</v>
      </c>
      <c r="I25" s="18">
        <v>1.5</v>
      </c>
      <c r="J25" s="18">
        <v>1.5</v>
      </c>
      <c r="K25" s="18">
        <v>1.5</v>
      </c>
    </row>
    <row r="26" spans="1:11" x14ac:dyDescent="0.25">
      <c r="A26" s="3" t="e">
        <f>VLOOKUP($B$1,'Client Parts'!$A$2:$AK$164,(General!$B$10+8),FALSE())</f>
        <v>#N/A</v>
      </c>
      <c r="B26" s="3" t="e">
        <f>VLOOKUP($B$1,'Client Parts'!$A$2:$AK$164,(General!$B$10+9),FALSE())</f>
        <v>#N/A</v>
      </c>
      <c r="C26" s="19" t="e">
        <f>SUM(B26)*(VLOOKUP(A26,'Hardware|Consumables'!A6:D197,2,FALSE()))</f>
        <v>#N/A</v>
      </c>
      <c r="D26" s="7"/>
    </row>
    <row r="27" spans="1:11" x14ac:dyDescent="0.25">
      <c r="A27" s="3" t="e">
        <f>VLOOKUP($B$1,'Client Parts'!$A$2:$AK$164,(General!$B$10+10),FALSE())</f>
        <v>#N/A</v>
      </c>
      <c r="B27" s="3" t="e">
        <f>VLOOKUP($B$1,'Client Parts'!$A$2:$AK$164,(General!$B$10+11),FALSE())</f>
        <v>#N/A</v>
      </c>
      <c r="C27" s="19" t="e">
        <f>SUM(B27)*(VLOOKUP(A27,'Hardware|Consumables'!A7:D198,2,FALSE()))</f>
        <v>#N/A</v>
      </c>
      <c r="D27" s="21"/>
    </row>
    <row r="28" spans="1:11" x14ac:dyDescent="0.25">
      <c r="A28" s="3" t="e">
        <f>VLOOKUP($B$1,'Client Parts'!$A$2:$AK$164,(General!$B$10+12),FALSE())</f>
        <v>#N/A</v>
      </c>
      <c r="B28" s="3" t="e">
        <f>VLOOKUP($B$1,'Client Parts'!$A$2:$AK$164,(General!$B$10+3),FALSE())</f>
        <v>#N/A</v>
      </c>
      <c r="C28" s="19" t="e">
        <f>SUM(B28)*(VLOOKUP(A28,'Hardware|Consumables'!A8:D199,2,FALSE()))</f>
        <v>#N/A</v>
      </c>
      <c r="D28" s="21"/>
    </row>
    <row r="29" spans="1:11" x14ac:dyDescent="0.25">
      <c r="A29" s="3" t="e">
        <f>VLOOKUP($B$1,'Client Parts'!$A$2:$AK$164,(General!$B$10+14),FALSE())</f>
        <v>#N/A</v>
      </c>
      <c r="B29" s="3" t="e">
        <f>VLOOKUP($B$1,'Client Parts'!$A$2:$AK$164,(General!$B$10+15),FALSE())</f>
        <v>#N/A</v>
      </c>
      <c r="C29" s="19" t="e">
        <f>SUM(B29)*(VLOOKUP(A29,'Hardware|Consumables'!A9:D200,2,FALSE()))</f>
        <v>#N/A</v>
      </c>
      <c r="D29" s="7"/>
    </row>
    <row r="30" spans="1:11" x14ac:dyDescent="0.25">
      <c r="A30" s="7" t="s">
        <v>23</v>
      </c>
      <c r="B30" s="7"/>
      <c r="C30" s="22">
        <f>SUMIF(C22:C29,"&lt;&gt;#N/A")</f>
        <v>0</v>
      </c>
      <c r="D30" s="7"/>
    </row>
    <row r="31" spans="1:11" x14ac:dyDescent="0.25">
      <c r="A31" s="5"/>
      <c r="B31" s="5"/>
      <c r="C31" s="9"/>
      <c r="D31" s="7"/>
    </row>
    <row r="32" spans="1:11" x14ac:dyDescent="0.25">
      <c r="A32" s="5"/>
      <c r="B32" s="5"/>
      <c r="C32" s="5"/>
      <c r="D32" s="7"/>
    </row>
    <row r="33" spans="1:5" ht="13.7" customHeight="1" x14ac:dyDescent="0.25">
      <c r="A33" s="5"/>
      <c r="B33" s="5"/>
      <c r="C33" s="5"/>
      <c r="D33" s="21"/>
    </row>
    <row r="34" spans="1:5" ht="13.7" customHeight="1" x14ac:dyDescent="0.25">
      <c r="D34" s="21"/>
    </row>
    <row r="35" spans="1:5" ht="13.7" customHeight="1" x14ac:dyDescent="0.25">
      <c r="D35" s="7"/>
      <c r="E35" s="5"/>
    </row>
    <row r="36" spans="1:5" ht="13.7" customHeight="1" x14ac:dyDescent="0.25"/>
    <row r="37" spans="1:5" ht="13.7" customHeight="1" x14ac:dyDescent="0.25"/>
    <row r="38" spans="1:5" ht="13.7" customHeight="1" x14ac:dyDescent="0.25"/>
  </sheetData>
  <mergeCells count="10">
    <mergeCell ref="D22:K22"/>
    <mergeCell ref="F6:K6"/>
    <mergeCell ref="A15:C15"/>
    <mergeCell ref="A21:C21"/>
    <mergeCell ref="B1:D1"/>
    <mergeCell ref="A2:C2"/>
    <mergeCell ref="B3:C3"/>
    <mergeCell ref="B4:C4"/>
    <mergeCell ref="A7:C7"/>
    <mergeCell ref="A11:C11"/>
  </mergeCells>
  <pageMargins left="0.70000000000000007" right="0.70000000000000007" top="1.1811" bottom="1.1811" header="0.78739999999999999" footer="0.78739999999999999"/>
  <pageSetup fitToWidth="0" fitToHeight="0" orientation="portrait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05BE725-D54C-4FA7-BCB6-50749538AA57}">
          <x14:formula1>
            <xm:f>Materials!$A$2:$A$50</xm:f>
          </x14:formula1>
          <xm:sqref>B4</xm:sqref>
        </x14:dataValidation>
        <x14:dataValidation type="list" showInputMessage="1" showErrorMessage="1" xr:uid="{F7405A84-8C22-4827-AA80-3A0BB384C94E}">
          <x14:formula1>
            <xm:f>Printers!$A$2:$A$45</xm:f>
          </x14:formula1>
          <xm:sqref>B3:C3</xm:sqref>
        </x14:dataValidation>
        <x14:dataValidation type="list" allowBlank="1" showInputMessage="1" showErrorMessage="1" xr:uid="{20EDC242-BF5B-444D-8E32-2A9C616B46B8}">
          <x14:formula1>
            <xm:f>'Client Parts'!$A$2:$A$137</xm:f>
          </x14:formula1>
          <xm:sqref>B1:D1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D414-CB88-40BF-908C-35251A37615B}">
  <sheetPr codeName="Sheet4">
    <tabColor rgb="FFFFFF00"/>
  </sheetPr>
  <dimension ref="A1:AG217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1" sqref="Q1"/>
    </sheetView>
  </sheetViews>
  <sheetFormatPr defaultColWidth="9.140625" defaultRowHeight="12" x14ac:dyDescent="0.2"/>
  <cols>
    <col min="1" max="1" width="42.7109375" style="31" bestFit="1" customWidth="1"/>
    <col min="2" max="2" width="6.85546875" style="31" customWidth="1"/>
    <col min="3" max="3" width="7.42578125" style="31" bestFit="1" customWidth="1"/>
    <col min="4" max="4" width="3.5703125" style="31" bestFit="1" customWidth="1"/>
    <col min="5" max="10" width="3.140625" style="31" bestFit="1" customWidth="1"/>
    <col min="11" max="11" width="7.7109375" style="58" bestFit="1" customWidth="1"/>
    <col min="12" max="13" width="7.7109375" style="58" customWidth="1"/>
    <col min="14" max="14" width="3.5703125" style="49" bestFit="1" customWidth="1"/>
    <col min="15" max="15" width="3.140625" style="49" bestFit="1" customWidth="1"/>
    <col min="16" max="16" width="4" style="49" bestFit="1" customWidth="1"/>
    <col min="17" max="17" width="9" style="49" bestFit="1" customWidth="1"/>
    <col min="18" max="18" width="26.42578125" style="31" bestFit="1" customWidth="1"/>
    <col min="19" max="19" width="2.42578125" style="31" bestFit="1" customWidth="1"/>
    <col min="20" max="20" width="32.5703125" style="31" bestFit="1" customWidth="1"/>
    <col min="21" max="21" width="2.7109375" style="31" bestFit="1" customWidth="1"/>
    <col min="22" max="22" width="27.5703125" style="31" bestFit="1" customWidth="1"/>
    <col min="23" max="23" width="2.42578125" style="31" bestFit="1" customWidth="1"/>
    <col min="24" max="24" width="9.28515625" style="31" bestFit="1" customWidth="1"/>
    <col min="25" max="25" width="2.42578125" style="31" bestFit="1" customWidth="1"/>
    <col min="26" max="26" width="9.28515625" style="31" bestFit="1" customWidth="1"/>
    <col min="27" max="27" width="2.42578125" style="31" bestFit="1" customWidth="1"/>
    <col min="28" max="28" width="9.28515625" style="31" bestFit="1" customWidth="1"/>
    <col min="29" max="29" width="2.42578125" style="31" bestFit="1" customWidth="1"/>
    <col min="30" max="30" width="9.28515625" style="31" bestFit="1" customWidth="1"/>
    <col min="31" max="31" width="2.42578125" style="31" bestFit="1" customWidth="1"/>
    <col min="32" max="32" width="9.28515625" style="31" bestFit="1" customWidth="1"/>
    <col min="33" max="33" width="2.42578125" style="31" bestFit="1" customWidth="1"/>
    <col min="34" max="16384" width="9.140625" style="31"/>
  </cols>
  <sheetData>
    <row r="1" spans="1:33" ht="74.25" customHeight="1" thickBot="1" x14ac:dyDescent="0.25">
      <c r="A1" s="78" t="s">
        <v>29</v>
      </c>
      <c r="B1" s="24" t="s">
        <v>74</v>
      </c>
      <c r="C1" s="24" t="s">
        <v>232</v>
      </c>
      <c r="D1" s="25" t="s">
        <v>73</v>
      </c>
      <c r="E1" s="25" t="s">
        <v>53</v>
      </c>
      <c r="F1" s="26" t="s">
        <v>20</v>
      </c>
      <c r="G1" s="26" t="s">
        <v>21</v>
      </c>
      <c r="H1" s="27" t="s">
        <v>26</v>
      </c>
      <c r="I1" s="27" t="s">
        <v>27</v>
      </c>
      <c r="J1" s="27" t="s">
        <v>28</v>
      </c>
      <c r="K1" s="28" t="s">
        <v>221</v>
      </c>
      <c r="L1" s="28" t="s">
        <v>77</v>
      </c>
      <c r="M1" s="28" t="s">
        <v>219</v>
      </c>
      <c r="N1" s="29" t="s">
        <v>68</v>
      </c>
      <c r="O1" s="29" t="s">
        <v>69</v>
      </c>
      <c r="P1" s="29" t="s">
        <v>70</v>
      </c>
      <c r="Q1" s="29" t="s">
        <v>71</v>
      </c>
      <c r="R1" s="30" t="s">
        <v>59</v>
      </c>
      <c r="S1" s="30" t="s">
        <v>58</v>
      </c>
      <c r="T1" s="30" t="s">
        <v>60</v>
      </c>
      <c r="U1" s="30" t="s">
        <v>58</v>
      </c>
      <c r="V1" s="30" t="s">
        <v>61</v>
      </c>
      <c r="W1" s="30" t="s">
        <v>58</v>
      </c>
      <c r="X1" s="30" t="s">
        <v>62</v>
      </c>
      <c r="Y1" s="30" t="s">
        <v>58</v>
      </c>
      <c r="Z1" s="30" t="s">
        <v>63</v>
      </c>
      <c r="AA1" s="30" t="s">
        <v>58</v>
      </c>
      <c r="AB1" s="30" t="s">
        <v>64</v>
      </c>
      <c r="AC1" s="30" t="s">
        <v>58</v>
      </c>
      <c r="AD1" s="30" t="s">
        <v>65</v>
      </c>
      <c r="AE1" s="30" t="s">
        <v>58</v>
      </c>
      <c r="AF1" s="30" t="s">
        <v>66</v>
      </c>
      <c r="AG1" s="30" t="s">
        <v>58</v>
      </c>
    </row>
    <row r="2" spans="1:33" ht="12.75" thickBot="1" x14ac:dyDescent="0.25">
      <c r="A2" s="31" t="s">
        <v>231</v>
      </c>
      <c r="B2" s="31">
        <v>206.79</v>
      </c>
      <c r="C2" s="57">
        <v>0.19513888888888889</v>
      </c>
      <c r="D2" s="34">
        <v>0</v>
      </c>
      <c r="E2" s="34">
        <v>1</v>
      </c>
      <c r="F2" s="35">
        <v>1</v>
      </c>
      <c r="G2" s="35">
        <v>1</v>
      </c>
      <c r="H2" s="36">
        <v>1</v>
      </c>
      <c r="I2" s="36">
        <v>1</v>
      </c>
      <c r="J2" s="36">
        <v>0</v>
      </c>
      <c r="N2" s="38"/>
      <c r="O2" s="38"/>
      <c r="P2" s="39"/>
      <c r="Q2" s="38"/>
      <c r="R2" s="40"/>
      <c r="S2" s="41"/>
      <c r="T2" s="40"/>
      <c r="U2" s="41"/>
      <c r="V2" s="40"/>
      <c r="W2" s="41"/>
      <c r="X2" s="40"/>
      <c r="Y2" s="41"/>
      <c r="Z2" s="40"/>
      <c r="AA2" s="41"/>
      <c r="AB2" s="40"/>
      <c r="AC2" s="41"/>
      <c r="AD2" s="40"/>
      <c r="AE2" s="41"/>
      <c r="AF2" s="40"/>
      <c r="AG2" s="41"/>
    </row>
    <row r="3" spans="1:33" ht="12.75" thickBot="1" x14ac:dyDescent="0.25">
      <c r="B3" s="32"/>
      <c r="C3" s="33"/>
      <c r="D3" s="34"/>
      <c r="E3" s="34"/>
      <c r="F3" s="35"/>
      <c r="G3" s="35"/>
      <c r="H3" s="36"/>
      <c r="I3" s="36"/>
      <c r="J3" s="36"/>
      <c r="K3" s="37"/>
      <c r="L3" s="37"/>
      <c r="M3" s="37"/>
      <c r="N3" s="38"/>
      <c r="O3" s="38"/>
      <c r="P3" s="39"/>
      <c r="Q3" s="38"/>
      <c r="R3" s="40"/>
      <c r="S3" s="41"/>
      <c r="T3" s="40"/>
      <c r="U3" s="41"/>
      <c r="V3" s="40"/>
      <c r="W3" s="41"/>
      <c r="X3" s="40"/>
      <c r="Y3" s="41"/>
      <c r="Z3" s="40"/>
      <c r="AA3" s="41"/>
      <c r="AB3" s="40"/>
      <c r="AC3" s="41"/>
      <c r="AD3" s="40"/>
      <c r="AE3" s="41"/>
      <c r="AF3" s="40"/>
      <c r="AG3" s="41"/>
    </row>
    <row r="4" spans="1:33" ht="12.75" thickBot="1" x14ac:dyDescent="0.25">
      <c r="B4" s="32"/>
      <c r="C4" s="33"/>
      <c r="D4" s="34"/>
      <c r="E4" s="34"/>
      <c r="F4" s="35"/>
      <c r="G4" s="35"/>
      <c r="H4" s="36"/>
      <c r="I4" s="36"/>
      <c r="J4" s="36"/>
      <c r="K4" s="37"/>
      <c r="L4" s="37"/>
      <c r="M4" s="37"/>
      <c r="N4" s="38"/>
      <c r="O4" s="38"/>
      <c r="P4" s="39"/>
      <c r="Q4" s="38"/>
      <c r="R4" s="40"/>
      <c r="S4" s="41"/>
      <c r="T4" s="40"/>
      <c r="U4" s="41"/>
      <c r="V4" s="40"/>
      <c r="W4" s="41"/>
      <c r="X4" s="40"/>
      <c r="Y4" s="41"/>
      <c r="Z4" s="40"/>
      <c r="AA4" s="41"/>
      <c r="AB4" s="40"/>
      <c r="AC4" s="41"/>
      <c r="AD4" s="40"/>
      <c r="AE4" s="41"/>
      <c r="AF4" s="40"/>
      <c r="AG4" s="41"/>
    </row>
    <row r="5" spans="1:33" ht="12.75" thickBot="1" x14ac:dyDescent="0.25">
      <c r="B5" s="32"/>
      <c r="C5" s="33"/>
      <c r="D5" s="34"/>
      <c r="E5" s="34"/>
      <c r="F5" s="35"/>
      <c r="G5" s="35"/>
      <c r="H5" s="36"/>
      <c r="I5" s="36"/>
      <c r="J5" s="36"/>
      <c r="K5" s="37"/>
      <c r="L5" s="37"/>
      <c r="M5" s="37"/>
      <c r="N5" s="38"/>
      <c r="O5" s="38"/>
      <c r="P5" s="39"/>
      <c r="Q5" s="38"/>
      <c r="R5" s="40"/>
      <c r="S5" s="41"/>
      <c r="T5" s="40"/>
      <c r="U5" s="41"/>
      <c r="V5" s="40"/>
      <c r="W5" s="41"/>
      <c r="X5" s="40"/>
      <c r="Y5" s="41"/>
      <c r="Z5" s="40"/>
      <c r="AA5" s="41"/>
      <c r="AB5" s="40"/>
      <c r="AC5" s="41"/>
      <c r="AD5" s="40"/>
      <c r="AE5" s="41"/>
      <c r="AF5" s="40"/>
      <c r="AG5" s="41"/>
    </row>
    <row r="6" spans="1:33" ht="12.75" thickBot="1" x14ac:dyDescent="0.25">
      <c r="B6" s="32"/>
      <c r="C6" s="42"/>
      <c r="D6" s="43"/>
      <c r="E6" s="43"/>
      <c r="F6" s="44"/>
      <c r="G6" s="44"/>
      <c r="H6" s="45"/>
      <c r="I6" s="36"/>
      <c r="J6" s="45"/>
      <c r="K6" s="46"/>
      <c r="L6" s="46"/>
      <c r="M6" s="46"/>
      <c r="N6" s="38"/>
      <c r="O6" s="38"/>
      <c r="P6" s="39"/>
      <c r="Q6" s="38"/>
      <c r="R6" s="40"/>
      <c r="S6" s="41"/>
      <c r="T6" s="40"/>
      <c r="U6" s="41"/>
      <c r="V6" s="40"/>
      <c r="W6" s="41"/>
      <c r="X6" s="40"/>
      <c r="Y6" s="41"/>
      <c r="Z6" s="40"/>
      <c r="AA6" s="41"/>
      <c r="AB6" s="40"/>
      <c r="AC6" s="41"/>
      <c r="AD6" s="40"/>
      <c r="AE6" s="41"/>
      <c r="AF6" s="40"/>
      <c r="AG6" s="41"/>
    </row>
    <row r="7" spans="1:33" ht="12.75" thickBot="1" x14ac:dyDescent="0.25">
      <c r="B7" s="32"/>
      <c r="C7" s="42"/>
      <c r="D7" s="34"/>
      <c r="E7" s="34"/>
      <c r="F7" s="35"/>
      <c r="G7" s="35"/>
      <c r="H7" s="36"/>
      <c r="I7" s="36"/>
      <c r="J7" s="36"/>
      <c r="K7" s="46"/>
      <c r="L7" s="46"/>
      <c r="M7" s="46"/>
      <c r="N7" s="38"/>
      <c r="O7" s="38"/>
      <c r="P7" s="39"/>
      <c r="Q7" s="38"/>
      <c r="R7" s="40"/>
      <c r="S7" s="41"/>
      <c r="T7" s="40"/>
      <c r="U7" s="41"/>
      <c r="V7" s="40"/>
      <c r="W7" s="41"/>
      <c r="X7" s="40"/>
      <c r="Y7" s="41"/>
      <c r="Z7" s="40"/>
      <c r="AA7" s="41"/>
      <c r="AB7" s="40"/>
      <c r="AC7" s="41"/>
      <c r="AD7" s="40"/>
      <c r="AE7" s="41"/>
      <c r="AF7" s="40"/>
      <c r="AG7" s="41"/>
    </row>
    <row r="8" spans="1:33" ht="12.75" thickBot="1" x14ac:dyDescent="0.25">
      <c r="B8" s="50"/>
      <c r="C8" s="57"/>
      <c r="D8" s="43"/>
      <c r="E8" s="43"/>
      <c r="F8" s="44"/>
      <c r="G8" s="44"/>
      <c r="H8" s="45"/>
      <c r="I8" s="45"/>
      <c r="J8" s="45"/>
      <c r="K8" s="46"/>
      <c r="L8" s="46"/>
      <c r="M8" s="46"/>
      <c r="N8" s="38"/>
      <c r="O8" s="38"/>
      <c r="P8" s="39"/>
      <c r="Q8" s="38"/>
      <c r="R8" s="59"/>
      <c r="S8" s="60"/>
      <c r="T8" s="59"/>
      <c r="U8" s="60"/>
      <c r="V8" s="59"/>
      <c r="W8" s="60"/>
      <c r="X8" s="59"/>
      <c r="Y8" s="60"/>
      <c r="Z8" s="59"/>
      <c r="AA8" s="60"/>
      <c r="AB8" s="59"/>
      <c r="AC8" s="60"/>
      <c r="AD8" s="59"/>
      <c r="AE8" s="60"/>
      <c r="AF8" s="59"/>
      <c r="AG8" s="60"/>
    </row>
    <row r="9" spans="1:33" ht="12.75" thickBot="1" x14ac:dyDescent="0.25">
      <c r="B9" s="32"/>
      <c r="C9" s="42"/>
      <c r="D9" s="34"/>
      <c r="E9" s="34"/>
      <c r="F9" s="35"/>
      <c r="G9" s="35"/>
      <c r="H9" s="36"/>
      <c r="I9" s="36"/>
      <c r="J9" s="36"/>
      <c r="K9" s="46"/>
      <c r="L9" s="46"/>
      <c r="M9" s="46"/>
      <c r="N9" s="38"/>
      <c r="O9" s="38"/>
      <c r="P9" s="39"/>
      <c r="Q9" s="38"/>
      <c r="R9" s="40"/>
      <c r="S9" s="41"/>
      <c r="T9" s="40"/>
      <c r="U9" s="41"/>
      <c r="V9" s="40"/>
      <c r="W9" s="41"/>
      <c r="X9" s="40"/>
      <c r="Y9" s="41"/>
      <c r="Z9" s="40"/>
      <c r="AA9" s="41"/>
      <c r="AB9" s="40"/>
      <c r="AC9" s="41"/>
      <c r="AD9" s="40"/>
      <c r="AE9" s="41"/>
      <c r="AF9" s="40"/>
      <c r="AG9" s="41"/>
    </row>
    <row r="10" spans="1:33" ht="12.75" thickBot="1" x14ac:dyDescent="0.25">
      <c r="B10" s="32"/>
      <c r="C10" s="33"/>
      <c r="D10" s="34"/>
      <c r="E10" s="34"/>
      <c r="F10" s="35"/>
      <c r="G10" s="35"/>
      <c r="H10" s="36"/>
      <c r="I10" s="36"/>
      <c r="J10" s="36"/>
      <c r="K10" s="37"/>
      <c r="L10" s="37"/>
      <c r="M10" s="37"/>
      <c r="N10" s="38"/>
      <c r="O10" s="38"/>
      <c r="P10" s="39"/>
      <c r="Q10" s="38"/>
      <c r="R10" s="40"/>
      <c r="S10" s="41"/>
      <c r="T10" s="40"/>
      <c r="U10" s="41"/>
      <c r="V10" s="40"/>
      <c r="W10" s="41"/>
      <c r="X10" s="40"/>
      <c r="Y10" s="41"/>
      <c r="Z10" s="40"/>
      <c r="AA10" s="41"/>
      <c r="AB10" s="40"/>
      <c r="AC10" s="41"/>
      <c r="AD10" s="40"/>
      <c r="AE10" s="41"/>
      <c r="AF10" s="40"/>
      <c r="AG10" s="41"/>
    </row>
    <row r="11" spans="1:33" ht="12.75" thickBot="1" x14ac:dyDescent="0.25">
      <c r="B11" s="32"/>
      <c r="C11" s="33"/>
      <c r="D11" s="34"/>
      <c r="E11" s="34"/>
      <c r="F11" s="35"/>
      <c r="G11" s="35"/>
      <c r="H11" s="36"/>
      <c r="I11" s="36"/>
      <c r="J11" s="36"/>
      <c r="K11" s="37"/>
      <c r="L11" s="37"/>
      <c r="M11" s="37"/>
      <c r="N11" s="38"/>
      <c r="O11" s="38"/>
      <c r="P11" s="39"/>
      <c r="Q11" s="38"/>
      <c r="R11" s="40"/>
      <c r="S11" s="41"/>
      <c r="T11" s="40"/>
      <c r="U11" s="41"/>
      <c r="V11" s="40"/>
      <c r="W11" s="41"/>
      <c r="X11" s="40"/>
      <c r="Y11" s="41"/>
      <c r="Z11" s="40"/>
      <c r="AA11" s="41"/>
      <c r="AB11" s="40"/>
      <c r="AC11" s="41"/>
      <c r="AD11" s="40"/>
      <c r="AE11" s="41"/>
      <c r="AF11" s="40"/>
      <c r="AG11" s="41"/>
    </row>
    <row r="12" spans="1:33" ht="12.75" thickBot="1" x14ac:dyDescent="0.25">
      <c r="B12" s="32"/>
      <c r="C12" s="33"/>
      <c r="D12" s="34"/>
      <c r="E12" s="34"/>
      <c r="F12" s="35"/>
      <c r="G12" s="35"/>
      <c r="H12" s="36"/>
      <c r="I12" s="36"/>
      <c r="J12" s="36"/>
      <c r="K12" s="37"/>
      <c r="L12" s="37"/>
      <c r="M12" s="37"/>
      <c r="N12" s="38"/>
      <c r="O12" s="38"/>
      <c r="P12" s="39"/>
      <c r="Q12" s="38"/>
      <c r="R12" s="40"/>
      <c r="S12" s="41"/>
      <c r="T12" s="40"/>
      <c r="U12" s="41"/>
      <c r="V12" s="40"/>
      <c r="W12" s="41"/>
      <c r="X12" s="40"/>
      <c r="Y12" s="41"/>
      <c r="Z12" s="40"/>
      <c r="AA12" s="41"/>
      <c r="AB12" s="40"/>
      <c r="AC12" s="41"/>
      <c r="AD12" s="40"/>
      <c r="AE12" s="41"/>
      <c r="AF12" s="40"/>
      <c r="AG12" s="41"/>
    </row>
    <row r="13" spans="1:33" ht="12.75" thickBot="1" x14ac:dyDescent="0.25">
      <c r="B13" s="32"/>
      <c r="C13" s="42"/>
      <c r="D13" s="34"/>
      <c r="E13" s="34"/>
      <c r="F13" s="35"/>
      <c r="G13" s="35"/>
      <c r="H13" s="36"/>
      <c r="I13" s="36"/>
      <c r="J13" s="36"/>
      <c r="K13" s="46"/>
      <c r="L13" s="46"/>
      <c r="M13" s="46"/>
      <c r="N13" s="38"/>
      <c r="O13" s="38"/>
      <c r="P13" s="39"/>
      <c r="Q13" s="38"/>
      <c r="R13" s="40"/>
      <c r="S13" s="41"/>
      <c r="T13" s="40"/>
      <c r="U13" s="41"/>
      <c r="V13" s="40"/>
      <c r="W13" s="41"/>
      <c r="X13" s="40"/>
      <c r="Y13" s="41"/>
      <c r="Z13" s="40"/>
      <c r="AA13" s="41"/>
      <c r="AB13" s="40"/>
      <c r="AC13" s="41"/>
      <c r="AD13" s="40"/>
      <c r="AE13" s="41"/>
      <c r="AF13" s="40"/>
      <c r="AG13" s="41"/>
    </row>
    <row r="14" spans="1:33" ht="12.75" thickBot="1" x14ac:dyDescent="0.25">
      <c r="B14" s="32"/>
      <c r="C14" s="33"/>
      <c r="D14" s="34"/>
      <c r="E14" s="34"/>
      <c r="F14" s="35"/>
      <c r="G14" s="35"/>
      <c r="H14" s="36"/>
      <c r="I14" s="36"/>
      <c r="J14" s="36"/>
      <c r="K14" s="37"/>
      <c r="L14" s="37"/>
      <c r="M14" s="37"/>
      <c r="N14" s="38"/>
      <c r="O14" s="38"/>
      <c r="P14" s="39"/>
      <c r="Q14" s="38"/>
      <c r="R14" s="40"/>
      <c r="S14" s="41"/>
      <c r="T14" s="40"/>
      <c r="U14" s="41"/>
      <c r="V14" s="40"/>
      <c r="W14" s="41"/>
      <c r="X14" s="40"/>
      <c r="Y14" s="41"/>
      <c r="Z14" s="40"/>
      <c r="AA14" s="41"/>
      <c r="AB14" s="40"/>
      <c r="AC14" s="41"/>
      <c r="AD14" s="40"/>
      <c r="AE14" s="41"/>
      <c r="AF14" s="40"/>
      <c r="AG14" s="41"/>
    </row>
    <row r="15" spans="1:33" ht="12.75" thickBot="1" x14ac:dyDescent="0.25">
      <c r="B15" s="32"/>
      <c r="C15" s="33"/>
      <c r="D15" s="34"/>
      <c r="E15" s="34"/>
      <c r="F15" s="35"/>
      <c r="G15" s="35"/>
      <c r="H15" s="36"/>
      <c r="I15" s="36"/>
      <c r="J15" s="36"/>
      <c r="K15" s="37"/>
      <c r="L15" s="37"/>
      <c r="M15" s="37"/>
      <c r="N15" s="38"/>
      <c r="O15" s="38"/>
      <c r="P15" s="39"/>
      <c r="Q15" s="38"/>
      <c r="R15" s="40"/>
      <c r="S15" s="41"/>
      <c r="T15" s="40"/>
      <c r="U15" s="41"/>
      <c r="V15" s="40"/>
      <c r="W15" s="41"/>
      <c r="X15" s="40"/>
      <c r="Y15" s="41"/>
      <c r="Z15" s="40"/>
      <c r="AA15" s="41"/>
      <c r="AB15" s="40"/>
      <c r="AC15" s="41"/>
      <c r="AD15" s="40"/>
      <c r="AE15" s="41"/>
      <c r="AF15" s="40"/>
      <c r="AG15" s="41"/>
    </row>
    <row r="16" spans="1:33" ht="12.75" thickBot="1" x14ac:dyDescent="0.25">
      <c r="B16" s="50"/>
      <c r="C16" s="51"/>
      <c r="D16" s="43"/>
      <c r="E16" s="43"/>
      <c r="F16" s="44"/>
      <c r="G16" s="44"/>
      <c r="H16" s="45"/>
      <c r="I16" s="45"/>
      <c r="J16" s="45"/>
      <c r="K16" s="46"/>
      <c r="L16" s="46"/>
      <c r="M16" s="46"/>
      <c r="N16" s="38"/>
      <c r="O16" s="38"/>
      <c r="P16" s="39"/>
      <c r="Q16" s="38"/>
      <c r="R16" s="40"/>
      <c r="S16" s="41"/>
      <c r="T16" s="40"/>
      <c r="U16" s="41"/>
      <c r="V16" s="40"/>
      <c r="W16" s="41"/>
      <c r="X16" s="40"/>
      <c r="Y16" s="41"/>
      <c r="Z16" s="40"/>
      <c r="AA16" s="41"/>
      <c r="AB16" s="40"/>
      <c r="AC16" s="41"/>
      <c r="AD16" s="40"/>
      <c r="AE16" s="41"/>
      <c r="AF16" s="40"/>
      <c r="AG16" s="41"/>
    </row>
    <row r="17" spans="2:33" ht="12.75" thickBot="1" x14ac:dyDescent="0.25">
      <c r="B17" s="47"/>
      <c r="C17" s="42"/>
      <c r="D17" s="43"/>
      <c r="E17" s="43"/>
      <c r="F17" s="44"/>
      <c r="G17" s="44"/>
      <c r="H17" s="45"/>
      <c r="I17" s="45"/>
      <c r="J17" s="45"/>
      <c r="K17" s="46"/>
      <c r="L17" s="46"/>
      <c r="M17" s="46"/>
      <c r="N17" s="38"/>
      <c r="O17" s="38"/>
      <c r="P17" s="39"/>
      <c r="Q17" s="38"/>
      <c r="R17" s="40"/>
      <c r="S17" s="41"/>
      <c r="T17" s="40"/>
      <c r="U17" s="41"/>
      <c r="V17" s="40"/>
      <c r="W17" s="41"/>
      <c r="X17" s="40"/>
      <c r="Y17" s="41"/>
      <c r="Z17" s="40"/>
      <c r="AA17" s="41"/>
      <c r="AB17" s="40"/>
      <c r="AC17" s="41"/>
      <c r="AD17" s="40"/>
      <c r="AE17" s="41"/>
      <c r="AF17" s="40"/>
      <c r="AG17" s="41"/>
    </row>
    <row r="18" spans="2:33" ht="12.75" thickBot="1" x14ac:dyDescent="0.25">
      <c r="B18" s="47"/>
      <c r="C18" s="42"/>
      <c r="D18" s="34"/>
      <c r="E18" s="34"/>
      <c r="F18" s="35"/>
      <c r="G18" s="35"/>
      <c r="H18" s="36"/>
      <c r="I18" s="36"/>
      <c r="J18" s="36"/>
      <c r="K18" s="46"/>
      <c r="L18" s="46"/>
      <c r="M18" s="46"/>
      <c r="N18" s="38"/>
      <c r="O18" s="38"/>
      <c r="P18" s="39"/>
      <c r="Q18" s="38"/>
      <c r="R18" s="40"/>
      <c r="S18" s="41"/>
      <c r="T18" s="40"/>
      <c r="U18" s="41"/>
      <c r="V18" s="40"/>
      <c r="W18" s="41"/>
      <c r="X18" s="40"/>
      <c r="Y18" s="41"/>
      <c r="Z18" s="40"/>
      <c r="AA18" s="41"/>
      <c r="AB18" s="40"/>
      <c r="AC18" s="41"/>
      <c r="AD18" s="40"/>
      <c r="AE18" s="41"/>
      <c r="AF18" s="40"/>
      <c r="AG18" s="41"/>
    </row>
    <row r="19" spans="2:33" ht="12.75" thickBot="1" x14ac:dyDescent="0.25">
      <c r="B19" s="47"/>
      <c r="C19" s="42"/>
      <c r="D19" s="43"/>
      <c r="E19" s="43"/>
      <c r="F19" s="44"/>
      <c r="G19" s="44"/>
      <c r="H19" s="45"/>
      <c r="I19" s="45"/>
      <c r="J19" s="45"/>
      <c r="K19" s="46"/>
      <c r="L19" s="46"/>
      <c r="M19" s="46"/>
      <c r="N19" s="38"/>
      <c r="O19" s="38"/>
      <c r="P19" s="39"/>
      <c r="Q19" s="38"/>
      <c r="R19" s="40"/>
      <c r="S19" s="41"/>
      <c r="T19" s="40"/>
      <c r="U19" s="41"/>
      <c r="V19" s="40"/>
      <c r="W19" s="41"/>
      <c r="X19" s="40"/>
      <c r="Y19" s="41"/>
      <c r="Z19" s="40"/>
      <c r="AA19" s="41"/>
      <c r="AB19" s="40"/>
      <c r="AC19" s="41"/>
      <c r="AD19" s="40"/>
      <c r="AE19" s="41"/>
      <c r="AF19" s="40"/>
      <c r="AG19" s="41"/>
    </row>
    <row r="20" spans="2:33" ht="12.75" thickBot="1" x14ac:dyDescent="0.25">
      <c r="B20" s="32"/>
      <c r="C20" s="33"/>
      <c r="D20" s="34"/>
      <c r="E20" s="34"/>
      <c r="F20" s="35"/>
      <c r="G20" s="35"/>
      <c r="H20" s="36"/>
      <c r="I20" s="36"/>
      <c r="J20" s="36"/>
      <c r="K20" s="37"/>
      <c r="L20" s="37"/>
      <c r="M20" s="37"/>
      <c r="N20" s="38"/>
      <c r="O20" s="38"/>
      <c r="P20" s="39"/>
      <c r="Q20" s="38"/>
      <c r="R20" s="40"/>
      <c r="S20" s="41"/>
      <c r="T20" s="40"/>
      <c r="U20" s="41"/>
      <c r="V20" s="40"/>
      <c r="W20" s="41"/>
      <c r="X20" s="40"/>
      <c r="Y20" s="41"/>
      <c r="Z20" s="40"/>
      <c r="AA20" s="41"/>
      <c r="AB20" s="40"/>
      <c r="AC20" s="41"/>
      <c r="AD20" s="40"/>
      <c r="AE20" s="41"/>
      <c r="AF20" s="40"/>
      <c r="AG20" s="41"/>
    </row>
    <row r="21" spans="2:33" ht="12.75" thickBot="1" x14ac:dyDescent="0.25">
      <c r="B21" s="47"/>
      <c r="C21" s="42"/>
      <c r="D21" s="43"/>
      <c r="E21" s="43"/>
      <c r="F21" s="44"/>
      <c r="G21" s="44"/>
      <c r="H21" s="45"/>
      <c r="I21" s="45"/>
      <c r="J21" s="45"/>
      <c r="K21" s="46"/>
      <c r="L21" s="46"/>
      <c r="M21" s="46"/>
      <c r="N21" s="38"/>
      <c r="O21" s="38"/>
      <c r="P21" s="39"/>
      <c r="Q21" s="38"/>
      <c r="R21" s="40"/>
      <c r="S21" s="41"/>
      <c r="T21" s="40"/>
      <c r="U21" s="41"/>
      <c r="V21" s="40"/>
      <c r="W21" s="41"/>
      <c r="X21" s="40"/>
      <c r="Y21" s="41"/>
      <c r="Z21" s="40"/>
      <c r="AA21" s="41"/>
      <c r="AB21" s="40"/>
      <c r="AC21" s="41"/>
      <c r="AD21" s="40"/>
      <c r="AE21" s="41"/>
      <c r="AF21" s="40"/>
      <c r="AG21" s="41"/>
    </row>
    <row r="22" spans="2:33" ht="12.75" thickBot="1" x14ac:dyDescent="0.25">
      <c r="B22" s="47"/>
      <c r="C22" s="42"/>
      <c r="D22" s="43"/>
      <c r="E22" s="43"/>
      <c r="F22" s="44"/>
      <c r="G22" s="44"/>
      <c r="H22" s="45"/>
      <c r="I22" s="45"/>
      <c r="J22" s="45"/>
      <c r="K22" s="46"/>
      <c r="L22" s="46"/>
      <c r="M22" s="46"/>
      <c r="N22" s="48"/>
      <c r="O22" s="48"/>
      <c r="P22" s="39"/>
      <c r="Q22" s="48"/>
      <c r="R22" s="40"/>
      <c r="S22" s="41"/>
      <c r="T22" s="40"/>
      <c r="U22" s="41"/>
      <c r="V22" s="40"/>
      <c r="W22" s="41"/>
      <c r="X22" s="40"/>
      <c r="Y22" s="41"/>
      <c r="Z22" s="40"/>
      <c r="AA22" s="41"/>
      <c r="AB22" s="40"/>
      <c r="AC22" s="41"/>
      <c r="AD22" s="40"/>
      <c r="AE22" s="41"/>
      <c r="AF22" s="40"/>
      <c r="AG22" s="41"/>
    </row>
    <row r="23" spans="2:33" ht="12.75" thickBot="1" x14ac:dyDescent="0.25">
      <c r="B23" s="32"/>
      <c r="C23" s="33"/>
      <c r="D23" s="34"/>
      <c r="E23" s="34"/>
      <c r="F23" s="35"/>
      <c r="G23" s="35"/>
      <c r="H23" s="36"/>
      <c r="I23" s="36"/>
      <c r="J23" s="36"/>
      <c r="K23" s="37"/>
      <c r="L23" s="37"/>
      <c r="M23" s="37"/>
      <c r="N23" s="38"/>
      <c r="O23" s="38"/>
      <c r="P23" s="39"/>
      <c r="Q23" s="38"/>
      <c r="R23" s="40"/>
      <c r="S23" s="41"/>
      <c r="T23" s="40"/>
      <c r="U23" s="41"/>
      <c r="V23" s="40"/>
      <c r="W23" s="41"/>
      <c r="X23" s="40"/>
      <c r="Y23" s="41"/>
      <c r="Z23" s="40"/>
      <c r="AA23" s="41"/>
      <c r="AB23" s="40"/>
      <c r="AC23" s="41"/>
      <c r="AD23" s="40"/>
      <c r="AE23" s="41"/>
      <c r="AF23" s="40"/>
      <c r="AG23" s="41"/>
    </row>
    <row r="24" spans="2:33" ht="12.75" thickBot="1" x14ac:dyDescent="0.25">
      <c r="B24" s="50"/>
      <c r="C24" s="79"/>
      <c r="D24" s="43"/>
      <c r="E24" s="43"/>
      <c r="F24" s="44"/>
      <c r="G24" s="44"/>
      <c r="H24" s="45"/>
      <c r="I24" s="45"/>
      <c r="J24" s="45"/>
      <c r="N24" s="38"/>
      <c r="O24" s="38"/>
      <c r="P24" s="39"/>
      <c r="Q24" s="38"/>
      <c r="R24" s="40"/>
      <c r="S24" s="41"/>
      <c r="T24" s="40"/>
      <c r="U24" s="41"/>
      <c r="V24" s="40"/>
      <c r="W24" s="41"/>
      <c r="X24" s="40"/>
      <c r="Y24" s="41"/>
      <c r="Z24" s="40"/>
      <c r="AA24" s="41"/>
      <c r="AB24" s="40"/>
      <c r="AC24" s="41"/>
      <c r="AD24" s="40"/>
      <c r="AE24" s="41"/>
      <c r="AF24" s="40"/>
      <c r="AG24" s="41"/>
    </row>
    <row r="25" spans="2:33" ht="12.75" thickBot="1" x14ac:dyDescent="0.25">
      <c r="B25" s="47"/>
      <c r="C25" s="42"/>
      <c r="D25" s="43"/>
      <c r="E25" s="43"/>
      <c r="F25" s="44"/>
      <c r="G25" s="44"/>
      <c r="H25" s="45"/>
      <c r="I25" s="45"/>
      <c r="J25" s="45"/>
      <c r="K25" s="46"/>
      <c r="L25" s="46"/>
      <c r="M25" s="46"/>
      <c r="N25" s="38"/>
      <c r="O25" s="38"/>
      <c r="P25" s="39"/>
      <c r="Q25" s="38"/>
      <c r="R25" s="40"/>
      <c r="S25" s="41"/>
      <c r="T25" s="40"/>
      <c r="U25" s="41"/>
      <c r="V25" s="40"/>
      <c r="W25" s="41"/>
      <c r="X25" s="40"/>
      <c r="Y25" s="41"/>
      <c r="Z25" s="40"/>
      <c r="AA25" s="41"/>
      <c r="AB25" s="40"/>
      <c r="AC25" s="41"/>
      <c r="AD25" s="40"/>
      <c r="AE25" s="41"/>
      <c r="AF25" s="40"/>
      <c r="AG25" s="41"/>
    </row>
    <row r="26" spans="2:33" ht="12.75" thickBot="1" x14ac:dyDescent="0.25">
      <c r="B26" s="47"/>
      <c r="C26" s="42"/>
      <c r="D26" s="43"/>
      <c r="E26" s="43"/>
      <c r="F26" s="44"/>
      <c r="G26" s="44"/>
      <c r="H26" s="45"/>
      <c r="I26" s="45"/>
      <c r="J26" s="45"/>
      <c r="K26" s="46"/>
      <c r="L26" s="46"/>
      <c r="M26" s="46"/>
      <c r="N26" s="38"/>
      <c r="O26" s="38"/>
      <c r="P26" s="39"/>
      <c r="Q26" s="38"/>
      <c r="R26" s="40"/>
      <c r="S26" s="41"/>
      <c r="T26" s="40"/>
      <c r="U26" s="41"/>
      <c r="V26" s="40"/>
      <c r="W26" s="41"/>
      <c r="X26" s="40"/>
      <c r="Y26" s="41"/>
      <c r="Z26" s="40"/>
      <c r="AA26" s="41"/>
      <c r="AB26" s="40"/>
      <c r="AC26" s="41"/>
      <c r="AD26" s="40"/>
      <c r="AE26" s="41"/>
      <c r="AF26" s="40"/>
      <c r="AG26" s="41"/>
    </row>
    <row r="27" spans="2:33" ht="12.75" thickBot="1" x14ac:dyDescent="0.25">
      <c r="B27" s="47"/>
      <c r="C27" s="42"/>
      <c r="D27" s="43"/>
      <c r="E27" s="43"/>
      <c r="F27" s="44"/>
      <c r="G27" s="44"/>
      <c r="H27" s="45"/>
      <c r="I27" s="45"/>
      <c r="J27" s="45"/>
      <c r="K27" s="46"/>
      <c r="L27" s="46"/>
      <c r="M27" s="46"/>
      <c r="N27" s="38"/>
      <c r="O27" s="38"/>
      <c r="P27" s="39"/>
      <c r="Q27" s="38"/>
      <c r="R27" s="40"/>
      <c r="S27" s="41"/>
      <c r="T27" s="40"/>
      <c r="U27" s="41"/>
      <c r="V27" s="40"/>
      <c r="W27" s="41"/>
      <c r="X27" s="40"/>
      <c r="Y27" s="41"/>
      <c r="Z27" s="40"/>
      <c r="AA27" s="41"/>
      <c r="AB27" s="40"/>
      <c r="AC27" s="41"/>
      <c r="AD27" s="40"/>
      <c r="AE27" s="41"/>
      <c r="AF27" s="40"/>
      <c r="AG27" s="41"/>
    </row>
    <row r="28" spans="2:33" ht="12.75" thickBot="1" x14ac:dyDescent="0.25">
      <c r="B28" s="47"/>
      <c r="C28" s="42"/>
      <c r="D28" s="43"/>
      <c r="E28" s="43"/>
      <c r="F28" s="44"/>
      <c r="G28" s="44"/>
      <c r="H28" s="45"/>
      <c r="I28" s="45"/>
      <c r="J28" s="45"/>
      <c r="K28" s="46"/>
      <c r="L28" s="46"/>
      <c r="M28" s="46"/>
      <c r="N28" s="38"/>
      <c r="O28" s="38"/>
      <c r="P28" s="39"/>
      <c r="Q28" s="38"/>
      <c r="R28" s="40"/>
      <c r="S28" s="41"/>
      <c r="T28" s="40"/>
      <c r="U28" s="41"/>
      <c r="V28" s="40"/>
      <c r="W28" s="41"/>
      <c r="X28" s="40"/>
      <c r="Y28" s="41"/>
      <c r="Z28" s="40"/>
      <c r="AA28" s="41"/>
      <c r="AB28" s="40"/>
      <c r="AC28" s="41"/>
      <c r="AD28" s="40"/>
      <c r="AE28" s="41"/>
      <c r="AF28" s="40"/>
      <c r="AG28" s="41"/>
    </row>
    <row r="29" spans="2:33" ht="12.75" thickBot="1" x14ac:dyDescent="0.25">
      <c r="B29" s="47"/>
      <c r="C29" s="42"/>
      <c r="D29" s="43"/>
      <c r="E29" s="43"/>
      <c r="F29" s="44"/>
      <c r="G29" s="44"/>
      <c r="H29" s="45"/>
      <c r="I29" s="45"/>
      <c r="J29" s="45"/>
      <c r="K29" s="46"/>
      <c r="L29" s="46"/>
      <c r="M29" s="46"/>
      <c r="N29" s="38"/>
      <c r="O29" s="38"/>
      <c r="P29" s="39"/>
      <c r="Q29" s="38"/>
      <c r="R29" s="40"/>
      <c r="S29" s="41"/>
      <c r="T29" s="40"/>
      <c r="U29" s="41"/>
      <c r="V29" s="40"/>
      <c r="W29" s="41"/>
      <c r="X29" s="40"/>
      <c r="Y29" s="41"/>
      <c r="Z29" s="40"/>
      <c r="AA29" s="41"/>
      <c r="AB29" s="40"/>
      <c r="AC29" s="41"/>
      <c r="AD29" s="40"/>
      <c r="AE29" s="41"/>
      <c r="AF29" s="40"/>
      <c r="AG29" s="41"/>
    </row>
    <row r="30" spans="2:33" ht="12.75" thickBot="1" x14ac:dyDescent="0.25">
      <c r="B30" s="32"/>
      <c r="C30" s="42"/>
      <c r="D30" s="34"/>
      <c r="E30" s="34"/>
      <c r="F30" s="35"/>
      <c r="G30" s="35"/>
      <c r="H30" s="36"/>
      <c r="I30" s="36"/>
      <c r="J30" s="36"/>
      <c r="K30" s="37"/>
      <c r="L30" s="37"/>
      <c r="M30" s="37"/>
      <c r="N30" s="38"/>
      <c r="O30" s="38"/>
      <c r="P30" s="39"/>
      <c r="Q30" s="38"/>
      <c r="R30" s="40"/>
      <c r="S30" s="41"/>
      <c r="T30" s="40"/>
      <c r="U30" s="41"/>
      <c r="V30" s="40"/>
      <c r="W30" s="41"/>
      <c r="X30" s="40"/>
      <c r="Y30" s="41"/>
      <c r="Z30" s="40"/>
      <c r="AA30" s="41"/>
      <c r="AB30" s="40"/>
      <c r="AC30" s="41"/>
      <c r="AD30" s="40"/>
      <c r="AE30" s="41"/>
      <c r="AF30" s="40"/>
      <c r="AG30" s="41"/>
    </row>
    <row r="31" spans="2:33" ht="12.75" thickBot="1" x14ac:dyDescent="0.25">
      <c r="B31" s="47"/>
      <c r="C31" s="42"/>
      <c r="D31" s="34"/>
      <c r="E31" s="34"/>
      <c r="F31" s="35"/>
      <c r="G31" s="35"/>
      <c r="H31" s="36"/>
      <c r="I31" s="36"/>
      <c r="J31" s="36"/>
      <c r="K31" s="37"/>
      <c r="L31" s="37"/>
      <c r="M31" s="37"/>
      <c r="N31" s="38"/>
      <c r="O31" s="38"/>
      <c r="P31" s="39"/>
      <c r="Q31" s="38"/>
      <c r="R31" s="40"/>
      <c r="S31" s="41"/>
      <c r="T31" s="40"/>
      <c r="U31" s="41"/>
      <c r="V31" s="40"/>
      <c r="W31" s="41"/>
      <c r="X31" s="40"/>
      <c r="Y31" s="41"/>
      <c r="Z31" s="40"/>
      <c r="AA31" s="41"/>
      <c r="AB31" s="40"/>
      <c r="AC31" s="41"/>
      <c r="AD31" s="40"/>
      <c r="AE31" s="41"/>
      <c r="AF31" s="40"/>
      <c r="AG31" s="41"/>
    </row>
    <row r="32" spans="2:33" ht="12.75" thickBot="1" x14ac:dyDescent="0.25">
      <c r="B32" s="47"/>
      <c r="C32" s="42"/>
      <c r="D32" s="34"/>
      <c r="E32" s="34"/>
      <c r="F32" s="35"/>
      <c r="G32" s="35"/>
      <c r="H32" s="36"/>
      <c r="I32" s="36"/>
      <c r="J32" s="36"/>
      <c r="K32" s="37"/>
      <c r="L32" s="37"/>
      <c r="M32" s="37"/>
      <c r="N32" s="38"/>
      <c r="O32" s="38"/>
      <c r="P32" s="39"/>
      <c r="Q32" s="38"/>
      <c r="R32" s="40"/>
      <c r="S32" s="41"/>
      <c r="T32" s="40"/>
      <c r="U32" s="41"/>
      <c r="V32" s="40"/>
      <c r="W32" s="41"/>
      <c r="X32" s="40"/>
      <c r="Y32" s="41"/>
      <c r="Z32" s="40"/>
      <c r="AA32" s="41"/>
      <c r="AB32" s="40"/>
      <c r="AC32" s="41"/>
      <c r="AD32" s="40"/>
      <c r="AE32" s="41"/>
      <c r="AF32" s="40"/>
      <c r="AG32" s="41"/>
    </row>
    <row r="33" spans="2:33" ht="12.75" thickBot="1" x14ac:dyDescent="0.25">
      <c r="B33" s="32"/>
      <c r="C33" s="42"/>
      <c r="D33" s="43"/>
      <c r="E33" s="43"/>
      <c r="F33" s="44"/>
      <c r="G33" s="44"/>
      <c r="H33" s="45"/>
      <c r="I33" s="45"/>
      <c r="J33" s="45"/>
      <c r="K33" s="46"/>
      <c r="L33" s="46"/>
      <c r="M33" s="46"/>
      <c r="N33" s="38"/>
      <c r="O33" s="38"/>
      <c r="P33" s="39"/>
      <c r="Q33" s="38"/>
      <c r="R33" s="40"/>
      <c r="S33" s="41"/>
      <c r="T33" s="40"/>
      <c r="U33" s="41"/>
      <c r="V33" s="40"/>
      <c r="W33" s="41"/>
      <c r="X33" s="40"/>
      <c r="Y33" s="41"/>
      <c r="Z33" s="40"/>
      <c r="AA33" s="41"/>
      <c r="AB33" s="40"/>
      <c r="AC33" s="41"/>
      <c r="AD33" s="40"/>
      <c r="AE33" s="41"/>
      <c r="AF33" s="40"/>
      <c r="AG33" s="41"/>
    </row>
    <row r="34" spans="2:33" ht="12.75" thickBot="1" x14ac:dyDescent="0.25">
      <c r="B34" s="50"/>
      <c r="C34" s="51"/>
      <c r="D34" s="43"/>
      <c r="E34" s="43"/>
      <c r="F34" s="44"/>
      <c r="G34" s="44"/>
      <c r="H34" s="45"/>
      <c r="I34" s="45"/>
      <c r="J34" s="45"/>
      <c r="K34" s="46"/>
      <c r="L34" s="46"/>
      <c r="M34" s="46"/>
      <c r="N34" s="38"/>
      <c r="O34" s="38"/>
      <c r="P34" s="39"/>
      <c r="Q34" s="38"/>
      <c r="R34" s="40"/>
      <c r="S34" s="41"/>
      <c r="T34" s="40"/>
      <c r="U34" s="41"/>
      <c r="V34" s="40"/>
      <c r="W34" s="41"/>
      <c r="X34" s="40"/>
      <c r="Y34" s="41"/>
      <c r="Z34" s="40"/>
      <c r="AA34" s="41"/>
      <c r="AB34" s="40"/>
      <c r="AC34" s="41"/>
      <c r="AD34" s="40"/>
      <c r="AE34" s="41"/>
      <c r="AF34" s="40"/>
      <c r="AG34" s="41"/>
    </row>
    <row r="35" spans="2:33" ht="12.75" thickBot="1" x14ac:dyDescent="0.25">
      <c r="B35" s="50"/>
      <c r="C35" s="51"/>
      <c r="D35" s="43"/>
      <c r="E35" s="43"/>
      <c r="F35" s="44"/>
      <c r="G35" s="44"/>
      <c r="H35" s="45"/>
      <c r="I35" s="45"/>
      <c r="J35" s="45"/>
      <c r="K35" s="46"/>
      <c r="L35" s="46"/>
      <c r="M35" s="46"/>
      <c r="N35" s="38"/>
      <c r="O35" s="38"/>
      <c r="P35" s="39"/>
      <c r="Q35" s="38"/>
      <c r="R35" s="40"/>
      <c r="S35" s="41"/>
      <c r="T35" s="40"/>
      <c r="U35" s="41"/>
      <c r="V35" s="40"/>
      <c r="W35" s="41"/>
      <c r="X35" s="40"/>
      <c r="Y35" s="41"/>
      <c r="Z35" s="40"/>
      <c r="AA35" s="41"/>
      <c r="AB35" s="40"/>
      <c r="AC35" s="41"/>
      <c r="AD35" s="40"/>
      <c r="AE35" s="41"/>
      <c r="AF35" s="40"/>
      <c r="AG35" s="41"/>
    </row>
    <row r="36" spans="2:33" ht="12.75" thickBot="1" x14ac:dyDescent="0.25">
      <c r="B36" s="50"/>
      <c r="C36" s="51"/>
      <c r="D36" s="43"/>
      <c r="E36" s="43"/>
      <c r="F36" s="44"/>
      <c r="G36" s="44"/>
      <c r="H36" s="45"/>
      <c r="I36" s="45"/>
      <c r="J36" s="45"/>
      <c r="K36" s="46"/>
      <c r="L36" s="46"/>
      <c r="M36" s="46"/>
      <c r="N36" s="38"/>
      <c r="O36" s="38"/>
      <c r="P36" s="39"/>
      <c r="Q36" s="38"/>
      <c r="R36" s="40"/>
      <c r="S36" s="41"/>
      <c r="T36" s="40"/>
      <c r="U36" s="41"/>
      <c r="V36" s="40"/>
      <c r="W36" s="41"/>
      <c r="X36" s="40"/>
      <c r="Y36" s="41"/>
      <c r="Z36" s="40"/>
      <c r="AA36" s="41"/>
      <c r="AB36" s="40"/>
      <c r="AC36" s="41"/>
      <c r="AD36" s="40"/>
      <c r="AE36" s="41"/>
      <c r="AF36" s="40"/>
      <c r="AG36" s="41"/>
    </row>
    <row r="37" spans="2:33" ht="12.75" thickBot="1" x14ac:dyDescent="0.25">
      <c r="B37" s="47"/>
      <c r="C37" s="42"/>
      <c r="D37" s="43"/>
      <c r="E37" s="43"/>
      <c r="F37" s="44"/>
      <c r="G37" s="44"/>
      <c r="H37" s="45"/>
      <c r="I37" s="45"/>
      <c r="J37" s="45"/>
      <c r="K37" s="46"/>
      <c r="L37" s="46"/>
      <c r="M37" s="46"/>
      <c r="N37" s="38"/>
      <c r="O37" s="38"/>
      <c r="P37" s="39"/>
      <c r="Q37" s="38"/>
      <c r="R37" s="40"/>
      <c r="S37" s="41"/>
      <c r="T37" s="40"/>
      <c r="U37" s="41"/>
      <c r="V37" s="40"/>
      <c r="W37" s="41"/>
      <c r="X37" s="40"/>
      <c r="Y37" s="41"/>
      <c r="Z37" s="40"/>
      <c r="AA37" s="41"/>
      <c r="AB37" s="40"/>
      <c r="AC37" s="41"/>
      <c r="AD37" s="40"/>
      <c r="AE37" s="41"/>
      <c r="AF37" s="40"/>
      <c r="AG37" s="41"/>
    </row>
    <row r="38" spans="2:33" ht="12.75" thickBot="1" x14ac:dyDescent="0.25">
      <c r="B38" s="32"/>
      <c r="C38" s="42"/>
      <c r="D38" s="43"/>
      <c r="E38" s="43"/>
      <c r="F38" s="44"/>
      <c r="G38" s="44"/>
      <c r="H38" s="45"/>
      <c r="I38" s="45"/>
      <c r="J38" s="45"/>
      <c r="K38" s="46"/>
      <c r="L38" s="46"/>
      <c r="M38" s="46"/>
      <c r="N38" s="38"/>
      <c r="O38" s="38"/>
      <c r="P38" s="39"/>
      <c r="Q38" s="38"/>
      <c r="R38" s="40"/>
      <c r="S38" s="41"/>
      <c r="T38" s="40"/>
      <c r="U38" s="41"/>
      <c r="V38" s="40"/>
      <c r="W38" s="41"/>
      <c r="X38" s="40"/>
      <c r="Y38" s="41"/>
      <c r="Z38" s="40"/>
      <c r="AA38" s="41"/>
      <c r="AB38" s="40"/>
      <c r="AC38" s="41"/>
      <c r="AD38" s="40"/>
      <c r="AE38" s="41"/>
      <c r="AF38" s="40"/>
      <c r="AG38" s="41"/>
    </row>
    <row r="39" spans="2:33" ht="12.75" thickBot="1" x14ac:dyDescent="0.25">
      <c r="B39" s="32"/>
      <c r="C39" s="42"/>
      <c r="D39" s="43"/>
      <c r="E39" s="43"/>
      <c r="F39" s="44"/>
      <c r="G39" s="44"/>
      <c r="H39" s="45"/>
      <c r="I39" s="45"/>
      <c r="J39" s="45"/>
      <c r="K39" s="46"/>
      <c r="L39" s="46"/>
      <c r="M39" s="46"/>
      <c r="N39" s="38"/>
      <c r="O39" s="38"/>
      <c r="P39" s="39"/>
      <c r="Q39" s="38"/>
      <c r="R39" s="40"/>
      <c r="S39" s="41"/>
      <c r="T39" s="40"/>
      <c r="U39" s="41"/>
      <c r="V39" s="40"/>
      <c r="W39" s="41"/>
      <c r="X39" s="40"/>
      <c r="Y39" s="41"/>
      <c r="Z39" s="40"/>
      <c r="AA39" s="41"/>
      <c r="AB39" s="40"/>
      <c r="AC39" s="41"/>
      <c r="AD39" s="40"/>
      <c r="AE39" s="41"/>
      <c r="AF39" s="40"/>
      <c r="AG39" s="41"/>
    </row>
    <row r="40" spans="2:33" ht="12.75" thickBot="1" x14ac:dyDescent="0.25">
      <c r="B40" s="32"/>
      <c r="C40" s="42"/>
      <c r="D40" s="43"/>
      <c r="E40" s="43"/>
      <c r="F40" s="44"/>
      <c r="G40" s="44"/>
      <c r="H40" s="45"/>
      <c r="I40" s="45"/>
      <c r="J40" s="45"/>
      <c r="N40" s="38"/>
      <c r="O40" s="38"/>
      <c r="P40" s="39"/>
      <c r="Q40" s="38"/>
      <c r="R40" s="40"/>
      <c r="S40" s="41"/>
      <c r="T40" s="40"/>
      <c r="U40" s="41"/>
      <c r="V40" s="40"/>
      <c r="W40" s="41"/>
      <c r="X40" s="40"/>
      <c r="Y40" s="41"/>
      <c r="Z40" s="40"/>
      <c r="AA40" s="41"/>
      <c r="AB40" s="40"/>
      <c r="AC40" s="41"/>
      <c r="AD40" s="40"/>
      <c r="AE40" s="41"/>
      <c r="AF40" s="40"/>
      <c r="AG40" s="41"/>
    </row>
    <row r="41" spans="2:33" ht="12.75" thickBot="1" x14ac:dyDescent="0.25">
      <c r="B41" s="32"/>
      <c r="C41" s="42"/>
      <c r="D41" s="43"/>
      <c r="E41" s="43"/>
      <c r="F41" s="44"/>
      <c r="G41" s="44"/>
      <c r="H41" s="45"/>
      <c r="I41" s="45"/>
      <c r="J41" s="45"/>
      <c r="K41" s="46"/>
      <c r="L41" s="46"/>
      <c r="M41" s="46"/>
      <c r="N41" s="38"/>
      <c r="O41" s="38"/>
      <c r="P41" s="39"/>
      <c r="Q41" s="38"/>
      <c r="R41" s="40"/>
      <c r="S41" s="41"/>
      <c r="T41" s="40"/>
      <c r="U41" s="41"/>
      <c r="V41" s="40"/>
      <c r="W41" s="41"/>
      <c r="X41" s="40"/>
      <c r="Y41" s="41"/>
      <c r="Z41" s="40"/>
      <c r="AA41" s="41"/>
      <c r="AB41" s="40"/>
      <c r="AC41" s="41"/>
      <c r="AD41" s="40"/>
      <c r="AE41" s="41"/>
      <c r="AF41" s="40"/>
      <c r="AG41" s="41"/>
    </row>
    <row r="42" spans="2:33" ht="12.75" thickBot="1" x14ac:dyDescent="0.25">
      <c r="B42" s="50"/>
      <c r="C42" s="51"/>
      <c r="D42" s="43"/>
      <c r="E42" s="43"/>
      <c r="F42" s="44"/>
      <c r="G42" s="44"/>
      <c r="H42" s="45"/>
      <c r="I42" s="45"/>
      <c r="J42" s="45"/>
      <c r="K42" s="46"/>
      <c r="L42" s="46"/>
      <c r="M42" s="46"/>
      <c r="N42" s="38"/>
      <c r="O42" s="38"/>
      <c r="P42" s="39"/>
      <c r="Q42" s="38"/>
      <c r="R42" s="40"/>
      <c r="S42" s="41"/>
      <c r="T42" s="40"/>
      <c r="U42" s="41"/>
      <c r="V42" s="40"/>
      <c r="W42" s="41"/>
      <c r="X42" s="40"/>
      <c r="Y42" s="41"/>
      <c r="Z42" s="40"/>
      <c r="AA42" s="41"/>
      <c r="AB42" s="40"/>
      <c r="AC42" s="41"/>
      <c r="AD42" s="40"/>
      <c r="AE42" s="41"/>
      <c r="AF42" s="40"/>
      <c r="AG42" s="41"/>
    </row>
    <row r="43" spans="2:33" ht="12.75" thickBot="1" x14ac:dyDescent="0.25">
      <c r="B43" s="47"/>
      <c r="C43" s="42"/>
      <c r="D43" s="43"/>
      <c r="E43" s="43"/>
      <c r="F43" s="44"/>
      <c r="G43" s="44"/>
      <c r="H43" s="45"/>
      <c r="I43" s="45"/>
      <c r="J43" s="45"/>
      <c r="K43" s="46"/>
      <c r="L43" s="46"/>
      <c r="M43" s="46"/>
      <c r="N43" s="38"/>
      <c r="O43" s="38"/>
      <c r="P43" s="39"/>
      <c r="Q43" s="38"/>
      <c r="R43" s="40"/>
      <c r="S43" s="41"/>
      <c r="T43" s="40"/>
      <c r="U43" s="41"/>
      <c r="V43" s="40"/>
      <c r="W43" s="41"/>
      <c r="X43" s="40"/>
      <c r="Y43" s="41"/>
      <c r="Z43" s="40"/>
      <c r="AA43" s="41"/>
      <c r="AB43" s="40"/>
      <c r="AC43" s="41"/>
      <c r="AD43" s="40"/>
      <c r="AE43" s="41"/>
      <c r="AF43" s="40"/>
      <c r="AG43" s="41"/>
    </row>
    <row r="44" spans="2:33" ht="12.75" thickBot="1" x14ac:dyDescent="0.25">
      <c r="B44" s="32"/>
      <c r="C44" s="42"/>
      <c r="D44" s="43"/>
      <c r="E44" s="43"/>
      <c r="F44" s="44"/>
      <c r="G44" s="44"/>
      <c r="H44" s="45"/>
      <c r="I44" s="45"/>
      <c r="J44" s="45"/>
      <c r="K44" s="46"/>
      <c r="L44" s="46"/>
      <c r="M44" s="46"/>
      <c r="N44" s="38"/>
      <c r="O44" s="38"/>
      <c r="P44" s="39"/>
      <c r="Q44" s="38"/>
      <c r="R44" s="40"/>
      <c r="S44" s="41"/>
      <c r="T44" s="40"/>
      <c r="U44" s="41"/>
      <c r="V44" s="40"/>
      <c r="W44" s="41"/>
      <c r="X44" s="40"/>
      <c r="Y44" s="41"/>
      <c r="Z44" s="40"/>
      <c r="AA44" s="41"/>
      <c r="AB44" s="40"/>
      <c r="AC44" s="41"/>
      <c r="AD44" s="40"/>
      <c r="AE44" s="41"/>
      <c r="AF44" s="40"/>
      <c r="AG44" s="41"/>
    </row>
    <row r="45" spans="2:33" ht="12.75" thickBot="1" x14ac:dyDescent="0.25">
      <c r="C45" s="57"/>
      <c r="D45" s="43"/>
      <c r="E45" s="43"/>
      <c r="F45" s="44"/>
      <c r="G45" s="44"/>
      <c r="H45" s="45"/>
      <c r="I45" s="45"/>
      <c r="J45" s="45"/>
      <c r="N45" s="38"/>
      <c r="O45" s="38"/>
      <c r="P45" s="39"/>
      <c r="Q45" s="38"/>
      <c r="R45" s="40"/>
      <c r="S45" s="41"/>
      <c r="T45" s="40"/>
      <c r="U45" s="41"/>
      <c r="V45" s="40"/>
      <c r="W45" s="41"/>
      <c r="X45" s="40"/>
      <c r="Y45" s="41"/>
      <c r="Z45" s="40"/>
      <c r="AA45" s="41"/>
      <c r="AB45" s="40"/>
      <c r="AC45" s="41"/>
      <c r="AD45" s="40"/>
      <c r="AE45" s="41"/>
      <c r="AF45" s="40"/>
      <c r="AG45" s="41"/>
    </row>
    <row r="46" spans="2:33" ht="12.75" thickBot="1" x14ac:dyDescent="0.25">
      <c r="C46" s="57"/>
      <c r="D46" s="43"/>
      <c r="E46" s="43"/>
      <c r="F46" s="44"/>
      <c r="G46" s="44"/>
      <c r="H46" s="45"/>
      <c r="I46" s="45"/>
      <c r="J46" s="45"/>
      <c r="N46" s="38"/>
      <c r="O46" s="38"/>
      <c r="P46" s="39"/>
      <c r="Q46" s="38"/>
      <c r="R46" s="40"/>
      <c r="S46" s="41"/>
      <c r="T46" s="40"/>
      <c r="U46" s="41"/>
      <c r="V46" s="40"/>
      <c r="W46" s="41"/>
      <c r="X46" s="40"/>
      <c r="Y46" s="41"/>
      <c r="Z46" s="40"/>
      <c r="AA46" s="41"/>
      <c r="AB46" s="40"/>
      <c r="AC46" s="41"/>
      <c r="AD46" s="40"/>
      <c r="AE46" s="41"/>
      <c r="AF46" s="40"/>
      <c r="AG46" s="41"/>
    </row>
    <row r="47" spans="2:33" ht="12.75" thickBot="1" x14ac:dyDescent="0.25">
      <c r="C47" s="57"/>
      <c r="D47" s="43"/>
      <c r="E47" s="43"/>
      <c r="F47" s="44"/>
      <c r="G47" s="44"/>
      <c r="H47" s="45"/>
      <c r="I47" s="45"/>
      <c r="J47" s="45"/>
      <c r="N47" s="38"/>
      <c r="O47" s="38"/>
      <c r="P47" s="39"/>
      <c r="Q47" s="38"/>
      <c r="R47" s="40"/>
      <c r="S47" s="41"/>
      <c r="T47" s="40"/>
      <c r="U47" s="41"/>
      <c r="V47" s="40"/>
      <c r="W47" s="41"/>
      <c r="X47" s="40"/>
      <c r="Y47" s="41"/>
      <c r="Z47" s="40"/>
      <c r="AA47" s="41"/>
      <c r="AB47" s="40"/>
      <c r="AC47" s="41"/>
      <c r="AD47" s="40"/>
      <c r="AE47" s="41"/>
      <c r="AF47" s="40"/>
      <c r="AG47" s="41"/>
    </row>
    <row r="48" spans="2:33" ht="12.75" thickBot="1" x14ac:dyDescent="0.25">
      <c r="C48" s="57"/>
      <c r="D48" s="43"/>
      <c r="E48" s="43"/>
      <c r="F48" s="44"/>
      <c r="G48" s="44"/>
      <c r="H48" s="45"/>
      <c r="I48" s="45"/>
      <c r="J48" s="45"/>
      <c r="N48" s="38"/>
      <c r="O48" s="38"/>
      <c r="P48" s="39"/>
      <c r="Q48" s="38"/>
      <c r="R48" s="40"/>
      <c r="S48" s="41"/>
      <c r="T48" s="40"/>
      <c r="U48" s="41"/>
      <c r="V48" s="40"/>
      <c r="W48" s="41"/>
      <c r="X48" s="40"/>
      <c r="Y48" s="41"/>
      <c r="Z48" s="40"/>
      <c r="AA48" s="41"/>
      <c r="AB48" s="40"/>
      <c r="AC48" s="41"/>
      <c r="AD48" s="40"/>
      <c r="AE48" s="41"/>
      <c r="AF48" s="40"/>
      <c r="AG48" s="41"/>
    </row>
    <row r="49" spans="2:33" ht="12.75" thickBot="1" x14ac:dyDescent="0.25">
      <c r="C49" s="57"/>
      <c r="D49" s="43"/>
      <c r="E49" s="43"/>
      <c r="F49" s="44"/>
      <c r="G49" s="44"/>
      <c r="H49" s="45"/>
      <c r="I49" s="45"/>
      <c r="J49" s="45"/>
      <c r="N49" s="38"/>
      <c r="O49" s="38"/>
      <c r="P49" s="39"/>
      <c r="Q49" s="38"/>
      <c r="R49" s="40"/>
      <c r="S49" s="41"/>
      <c r="T49" s="40"/>
      <c r="U49" s="41"/>
      <c r="V49" s="40"/>
      <c r="W49" s="41"/>
      <c r="X49" s="40"/>
      <c r="Y49" s="41"/>
      <c r="Z49" s="40"/>
      <c r="AA49" s="41"/>
      <c r="AB49" s="40"/>
      <c r="AC49" s="41"/>
      <c r="AD49" s="40"/>
      <c r="AE49" s="41"/>
      <c r="AF49" s="40"/>
      <c r="AG49" s="41"/>
    </row>
    <row r="50" spans="2:33" ht="12.75" thickBot="1" x14ac:dyDescent="0.25">
      <c r="B50" s="32"/>
      <c r="C50" s="42"/>
      <c r="D50" s="43"/>
      <c r="E50" s="43"/>
      <c r="F50" s="44"/>
      <c r="G50" s="44"/>
      <c r="H50" s="45"/>
      <c r="I50" s="45"/>
      <c r="J50" s="45"/>
      <c r="K50" s="46"/>
      <c r="L50" s="46"/>
      <c r="M50" s="46"/>
      <c r="N50" s="38"/>
      <c r="O50" s="38"/>
      <c r="P50" s="39"/>
      <c r="Q50" s="38"/>
      <c r="R50" s="40"/>
      <c r="S50" s="41"/>
      <c r="T50" s="40"/>
      <c r="U50" s="41"/>
      <c r="V50" s="40"/>
      <c r="W50" s="41"/>
      <c r="X50" s="40"/>
      <c r="Y50" s="41"/>
      <c r="Z50" s="40"/>
      <c r="AA50" s="41"/>
      <c r="AB50" s="40"/>
      <c r="AC50" s="41"/>
      <c r="AD50" s="40"/>
      <c r="AE50" s="41"/>
      <c r="AF50" s="40"/>
      <c r="AG50" s="41"/>
    </row>
    <row r="51" spans="2:33" ht="12.75" thickBot="1" x14ac:dyDescent="0.25">
      <c r="B51" s="32"/>
      <c r="C51" s="42"/>
      <c r="D51" s="43"/>
      <c r="E51" s="43"/>
      <c r="F51" s="44"/>
      <c r="G51" s="44"/>
      <c r="H51" s="45"/>
      <c r="I51" s="45"/>
      <c r="J51" s="45"/>
      <c r="K51" s="46"/>
      <c r="L51" s="46"/>
      <c r="M51" s="46"/>
      <c r="N51" s="38"/>
      <c r="O51" s="38"/>
      <c r="P51" s="39"/>
      <c r="Q51" s="38"/>
      <c r="R51" s="40"/>
      <c r="S51" s="41"/>
      <c r="T51" s="40"/>
      <c r="U51" s="41"/>
      <c r="V51" s="40"/>
      <c r="W51" s="41"/>
      <c r="X51" s="40"/>
      <c r="Y51" s="41"/>
      <c r="Z51" s="40"/>
      <c r="AA51" s="41"/>
      <c r="AB51" s="40"/>
      <c r="AC51" s="41"/>
      <c r="AD51" s="40"/>
      <c r="AE51" s="41"/>
      <c r="AF51" s="40"/>
      <c r="AG51" s="41"/>
    </row>
    <row r="52" spans="2:33" ht="12.75" thickBot="1" x14ac:dyDescent="0.25">
      <c r="B52" s="47"/>
      <c r="C52" s="42"/>
      <c r="D52" s="34"/>
      <c r="E52" s="34"/>
      <c r="F52" s="35"/>
      <c r="G52" s="35"/>
      <c r="H52" s="36"/>
      <c r="I52" s="36"/>
      <c r="J52" s="36"/>
      <c r="K52" s="37"/>
      <c r="L52" s="37"/>
      <c r="M52" s="37"/>
      <c r="N52" s="38"/>
      <c r="O52" s="38"/>
      <c r="P52" s="39"/>
      <c r="Q52" s="38"/>
      <c r="R52" s="40"/>
      <c r="S52" s="41"/>
      <c r="T52" s="40"/>
      <c r="U52" s="41"/>
      <c r="V52" s="40"/>
      <c r="W52" s="41"/>
      <c r="X52" s="40"/>
      <c r="Y52" s="41"/>
      <c r="Z52" s="40"/>
      <c r="AA52" s="41"/>
      <c r="AB52" s="40"/>
      <c r="AC52" s="41"/>
      <c r="AD52" s="40"/>
      <c r="AE52" s="41"/>
      <c r="AF52" s="40"/>
      <c r="AG52" s="41"/>
    </row>
    <row r="53" spans="2:33" ht="12.75" thickBot="1" x14ac:dyDescent="0.25">
      <c r="B53" s="47"/>
      <c r="C53" s="42"/>
      <c r="D53" s="34"/>
      <c r="E53" s="34"/>
      <c r="F53" s="35"/>
      <c r="G53" s="35"/>
      <c r="H53" s="36"/>
      <c r="I53" s="36"/>
      <c r="J53" s="36"/>
      <c r="K53" s="37"/>
      <c r="L53" s="37"/>
      <c r="M53" s="37"/>
      <c r="N53" s="38"/>
      <c r="O53" s="38"/>
      <c r="P53" s="39"/>
      <c r="Q53" s="38"/>
      <c r="R53" s="40"/>
      <c r="S53" s="41"/>
      <c r="T53" s="40"/>
      <c r="U53" s="41"/>
      <c r="V53" s="40"/>
      <c r="W53" s="41"/>
      <c r="X53" s="40"/>
      <c r="Y53" s="41"/>
      <c r="Z53" s="40"/>
      <c r="AA53" s="41"/>
      <c r="AB53" s="40"/>
      <c r="AC53" s="41"/>
      <c r="AD53" s="40"/>
      <c r="AE53" s="41"/>
      <c r="AF53" s="40"/>
      <c r="AG53" s="41"/>
    </row>
    <row r="54" spans="2:33" ht="12.75" thickBot="1" x14ac:dyDescent="0.25">
      <c r="B54" s="47"/>
      <c r="C54" s="42"/>
      <c r="D54" s="34"/>
      <c r="E54" s="34"/>
      <c r="F54" s="35"/>
      <c r="G54" s="35"/>
      <c r="H54" s="36"/>
      <c r="I54" s="36"/>
      <c r="J54" s="36"/>
      <c r="K54" s="37"/>
      <c r="L54" s="37"/>
      <c r="M54" s="37"/>
      <c r="N54" s="38"/>
      <c r="O54" s="38"/>
      <c r="P54" s="39"/>
      <c r="Q54" s="38"/>
      <c r="R54" s="40"/>
      <c r="S54" s="41"/>
      <c r="T54" s="40"/>
      <c r="U54" s="41"/>
      <c r="V54" s="40"/>
      <c r="W54" s="41"/>
      <c r="X54" s="40"/>
      <c r="Y54" s="41"/>
      <c r="Z54" s="40"/>
      <c r="AA54" s="41"/>
      <c r="AB54" s="40"/>
      <c r="AC54" s="41"/>
      <c r="AD54" s="40"/>
      <c r="AE54" s="41"/>
      <c r="AF54" s="40"/>
      <c r="AG54" s="41"/>
    </row>
    <row r="55" spans="2:33" ht="12.75" thickBot="1" x14ac:dyDescent="0.25">
      <c r="B55" s="47"/>
      <c r="C55" s="42"/>
      <c r="D55" s="34"/>
      <c r="E55" s="34"/>
      <c r="F55" s="35"/>
      <c r="G55" s="35"/>
      <c r="H55" s="36"/>
      <c r="I55" s="36"/>
      <c r="J55" s="36"/>
      <c r="K55" s="37"/>
      <c r="L55" s="37"/>
      <c r="M55" s="37"/>
      <c r="N55" s="38"/>
      <c r="O55" s="38"/>
      <c r="P55" s="39"/>
      <c r="Q55" s="38"/>
      <c r="R55" s="40"/>
      <c r="S55" s="41"/>
      <c r="T55" s="40"/>
      <c r="U55" s="41"/>
      <c r="V55" s="40"/>
      <c r="W55" s="41"/>
      <c r="X55" s="40"/>
      <c r="Y55" s="41"/>
      <c r="Z55" s="40"/>
      <c r="AA55" s="41"/>
      <c r="AB55" s="40"/>
      <c r="AC55" s="41"/>
      <c r="AD55" s="40"/>
      <c r="AE55" s="41"/>
      <c r="AF55" s="40"/>
      <c r="AG55" s="41"/>
    </row>
    <row r="56" spans="2:33" ht="12.75" thickBot="1" x14ac:dyDescent="0.25">
      <c r="B56" s="47"/>
      <c r="C56" s="42"/>
      <c r="D56" s="43"/>
      <c r="E56" s="43"/>
      <c r="F56" s="44"/>
      <c r="G56" s="44"/>
      <c r="H56" s="45"/>
      <c r="I56" s="45"/>
      <c r="J56" s="45"/>
      <c r="K56" s="46"/>
      <c r="L56" s="46"/>
      <c r="M56" s="46"/>
      <c r="N56" s="38"/>
      <c r="O56" s="38"/>
      <c r="P56" s="39"/>
      <c r="Q56" s="38"/>
      <c r="R56" s="40"/>
      <c r="S56" s="41"/>
      <c r="T56" s="40"/>
      <c r="U56" s="41"/>
      <c r="V56" s="40"/>
      <c r="W56" s="41"/>
      <c r="X56" s="40"/>
      <c r="Y56" s="41"/>
      <c r="Z56" s="40"/>
      <c r="AA56" s="41"/>
      <c r="AB56" s="40"/>
      <c r="AC56" s="41"/>
      <c r="AD56" s="40"/>
      <c r="AE56" s="41"/>
      <c r="AF56" s="40"/>
      <c r="AG56" s="41"/>
    </row>
    <row r="57" spans="2:33" ht="12.75" thickBot="1" x14ac:dyDescent="0.25">
      <c r="B57" s="47"/>
      <c r="C57" s="42"/>
      <c r="D57" s="43"/>
      <c r="E57" s="43"/>
      <c r="F57" s="44"/>
      <c r="G57" s="44"/>
      <c r="H57" s="45"/>
      <c r="I57" s="45"/>
      <c r="J57" s="45"/>
      <c r="K57" s="46"/>
      <c r="L57" s="46"/>
      <c r="M57" s="46"/>
      <c r="N57" s="38"/>
      <c r="O57" s="38"/>
      <c r="P57" s="39"/>
      <c r="Q57" s="38"/>
      <c r="R57" s="40"/>
      <c r="S57" s="41"/>
      <c r="T57" s="40"/>
      <c r="U57" s="41"/>
      <c r="V57" s="40"/>
      <c r="W57" s="41"/>
      <c r="X57" s="40"/>
      <c r="Y57" s="41"/>
      <c r="Z57" s="40"/>
      <c r="AA57" s="41"/>
      <c r="AB57" s="40"/>
      <c r="AC57" s="41"/>
      <c r="AD57" s="40"/>
      <c r="AE57" s="41"/>
      <c r="AF57" s="40"/>
      <c r="AG57" s="41"/>
    </row>
    <row r="58" spans="2:33" ht="12.75" thickBot="1" x14ac:dyDescent="0.25">
      <c r="B58" s="32"/>
      <c r="C58" s="33"/>
      <c r="D58" s="34"/>
      <c r="E58" s="34"/>
      <c r="F58" s="35"/>
      <c r="G58" s="35"/>
      <c r="H58" s="36"/>
      <c r="I58" s="36"/>
      <c r="J58" s="36"/>
      <c r="K58" s="37"/>
      <c r="L58" s="37"/>
      <c r="M58" s="37"/>
      <c r="N58" s="38"/>
      <c r="O58" s="38"/>
      <c r="P58" s="39"/>
      <c r="Q58" s="38"/>
      <c r="R58" s="40"/>
      <c r="S58" s="41"/>
      <c r="T58" s="40"/>
      <c r="U58" s="41"/>
      <c r="V58" s="40"/>
      <c r="W58" s="41"/>
      <c r="X58" s="40"/>
      <c r="Y58" s="41"/>
      <c r="Z58" s="40"/>
      <c r="AA58" s="41"/>
      <c r="AB58" s="40"/>
      <c r="AC58" s="41"/>
      <c r="AD58" s="40"/>
      <c r="AE58" s="41"/>
      <c r="AF58" s="40"/>
      <c r="AG58" s="41"/>
    </row>
    <row r="59" spans="2:33" ht="12.75" thickBot="1" x14ac:dyDescent="0.25">
      <c r="B59" s="32"/>
      <c r="C59" s="33"/>
      <c r="D59" s="34"/>
      <c r="E59" s="34"/>
      <c r="F59" s="35"/>
      <c r="G59" s="35"/>
      <c r="H59" s="36"/>
      <c r="I59" s="36"/>
      <c r="J59" s="36"/>
      <c r="K59" s="37"/>
      <c r="L59" s="37"/>
      <c r="M59" s="37"/>
      <c r="N59" s="38"/>
      <c r="O59" s="38"/>
      <c r="P59" s="39"/>
      <c r="Q59" s="38"/>
      <c r="R59" s="40"/>
      <c r="S59" s="41"/>
      <c r="T59" s="40"/>
      <c r="U59" s="41"/>
      <c r="V59" s="40"/>
      <c r="W59" s="41"/>
      <c r="X59" s="40"/>
      <c r="Y59" s="41"/>
      <c r="Z59" s="40"/>
      <c r="AA59" s="41"/>
      <c r="AB59" s="40"/>
      <c r="AC59" s="41"/>
      <c r="AD59" s="40"/>
      <c r="AE59" s="41"/>
      <c r="AF59" s="40"/>
      <c r="AG59" s="41"/>
    </row>
    <row r="60" spans="2:33" ht="12.75" thickBot="1" x14ac:dyDescent="0.25">
      <c r="B60" s="32"/>
      <c r="C60" s="33"/>
      <c r="D60" s="34"/>
      <c r="E60" s="34"/>
      <c r="F60" s="35"/>
      <c r="G60" s="35"/>
      <c r="H60" s="36"/>
      <c r="I60" s="36"/>
      <c r="J60" s="36"/>
      <c r="K60" s="37"/>
      <c r="L60" s="37"/>
      <c r="M60" s="37"/>
      <c r="N60" s="38"/>
      <c r="O60" s="38"/>
      <c r="P60" s="39"/>
      <c r="Q60" s="38"/>
      <c r="R60" s="40"/>
      <c r="S60" s="41"/>
      <c r="T60" s="40"/>
      <c r="U60" s="41"/>
      <c r="V60" s="40"/>
      <c r="W60" s="41"/>
      <c r="X60" s="40"/>
      <c r="Y60" s="41"/>
      <c r="Z60" s="40"/>
      <c r="AA60" s="41"/>
      <c r="AB60" s="40"/>
      <c r="AC60" s="41"/>
      <c r="AD60" s="40"/>
      <c r="AE60" s="41"/>
      <c r="AF60" s="40"/>
      <c r="AG60" s="41"/>
    </row>
    <row r="61" spans="2:33" ht="12.75" thickBot="1" x14ac:dyDescent="0.25">
      <c r="B61" s="47"/>
      <c r="C61" s="42"/>
      <c r="D61" s="43"/>
      <c r="E61" s="43"/>
      <c r="F61" s="44"/>
      <c r="G61" s="44"/>
      <c r="H61" s="45"/>
      <c r="I61" s="45"/>
      <c r="J61" s="45"/>
      <c r="K61" s="46"/>
      <c r="L61" s="46"/>
      <c r="M61" s="46"/>
      <c r="N61" s="38"/>
      <c r="O61" s="38"/>
      <c r="P61" s="39"/>
      <c r="Q61" s="38"/>
      <c r="R61" s="40"/>
      <c r="S61" s="41"/>
      <c r="T61" s="40"/>
      <c r="U61" s="41"/>
      <c r="V61" s="40"/>
      <c r="W61" s="41"/>
      <c r="X61" s="40"/>
      <c r="Y61" s="41"/>
      <c r="Z61" s="40"/>
      <c r="AA61" s="41"/>
      <c r="AB61" s="40"/>
      <c r="AC61" s="41"/>
      <c r="AD61" s="40"/>
      <c r="AE61" s="41"/>
      <c r="AF61" s="40"/>
      <c r="AG61" s="41"/>
    </row>
    <row r="62" spans="2:33" ht="12.75" thickBot="1" x14ac:dyDescent="0.25">
      <c r="B62" s="47"/>
      <c r="C62" s="42"/>
      <c r="D62" s="43"/>
      <c r="E62" s="43"/>
      <c r="F62" s="44"/>
      <c r="G62" s="44"/>
      <c r="H62" s="45"/>
      <c r="I62" s="45"/>
      <c r="J62" s="45"/>
      <c r="K62" s="46"/>
      <c r="L62" s="46"/>
      <c r="M62" s="46"/>
      <c r="N62" s="38"/>
      <c r="O62" s="38"/>
      <c r="P62" s="39"/>
      <c r="Q62" s="38"/>
      <c r="R62" s="40"/>
      <c r="S62" s="41"/>
      <c r="T62" s="40"/>
      <c r="U62" s="41"/>
      <c r="V62" s="40"/>
      <c r="W62" s="41"/>
      <c r="X62" s="40"/>
      <c r="Y62" s="41"/>
      <c r="Z62" s="40"/>
      <c r="AA62" s="41"/>
      <c r="AB62" s="40"/>
      <c r="AC62" s="41"/>
      <c r="AD62" s="40"/>
      <c r="AE62" s="41"/>
      <c r="AF62" s="40"/>
      <c r="AG62" s="41"/>
    </row>
    <row r="63" spans="2:33" ht="12.75" thickBot="1" x14ac:dyDescent="0.25">
      <c r="B63" s="47"/>
      <c r="C63" s="42"/>
      <c r="D63" s="43"/>
      <c r="E63" s="43"/>
      <c r="F63" s="44"/>
      <c r="G63" s="44"/>
      <c r="H63" s="45"/>
      <c r="I63" s="45"/>
      <c r="J63" s="45"/>
      <c r="K63" s="46"/>
      <c r="L63" s="46"/>
      <c r="M63" s="46"/>
      <c r="N63" s="38"/>
      <c r="O63" s="38"/>
      <c r="P63" s="39"/>
      <c r="Q63" s="38"/>
      <c r="R63" s="40"/>
      <c r="S63" s="41"/>
      <c r="T63" s="40"/>
      <c r="U63" s="41"/>
      <c r="V63" s="40"/>
      <c r="W63" s="41"/>
      <c r="X63" s="40"/>
      <c r="Y63" s="41"/>
      <c r="Z63" s="40"/>
      <c r="AA63" s="41"/>
      <c r="AB63" s="40"/>
      <c r="AC63" s="41"/>
      <c r="AD63" s="40"/>
      <c r="AE63" s="41"/>
      <c r="AF63" s="40"/>
      <c r="AG63" s="41"/>
    </row>
    <row r="64" spans="2:33" ht="12.75" thickBot="1" x14ac:dyDescent="0.25">
      <c r="B64" s="47"/>
      <c r="C64" s="42"/>
      <c r="D64" s="43"/>
      <c r="E64" s="43"/>
      <c r="F64" s="44"/>
      <c r="G64" s="44"/>
      <c r="H64" s="45"/>
      <c r="I64" s="45"/>
      <c r="J64" s="45"/>
      <c r="K64" s="46"/>
      <c r="L64" s="46"/>
      <c r="M64" s="46"/>
      <c r="N64" s="38"/>
      <c r="O64" s="38"/>
      <c r="P64" s="39"/>
      <c r="Q64" s="38"/>
      <c r="R64" s="40"/>
      <c r="S64" s="41"/>
      <c r="T64" s="40"/>
      <c r="U64" s="41"/>
      <c r="V64" s="40"/>
      <c r="W64" s="41"/>
      <c r="X64" s="40"/>
      <c r="Y64" s="41"/>
      <c r="Z64" s="40"/>
      <c r="AA64" s="41"/>
      <c r="AB64" s="40"/>
      <c r="AC64" s="41"/>
      <c r="AD64" s="40"/>
      <c r="AE64" s="41"/>
      <c r="AF64" s="40"/>
      <c r="AG64" s="41"/>
    </row>
    <row r="65" spans="2:33" ht="12.75" thickBot="1" x14ac:dyDescent="0.25">
      <c r="B65" s="32"/>
      <c r="C65" s="33"/>
      <c r="D65" s="34"/>
      <c r="E65" s="34"/>
      <c r="F65" s="35"/>
      <c r="G65" s="35"/>
      <c r="H65" s="36"/>
      <c r="I65" s="36"/>
      <c r="J65" s="36"/>
      <c r="K65" s="37"/>
      <c r="L65" s="37"/>
      <c r="M65" s="37"/>
      <c r="N65" s="38"/>
      <c r="O65" s="38"/>
      <c r="P65" s="39"/>
      <c r="Q65" s="38"/>
      <c r="R65" s="40"/>
      <c r="S65" s="41"/>
      <c r="T65" s="40"/>
      <c r="U65" s="41"/>
      <c r="V65" s="40"/>
      <c r="W65" s="41"/>
      <c r="X65" s="40"/>
      <c r="Y65" s="41"/>
      <c r="Z65" s="40"/>
      <c r="AA65" s="41"/>
      <c r="AB65" s="40"/>
      <c r="AC65" s="41"/>
      <c r="AD65" s="40"/>
      <c r="AE65" s="41"/>
      <c r="AF65" s="40"/>
      <c r="AG65" s="41"/>
    </row>
    <row r="66" spans="2:33" ht="12.75" thickBot="1" x14ac:dyDescent="0.25">
      <c r="B66" s="32"/>
      <c r="C66" s="33"/>
      <c r="D66" s="34"/>
      <c r="E66" s="34"/>
      <c r="F66" s="35"/>
      <c r="G66" s="35"/>
      <c r="H66" s="36"/>
      <c r="I66" s="36"/>
      <c r="J66" s="36"/>
      <c r="K66" s="37"/>
      <c r="L66" s="37"/>
      <c r="M66" s="37"/>
      <c r="N66" s="38"/>
      <c r="O66" s="38"/>
      <c r="P66" s="39"/>
      <c r="Q66" s="38"/>
      <c r="R66" s="40"/>
      <c r="S66" s="41"/>
      <c r="T66" s="40"/>
      <c r="U66" s="41"/>
      <c r="V66" s="40"/>
      <c r="W66" s="41"/>
      <c r="X66" s="40"/>
      <c r="Y66" s="41"/>
      <c r="Z66" s="40"/>
      <c r="AA66" s="41"/>
      <c r="AB66" s="40"/>
      <c r="AC66" s="41"/>
      <c r="AD66" s="40"/>
      <c r="AE66" s="41"/>
      <c r="AF66" s="40"/>
      <c r="AG66" s="41"/>
    </row>
    <row r="67" spans="2:33" ht="12.75" thickBot="1" x14ac:dyDescent="0.25">
      <c r="B67" s="32"/>
      <c r="C67" s="33"/>
      <c r="D67" s="34"/>
      <c r="E67" s="34"/>
      <c r="F67" s="35"/>
      <c r="G67" s="35"/>
      <c r="H67" s="36"/>
      <c r="I67" s="36"/>
      <c r="J67" s="36"/>
      <c r="K67" s="37"/>
      <c r="L67" s="37"/>
      <c r="M67" s="37"/>
      <c r="N67" s="38"/>
      <c r="O67" s="38"/>
      <c r="P67" s="39"/>
      <c r="Q67" s="38"/>
      <c r="R67" s="40"/>
      <c r="S67" s="41"/>
      <c r="T67" s="40"/>
      <c r="U67" s="41"/>
      <c r="V67" s="40"/>
      <c r="W67" s="41"/>
      <c r="X67" s="40"/>
      <c r="Y67" s="41"/>
      <c r="Z67" s="40"/>
      <c r="AA67" s="41"/>
      <c r="AB67" s="40"/>
      <c r="AC67" s="41"/>
      <c r="AD67" s="40"/>
      <c r="AE67" s="41"/>
      <c r="AF67" s="40"/>
      <c r="AG67" s="41"/>
    </row>
    <row r="68" spans="2:33" ht="12.75" thickBot="1" x14ac:dyDescent="0.25">
      <c r="B68" s="47"/>
      <c r="C68" s="42"/>
      <c r="D68" s="43"/>
      <c r="E68" s="43"/>
      <c r="F68" s="44"/>
      <c r="G68" s="44"/>
      <c r="H68" s="45"/>
      <c r="I68" s="45"/>
      <c r="J68" s="45"/>
      <c r="K68" s="46"/>
      <c r="L68" s="46"/>
      <c r="M68" s="46"/>
      <c r="N68" s="38"/>
      <c r="O68" s="38"/>
      <c r="P68" s="39"/>
      <c r="Q68" s="38"/>
      <c r="R68" s="40"/>
      <c r="S68" s="41"/>
      <c r="T68" s="40"/>
      <c r="U68" s="41"/>
      <c r="V68" s="40"/>
      <c r="W68" s="41"/>
      <c r="X68" s="40"/>
      <c r="Y68" s="41"/>
      <c r="Z68" s="40"/>
      <c r="AA68" s="41"/>
      <c r="AB68" s="40"/>
      <c r="AC68" s="41"/>
      <c r="AD68" s="40"/>
      <c r="AE68" s="41"/>
      <c r="AF68" s="40"/>
      <c r="AG68" s="41"/>
    </row>
    <row r="69" spans="2:33" ht="12.75" thickBot="1" x14ac:dyDescent="0.25">
      <c r="B69" s="32"/>
      <c r="C69" s="33"/>
      <c r="D69" s="34"/>
      <c r="E69" s="34"/>
      <c r="F69" s="35"/>
      <c r="G69" s="35"/>
      <c r="H69" s="36"/>
      <c r="I69" s="36"/>
      <c r="J69" s="36"/>
      <c r="K69" s="37"/>
      <c r="L69" s="37"/>
      <c r="M69" s="37"/>
      <c r="N69" s="38"/>
      <c r="O69" s="38"/>
      <c r="P69" s="39"/>
      <c r="Q69" s="38"/>
      <c r="R69" s="40"/>
      <c r="S69" s="41"/>
      <c r="T69" s="40"/>
      <c r="U69" s="41"/>
      <c r="V69" s="40"/>
      <c r="W69" s="41"/>
      <c r="X69" s="40"/>
      <c r="Y69" s="41"/>
      <c r="Z69" s="40"/>
      <c r="AA69" s="41"/>
      <c r="AB69" s="40"/>
      <c r="AC69" s="41"/>
      <c r="AD69" s="40"/>
      <c r="AE69" s="41"/>
      <c r="AF69" s="40"/>
      <c r="AG69" s="41"/>
    </row>
    <row r="70" spans="2:33" ht="12.75" thickBot="1" x14ac:dyDescent="0.25">
      <c r="B70" s="32"/>
      <c r="C70" s="33"/>
      <c r="D70" s="34"/>
      <c r="E70" s="34"/>
      <c r="F70" s="35"/>
      <c r="G70" s="35"/>
      <c r="H70" s="36"/>
      <c r="I70" s="36"/>
      <c r="J70" s="36"/>
      <c r="K70" s="37"/>
      <c r="L70" s="37"/>
      <c r="M70" s="37"/>
      <c r="N70" s="38"/>
      <c r="O70" s="38"/>
      <c r="P70" s="39"/>
      <c r="Q70" s="38"/>
      <c r="R70" s="40"/>
      <c r="S70" s="41"/>
      <c r="T70" s="40"/>
      <c r="U70" s="41"/>
      <c r="V70" s="40"/>
      <c r="W70" s="41"/>
      <c r="X70" s="40"/>
      <c r="Y70" s="41"/>
      <c r="Z70" s="40"/>
      <c r="AA70" s="41"/>
      <c r="AB70" s="40"/>
      <c r="AC70" s="41"/>
      <c r="AD70" s="40"/>
      <c r="AE70" s="41"/>
      <c r="AF70" s="40"/>
      <c r="AG70" s="41"/>
    </row>
    <row r="71" spans="2:33" ht="12.75" thickBot="1" x14ac:dyDescent="0.25">
      <c r="B71" s="32"/>
      <c r="C71" s="33"/>
      <c r="D71" s="34"/>
      <c r="E71" s="34"/>
      <c r="F71" s="35"/>
      <c r="G71" s="35"/>
      <c r="H71" s="36"/>
      <c r="I71" s="36"/>
      <c r="J71" s="36"/>
      <c r="K71" s="37"/>
      <c r="L71" s="37"/>
      <c r="M71" s="37"/>
      <c r="N71" s="38"/>
      <c r="O71" s="38"/>
      <c r="P71" s="39"/>
      <c r="Q71" s="38"/>
      <c r="R71" s="40"/>
      <c r="S71" s="41"/>
      <c r="T71" s="40"/>
      <c r="U71" s="41"/>
      <c r="V71" s="40"/>
      <c r="W71" s="41"/>
      <c r="X71" s="40"/>
      <c r="Y71" s="41"/>
      <c r="Z71" s="40"/>
      <c r="AA71" s="41"/>
      <c r="AB71" s="40"/>
      <c r="AC71" s="41"/>
      <c r="AD71" s="40"/>
      <c r="AE71" s="41"/>
      <c r="AF71" s="40"/>
      <c r="AG71" s="41"/>
    </row>
    <row r="72" spans="2:33" ht="12.75" thickBot="1" x14ac:dyDescent="0.25">
      <c r="B72" s="32"/>
      <c r="C72" s="33"/>
      <c r="D72" s="34"/>
      <c r="E72" s="34"/>
      <c r="F72" s="35"/>
      <c r="G72" s="35"/>
      <c r="H72" s="36"/>
      <c r="I72" s="36"/>
      <c r="J72" s="36"/>
      <c r="K72" s="37"/>
      <c r="L72" s="37"/>
      <c r="M72" s="37"/>
      <c r="N72" s="38"/>
      <c r="O72" s="38"/>
      <c r="P72" s="39"/>
      <c r="Q72" s="38"/>
      <c r="R72" s="40"/>
      <c r="S72" s="41"/>
      <c r="T72" s="40"/>
      <c r="U72" s="41"/>
      <c r="V72" s="40"/>
      <c r="W72" s="41"/>
      <c r="X72" s="40"/>
      <c r="Y72" s="41"/>
      <c r="Z72" s="40"/>
      <c r="AA72" s="41"/>
      <c r="AB72" s="40"/>
      <c r="AC72" s="41"/>
      <c r="AD72" s="40"/>
      <c r="AE72" s="41"/>
      <c r="AF72" s="40"/>
      <c r="AG72" s="41"/>
    </row>
    <row r="73" spans="2:33" ht="12.75" thickBot="1" x14ac:dyDescent="0.25">
      <c r="B73" s="32"/>
      <c r="C73" s="33"/>
      <c r="D73" s="34"/>
      <c r="E73" s="34"/>
      <c r="F73" s="35"/>
      <c r="G73" s="35"/>
      <c r="H73" s="36"/>
      <c r="I73" s="36"/>
      <c r="J73" s="36"/>
      <c r="K73" s="37"/>
      <c r="L73" s="37"/>
      <c r="M73" s="37"/>
      <c r="N73" s="38"/>
      <c r="O73" s="38"/>
      <c r="P73" s="39"/>
      <c r="Q73" s="38"/>
      <c r="R73" s="40"/>
      <c r="S73" s="41"/>
      <c r="T73" s="40"/>
      <c r="U73" s="41"/>
      <c r="V73" s="40"/>
      <c r="W73" s="41"/>
      <c r="X73" s="40"/>
      <c r="Y73" s="41"/>
      <c r="Z73" s="40"/>
      <c r="AA73" s="41"/>
      <c r="AB73" s="40"/>
      <c r="AC73" s="41"/>
      <c r="AD73" s="40"/>
      <c r="AE73" s="41"/>
      <c r="AF73" s="40"/>
      <c r="AG73" s="41"/>
    </row>
    <row r="74" spans="2:33" ht="12.75" thickBot="1" x14ac:dyDescent="0.25">
      <c r="B74" s="32"/>
      <c r="C74" s="33"/>
      <c r="D74" s="34"/>
      <c r="E74" s="34"/>
      <c r="F74" s="35"/>
      <c r="G74" s="35"/>
      <c r="H74" s="36"/>
      <c r="I74" s="36"/>
      <c r="J74" s="36"/>
      <c r="K74" s="37"/>
      <c r="L74" s="37"/>
      <c r="M74" s="37"/>
      <c r="N74" s="38"/>
      <c r="O74" s="38"/>
      <c r="P74" s="39"/>
      <c r="Q74" s="38"/>
      <c r="R74" s="40"/>
      <c r="S74" s="41"/>
      <c r="T74" s="40"/>
      <c r="U74" s="41"/>
      <c r="V74" s="40"/>
      <c r="W74" s="41"/>
      <c r="X74" s="40"/>
      <c r="Y74" s="41"/>
      <c r="Z74" s="40"/>
      <c r="AA74" s="41"/>
      <c r="AB74" s="40"/>
      <c r="AC74" s="41"/>
      <c r="AD74" s="40"/>
      <c r="AE74" s="41"/>
      <c r="AF74" s="40"/>
      <c r="AG74" s="41"/>
    </row>
    <row r="75" spans="2:33" ht="12.75" thickBot="1" x14ac:dyDescent="0.25">
      <c r="B75" s="47"/>
      <c r="C75" s="42"/>
      <c r="D75" s="43"/>
      <c r="E75" s="43"/>
      <c r="F75" s="44"/>
      <c r="G75" s="44"/>
      <c r="H75" s="45"/>
      <c r="I75" s="45"/>
      <c r="J75" s="45"/>
      <c r="K75" s="46"/>
      <c r="L75" s="46"/>
      <c r="M75" s="46"/>
      <c r="N75" s="38"/>
      <c r="O75" s="38"/>
      <c r="P75" s="39"/>
      <c r="Q75" s="38"/>
      <c r="R75" s="40"/>
      <c r="S75" s="41"/>
      <c r="T75" s="40"/>
      <c r="U75" s="41"/>
      <c r="V75" s="40"/>
      <c r="W75" s="41"/>
      <c r="X75" s="40"/>
      <c r="Y75" s="41"/>
      <c r="Z75" s="40"/>
      <c r="AA75" s="41"/>
      <c r="AB75" s="40"/>
      <c r="AC75" s="41"/>
      <c r="AD75" s="40"/>
      <c r="AE75" s="41"/>
      <c r="AF75" s="40"/>
      <c r="AG75" s="41"/>
    </row>
    <row r="76" spans="2:33" ht="12.75" thickBot="1" x14ac:dyDescent="0.25">
      <c r="B76" s="32"/>
      <c r="C76" s="33"/>
      <c r="D76" s="34"/>
      <c r="E76" s="34"/>
      <c r="F76" s="35"/>
      <c r="G76" s="35"/>
      <c r="H76" s="36"/>
      <c r="I76" s="36"/>
      <c r="J76" s="36"/>
      <c r="K76" s="37"/>
      <c r="L76" s="37"/>
      <c r="M76" s="37"/>
      <c r="N76" s="38"/>
      <c r="O76" s="38"/>
      <c r="P76" s="39"/>
      <c r="Q76" s="38"/>
      <c r="R76" s="40"/>
      <c r="S76" s="41"/>
      <c r="T76" s="40"/>
      <c r="U76" s="41"/>
      <c r="V76" s="40"/>
      <c r="W76" s="41"/>
      <c r="X76" s="40"/>
      <c r="Y76" s="41"/>
      <c r="Z76" s="40"/>
      <c r="AA76" s="41"/>
      <c r="AB76" s="40"/>
      <c r="AC76" s="41"/>
      <c r="AD76" s="40"/>
      <c r="AE76" s="41"/>
      <c r="AF76" s="40"/>
      <c r="AG76" s="41"/>
    </row>
    <row r="77" spans="2:33" ht="12.75" thickBot="1" x14ac:dyDescent="0.25">
      <c r="B77" s="32"/>
      <c r="C77" s="33"/>
      <c r="D77" s="34"/>
      <c r="E77" s="34"/>
      <c r="F77" s="35"/>
      <c r="G77" s="35"/>
      <c r="H77" s="36"/>
      <c r="I77" s="36"/>
      <c r="J77" s="36"/>
      <c r="K77" s="37"/>
      <c r="L77" s="37"/>
      <c r="M77" s="37"/>
      <c r="N77" s="38"/>
      <c r="O77" s="38"/>
      <c r="P77" s="39"/>
      <c r="Q77" s="38"/>
      <c r="R77" s="40"/>
      <c r="S77" s="41"/>
      <c r="T77" s="40"/>
      <c r="U77" s="41"/>
      <c r="V77" s="40"/>
      <c r="W77" s="41"/>
      <c r="X77" s="40"/>
      <c r="Y77" s="41"/>
      <c r="Z77" s="40"/>
      <c r="AA77" s="41"/>
      <c r="AB77" s="40"/>
      <c r="AC77" s="41"/>
      <c r="AD77" s="40"/>
      <c r="AE77" s="41"/>
      <c r="AF77" s="40"/>
      <c r="AG77" s="41"/>
    </row>
    <row r="78" spans="2:33" ht="12.75" thickBot="1" x14ac:dyDescent="0.25">
      <c r="B78" s="47"/>
      <c r="C78" s="42"/>
      <c r="D78" s="43"/>
      <c r="E78" s="43"/>
      <c r="F78" s="44"/>
      <c r="G78" s="44"/>
      <c r="H78" s="45"/>
      <c r="I78" s="45"/>
      <c r="J78" s="45"/>
      <c r="K78" s="46"/>
      <c r="L78" s="46"/>
      <c r="M78" s="46"/>
      <c r="N78" s="38"/>
      <c r="O78" s="38"/>
      <c r="P78" s="39"/>
      <c r="Q78" s="38"/>
      <c r="R78" s="40"/>
      <c r="S78" s="41"/>
      <c r="T78" s="40"/>
      <c r="U78" s="41"/>
      <c r="V78" s="40"/>
      <c r="W78" s="41"/>
      <c r="X78" s="40"/>
      <c r="Y78" s="41"/>
      <c r="Z78" s="40"/>
      <c r="AA78" s="41"/>
      <c r="AB78" s="40"/>
      <c r="AC78" s="41"/>
      <c r="AD78" s="40"/>
      <c r="AE78" s="41"/>
      <c r="AF78" s="40"/>
      <c r="AG78" s="41"/>
    </row>
    <row r="79" spans="2:33" ht="12.75" thickBot="1" x14ac:dyDescent="0.25">
      <c r="B79" s="32"/>
      <c r="C79" s="33"/>
      <c r="D79" s="34" t="s">
        <v>206</v>
      </c>
      <c r="E79" s="34"/>
      <c r="F79" s="35"/>
      <c r="G79" s="35"/>
      <c r="H79" s="36"/>
      <c r="I79" s="36"/>
      <c r="J79" s="36"/>
      <c r="K79" s="37"/>
      <c r="L79" s="37"/>
      <c r="M79" s="37"/>
      <c r="N79" s="38"/>
      <c r="O79" s="38"/>
      <c r="P79" s="39"/>
      <c r="Q79" s="38"/>
      <c r="R79" s="40"/>
      <c r="S79" s="41"/>
      <c r="T79" s="40"/>
      <c r="U79" s="41"/>
      <c r="V79" s="40"/>
      <c r="W79" s="41"/>
      <c r="X79" s="40"/>
      <c r="Y79" s="41"/>
      <c r="Z79" s="40"/>
      <c r="AA79" s="41"/>
      <c r="AB79" s="40"/>
      <c r="AC79" s="41"/>
      <c r="AD79" s="40"/>
      <c r="AE79" s="41"/>
      <c r="AF79" s="40"/>
      <c r="AG79" s="41"/>
    </row>
    <row r="80" spans="2:33" ht="12.75" thickBot="1" x14ac:dyDescent="0.25">
      <c r="B80" s="47"/>
      <c r="C80" s="42"/>
      <c r="D80" s="43"/>
      <c r="E80" s="43"/>
      <c r="F80" s="44"/>
      <c r="G80" s="44"/>
      <c r="H80" s="45"/>
      <c r="I80" s="45"/>
      <c r="J80" s="45"/>
      <c r="K80" s="46"/>
      <c r="L80" s="46"/>
      <c r="M80" s="46"/>
      <c r="N80" s="38"/>
      <c r="O80" s="38"/>
      <c r="P80" s="39"/>
      <c r="Q80" s="38"/>
      <c r="R80" s="40"/>
      <c r="S80" s="41"/>
      <c r="T80" s="40"/>
      <c r="U80" s="41"/>
      <c r="V80" s="40"/>
      <c r="W80" s="41"/>
      <c r="X80" s="40"/>
      <c r="Y80" s="41"/>
      <c r="Z80" s="40"/>
      <c r="AA80" s="41"/>
      <c r="AB80" s="40"/>
      <c r="AC80" s="41"/>
      <c r="AD80" s="40"/>
      <c r="AE80" s="41"/>
      <c r="AF80" s="40"/>
      <c r="AG80" s="41"/>
    </row>
    <row r="81" spans="2:33" ht="12.75" thickBot="1" x14ac:dyDescent="0.25">
      <c r="B81" s="32"/>
      <c r="C81" s="42"/>
      <c r="D81" s="34"/>
      <c r="E81" s="34"/>
      <c r="F81" s="35"/>
      <c r="G81" s="35"/>
      <c r="H81" s="36"/>
      <c r="I81" s="36"/>
      <c r="J81" s="36"/>
      <c r="K81" s="46"/>
      <c r="L81" s="46"/>
      <c r="M81" s="46"/>
      <c r="N81" s="38"/>
      <c r="O81" s="38"/>
      <c r="P81" s="39"/>
      <c r="Q81" s="38"/>
      <c r="R81" s="40"/>
      <c r="S81" s="41"/>
      <c r="T81" s="40"/>
      <c r="U81" s="41"/>
      <c r="V81" s="40"/>
      <c r="W81" s="41"/>
      <c r="X81" s="40"/>
      <c r="Y81" s="41"/>
      <c r="Z81" s="40"/>
      <c r="AA81" s="41"/>
      <c r="AB81" s="40"/>
      <c r="AC81" s="41"/>
      <c r="AD81" s="40"/>
      <c r="AE81" s="41"/>
      <c r="AF81" s="40"/>
      <c r="AG81" s="41"/>
    </row>
    <row r="82" spans="2:33" ht="12.75" thickBot="1" x14ac:dyDescent="0.25">
      <c r="B82" s="32"/>
      <c r="C82" s="42"/>
      <c r="D82" s="34"/>
      <c r="E82" s="34"/>
      <c r="F82" s="35"/>
      <c r="G82" s="35"/>
      <c r="H82" s="36"/>
      <c r="I82" s="36"/>
      <c r="J82" s="36"/>
      <c r="K82" s="46"/>
      <c r="L82" s="46"/>
      <c r="M82" s="46"/>
      <c r="N82" s="38"/>
      <c r="O82" s="38"/>
      <c r="P82" s="39"/>
      <c r="Q82" s="38"/>
      <c r="R82" s="40"/>
      <c r="S82" s="41"/>
      <c r="T82" s="40"/>
      <c r="U82" s="41"/>
      <c r="V82" s="40"/>
      <c r="W82" s="41"/>
      <c r="X82" s="40"/>
      <c r="Y82" s="41"/>
      <c r="Z82" s="40"/>
      <c r="AA82" s="41"/>
      <c r="AB82" s="40"/>
      <c r="AC82" s="41"/>
      <c r="AD82" s="40"/>
      <c r="AE82" s="41"/>
      <c r="AF82" s="40"/>
      <c r="AG82" s="41"/>
    </row>
    <row r="83" spans="2:33" ht="12.75" thickBot="1" x14ac:dyDescent="0.25">
      <c r="B83" s="32"/>
      <c r="C83" s="33"/>
      <c r="D83" s="34"/>
      <c r="E83" s="34"/>
      <c r="F83" s="35"/>
      <c r="G83" s="35"/>
      <c r="H83" s="36"/>
      <c r="I83" s="36"/>
      <c r="J83" s="36"/>
      <c r="K83" s="37"/>
      <c r="L83" s="37"/>
      <c r="M83" s="37"/>
      <c r="N83" s="38"/>
      <c r="O83" s="38"/>
      <c r="P83" s="39"/>
      <c r="Q83" s="38"/>
      <c r="R83" s="40"/>
      <c r="S83" s="41"/>
      <c r="T83" s="40"/>
      <c r="U83" s="41"/>
      <c r="V83" s="40"/>
      <c r="W83" s="41"/>
      <c r="X83" s="40"/>
      <c r="Y83" s="41"/>
      <c r="Z83" s="40"/>
      <c r="AA83" s="41"/>
      <c r="AB83" s="40"/>
      <c r="AC83" s="41"/>
      <c r="AD83" s="40"/>
      <c r="AE83" s="41"/>
      <c r="AF83" s="40"/>
      <c r="AG83" s="41"/>
    </row>
    <row r="84" spans="2:33" ht="12.75" thickBot="1" x14ac:dyDescent="0.25">
      <c r="B84" s="47"/>
      <c r="C84" s="42"/>
      <c r="D84" s="43"/>
      <c r="E84" s="43"/>
      <c r="F84" s="44"/>
      <c r="G84" s="44"/>
      <c r="H84" s="45"/>
      <c r="I84" s="45"/>
      <c r="J84" s="45"/>
      <c r="K84" s="46"/>
      <c r="L84" s="46"/>
      <c r="M84" s="46"/>
      <c r="N84" s="38"/>
      <c r="O84" s="38"/>
      <c r="P84" s="39"/>
      <c r="Q84" s="38"/>
      <c r="R84" s="40"/>
      <c r="S84" s="41"/>
      <c r="T84" s="40"/>
      <c r="U84" s="41"/>
      <c r="V84" s="40"/>
      <c r="W84" s="41"/>
      <c r="X84" s="40"/>
      <c r="Y84" s="41"/>
      <c r="Z84" s="40"/>
      <c r="AA84" s="41"/>
      <c r="AB84" s="40"/>
      <c r="AC84" s="41"/>
      <c r="AD84" s="40"/>
      <c r="AE84" s="41"/>
      <c r="AF84" s="40"/>
      <c r="AG84" s="41"/>
    </row>
    <row r="85" spans="2:33" ht="12.75" thickBot="1" x14ac:dyDescent="0.25">
      <c r="B85" s="47"/>
      <c r="C85" s="42"/>
      <c r="D85" s="43"/>
      <c r="E85" s="43"/>
      <c r="F85" s="44"/>
      <c r="G85" s="44"/>
      <c r="H85" s="45"/>
      <c r="I85" s="45"/>
      <c r="J85" s="45"/>
      <c r="K85" s="46"/>
      <c r="L85" s="46"/>
      <c r="M85" s="46"/>
      <c r="N85" s="38"/>
      <c r="O85" s="38"/>
      <c r="P85" s="39"/>
      <c r="Q85" s="38"/>
      <c r="R85" s="40"/>
      <c r="S85" s="41"/>
      <c r="T85" s="40"/>
      <c r="U85" s="41"/>
      <c r="V85" s="40"/>
      <c r="W85" s="41"/>
      <c r="X85" s="40"/>
      <c r="Y85" s="41"/>
      <c r="Z85" s="40"/>
      <c r="AA85" s="41"/>
      <c r="AB85" s="40"/>
      <c r="AC85" s="41"/>
      <c r="AD85" s="40"/>
      <c r="AE85" s="41"/>
      <c r="AF85" s="40"/>
      <c r="AG85" s="41"/>
    </row>
    <row r="86" spans="2:33" ht="12.75" thickBot="1" x14ac:dyDescent="0.25">
      <c r="B86" s="32"/>
      <c r="C86" s="33"/>
      <c r="D86" s="34"/>
      <c r="E86" s="34"/>
      <c r="F86" s="35"/>
      <c r="G86" s="35"/>
      <c r="H86" s="36"/>
      <c r="I86" s="36"/>
      <c r="J86" s="36"/>
      <c r="K86" s="37"/>
      <c r="L86" s="37"/>
      <c r="M86" s="37"/>
      <c r="N86" s="38"/>
      <c r="O86" s="38"/>
      <c r="P86" s="39"/>
      <c r="Q86" s="38"/>
      <c r="R86" s="40"/>
      <c r="S86" s="41"/>
      <c r="T86" s="40"/>
      <c r="U86" s="41"/>
      <c r="V86" s="40"/>
      <c r="W86" s="41"/>
      <c r="X86" s="40"/>
      <c r="Y86" s="41"/>
      <c r="Z86" s="40"/>
      <c r="AA86" s="41"/>
      <c r="AB86" s="40"/>
      <c r="AC86" s="41"/>
      <c r="AD86" s="40"/>
      <c r="AE86" s="41"/>
      <c r="AF86" s="40"/>
      <c r="AG86" s="41"/>
    </row>
    <row r="87" spans="2:33" ht="12.75" thickBot="1" x14ac:dyDescent="0.25">
      <c r="B87" s="32"/>
      <c r="C87" s="33"/>
      <c r="D87" s="34"/>
      <c r="E87" s="34"/>
      <c r="F87" s="35"/>
      <c r="G87" s="35"/>
      <c r="H87" s="36"/>
      <c r="I87" s="36"/>
      <c r="J87" s="36"/>
      <c r="K87" s="37"/>
      <c r="L87" s="37"/>
      <c r="M87" s="37"/>
      <c r="N87" s="38"/>
      <c r="O87" s="38"/>
      <c r="P87" s="39"/>
      <c r="Q87" s="38"/>
      <c r="R87" s="40"/>
      <c r="S87" s="41"/>
      <c r="T87" s="40"/>
      <c r="U87" s="41"/>
      <c r="V87" s="40"/>
      <c r="W87" s="41"/>
      <c r="X87" s="40"/>
      <c r="Y87" s="41"/>
      <c r="Z87" s="40"/>
      <c r="AA87" s="41"/>
      <c r="AB87" s="40"/>
      <c r="AC87" s="41"/>
      <c r="AD87" s="40"/>
      <c r="AE87" s="41"/>
      <c r="AF87" s="40"/>
      <c r="AG87" s="41"/>
    </row>
    <row r="88" spans="2:33" ht="12.75" thickBot="1" x14ac:dyDescent="0.25">
      <c r="B88" s="32"/>
      <c r="C88" s="33"/>
      <c r="D88" s="34"/>
      <c r="E88" s="34"/>
      <c r="F88" s="35"/>
      <c r="G88" s="35"/>
      <c r="H88" s="36"/>
      <c r="I88" s="36"/>
      <c r="J88" s="36"/>
      <c r="K88" s="37"/>
      <c r="L88" s="37"/>
      <c r="M88" s="37"/>
      <c r="N88" s="38"/>
      <c r="O88" s="38"/>
      <c r="P88" s="39"/>
      <c r="Q88" s="38"/>
      <c r="R88" s="40"/>
      <c r="S88" s="41"/>
      <c r="T88" s="40"/>
      <c r="U88" s="41"/>
      <c r="V88" s="40"/>
      <c r="W88" s="41"/>
      <c r="X88" s="40"/>
      <c r="Y88" s="41"/>
      <c r="Z88" s="40"/>
      <c r="AA88" s="41"/>
      <c r="AB88" s="40"/>
      <c r="AC88" s="41"/>
      <c r="AD88" s="40"/>
      <c r="AE88" s="41"/>
      <c r="AF88" s="40"/>
      <c r="AG88" s="41"/>
    </row>
    <row r="89" spans="2:33" ht="12.75" thickBot="1" x14ac:dyDescent="0.25">
      <c r="B89" s="47"/>
      <c r="C89" s="42"/>
      <c r="D89" s="43"/>
      <c r="E89" s="43"/>
      <c r="F89" s="44"/>
      <c r="G89" s="44"/>
      <c r="H89" s="45"/>
      <c r="I89" s="45"/>
      <c r="J89" s="45"/>
      <c r="K89" s="46"/>
      <c r="L89" s="46"/>
      <c r="M89" s="46"/>
      <c r="N89" s="38"/>
      <c r="O89" s="38"/>
      <c r="P89" s="39"/>
      <c r="Q89" s="38"/>
      <c r="R89" s="40"/>
      <c r="S89" s="41"/>
      <c r="T89" s="40"/>
      <c r="U89" s="41"/>
      <c r="V89" s="40"/>
      <c r="W89" s="41"/>
      <c r="X89" s="40"/>
      <c r="Y89" s="41"/>
      <c r="Z89" s="40"/>
      <c r="AA89" s="41"/>
      <c r="AB89" s="40"/>
      <c r="AC89" s="41"/>
      <c r="AD89" s="40"/>
      <c r="AE89" s="41"/>
      <c r="AF89" s="40"/>
      <c r="AG89" s="41"/>
    </row>
    <row r="90" spans="2:33" ht="12.75" thickBot="1" x14ac:dyDescent="0.25">
      <c r="B90" s="47"/>
      <c r="C90" s="42"/>
      <c r="D90" s="43"/>
      <c r="E90" s="43"/>
      <c r="F90" s="44"/>
      <c r="G90" s="44"/>
      <c r="H90" s="45"/>
      <c r="I90" s="45"/>
      <c r="J90" s="45"/>
      <c r="K90" s="46"/>
      <c r="L90" s="46"/>
      <c r="M90" s="46"/>
      <c r="N90" s="38"/>
      <c r="O90" s="38"/>
      <c r="P90" s="39"/>
      <c r="Q90" s="38"/>
      <c r="R90" s="40"/>
      <c r="S90" s="41"/>
      <c r="T90" s="40"/>
      <c r="U90" s="41"/>
      <c r="V90" s="40"/>
      <c r="W90" s="41"/>
      <c r="X90" s="40"/>
      <c r="Y90" s="41"/>
      <c r="Z90" s="40"/>
      <c r="AA90" s="41"/>
      <c r="AB90" s="40"/>
      <c r="AC90" s="41"/>
      <c r="AD90" s="40"/>
      <c r="AE90" s="41"/>
      <c r="AF90" s="40"/>
      <c r="AG90" s="41"/>
    </row>
    <row r="91" spans="2:33" ht="12.75" thickBot="1" x14ac:dyDescent="0.25">
      <c r="B91" s="47"/>
      <c r="C91" s="42"/>
      <c r="D91" s="43"/>
      <c r="E91" s="43"/>
      <c r="F91" s="44"/>
      <c r="G91" s="44"/>
      <c r="H91" s="45"/>
      <c r="I91" s="45"/>
      <c r="J91" s="45"/>
      <c r="K91" s="46"/>
      <c r="L91" s="46"/>
      <c r="M91" s="46"/>
      <c r="N91" s="48"/>
      <c r="O91" s="48"/>
      <c r="P91" s="39"/>
      <c r="Q91" s="48"/>
      <c r="R91" s="40"/>
      <c r="S91" s="41"/>
      <c r="T91" s="40"/>
      <c r="U91" s="41"/>
      <c r="V91" s="40"/>
      <c r="W91" s="41"/>
      <c r="X91" s="40"/>
      <c r="Y91" s="41"/>
      <c r="Z91" s="40"/>
      <c r="AA91" s="41"/>
      <c r="AB91" s="40"/>
      <c r="AC91" s="41"/>
      <c r="AD91" s="40"/>
      <c r="AE91" s="41"/>
      <c r="AF91" s="40"/>
      <c r="AG91" s="41"/>
    </row>
    <row r="92" spans="2:33" ht="12.75" thickBot="1" x14ac:dyDescent="0.25">
      <c r="B92" s="47"/>
      <c r="C92" s="42"/>
      <c r="D92" s="43"/>
      <c r="E92" s="43"/>
      <c r="F92" s="44"/>
      <c r="G92" s="44"/>
      <c r="H92" s="45"/>
      <c r="I92" s="45"/>
      <c r="J92" s="45"/>
      <c r="K92" s="46"/>
      <c r="L92" s="46"/>
      <c r="M92" s="46"/>
      <c r="N92" s="48"/>
      <c r="O92" s="48"/>
      <c r="P92" s="39"/>
      <c r="Q92" s="48"/>
      <c r="R92" s="40"/>
      <c r="S92" s="41"/>
      <c r="T92" s="40"/>
      <c r="U92" s="41"/>
      <c r="V92" s="40"/>
      <c r="W92" s="41"/>
      <c r="X92" s="40"/>
      <c r="Y92" s="41"/>
      <c r="Z92" s="40"/>
      <c r="AA92" s="41"/>
      <c r="AB92" s="40"/>
      <c r="AC92" s="41"/>
      <c r="AD92" s="40"/>
      <c r="AE92" s="41"/>
      <c r="AF92" s="40"/>
      <c r="AG92" s="41"/>
    </row>
    <row r="93" spans="2:33" ht="12.75" thickBot="1" x14ac:dyDescent="0.25">
      <c r="B93" s="47"/>
      <c r="C93" s="42"/>
      <c r="D93" s="43"/>
      <c r="E93" s="43"/>
      <c r="F93" s="44"/>
      <c r="G93" s="44"/>
      <c r="H93" s="45"/>
      <c r="I93" s="45"/>
      <c r="J93" s="45"/>
      <c r="K93" s="46"/>
      <c r="L93" s="46"/>
      <c r="M93" s="46"/>
      <c r="N93" s="48"/>
      <c r="O93" s="48"/>
      <c r="P93" s="39"/>
      <c r="Q93" s="48"/>
      <c r="R93" s="40"/>
      <c r="S93" s="41"/>
      <c r="T93" s="40"/>
      <c r="U93" s="41"/>
      <c r="V93" s="40"/>
      <c r="W93" s="41"/>
      <c r="X93" s="40"/>
      <c r="Y93" s="41"/>
      <c r="Z93" s="40"/>
      <c r="AA93" s="41"/>
      <c r="AB93" s="40"/>
      <c r="AC93" s="41"/>
      <c r="AD93" s="40"/>
      <c r="AE93" s="41"/>
      <c r="AF93" s="40"/>
      <c r="AG93" s="41"/>
    </row>
    <row r="94" spans="2:33" ht="12.75" thickBot="1" x14ac:dyDescent="0.25">
      <c r="B94" s="47"/>
      <c r="C94" s="42"/>
      <c r="D94" s="43"/>
      <c r="E94" s="43"/>
      <c r="F94" s="44"/>
      <c r="G94" s="44"/>
      <c r="H94" s="45"/>
      <c r="I94" s="45"/>
      <c r="J94" s="45"/>
      <c r="K94" s="46"/>
      <c r="L94" s="46"/>
      <c r="M94" s="46"/>
      <c r="N94" s="48"/>
      <c r="O94" s="48"/>
      <c r="P94" s="39"/>
      <c r="Q94" s="48"/>
      <c r="R94" s="40"/>
      <c r="S94" s="41"/>
      <c r="T94" s="40"/>
      <c r="U94" s="41"/>
      <c r="V94" s="40"/>
      <c r="W94" s="41"/>
      <c r="X94" s="40"/>
      <c r="Y94" s="41"/>
      <c r="Z94" s="40"/>
      <c r="AA94" s="41"/>
      <c r="AB94" s="40"/>
      <c r="AC94" s="41"/>
      <c r="AD94" s="40"/>
      <c r="AE94" s="41"/>
      <c r="AF94" s="40"/>
      <c r="AG94" s="41"/>
    </row>
    <row r="95" spans="2:33" ht="12.75" thickBot="1" x14ac:dyDescent="0.25">
      <c r="B95" s="47"/>
      <c r="C95" s="42"/>
      <c r="D95" s="43"/>
      <c r="E95" s="43"/>
      <c r="F95" s="44"/>
      <c r="G95" s="44"/>
      <c r="H95" s="45"/>
      <c r="I95" s="45"/>
      <c r="J95" s="45"/>
      <c r="K95" s="46"/>
      <c r="L95" s="46"/>
      <c r="M95" s="46"/>
      <c r="N95" s="38"/>
      <c r="O95" s="38"/>
      <c r="P95" s="39"/>
      <c r="Q95" s="38"/>
      <c r="R95" s="40"/>
      <c r="S95" s="41"/>
      <c r="T95" s="40"/>
      <c r="U95" s="41"/>
      <c r="V95" s="40"/>
      <c r="W95" s="41"/>
      <c r="X95" s="40"/>
      <c r="Y95" s="41"/>
      <c r="Z95" s="40"/>
      <c r="AA95" s="41"/>
      <c r="AB95" s="40"/>
      <c r="AC95" s="41"/>
      <c r="AD95" s="40"/>
      <c r="AE95" s="41"/>
      <c r="AF95" s="40"/>
      <c r="AG95" s="41"/>
    </row>
    <row r="96" spans="2:33" ht="12.75" thickBot="1" x14ac:dyDescent="0.25">
      <c r="B96" s="32"/>
      <c r="C96" s="33"/>
      <c r="D96" s="34"/>
      <c r="E96" s="34"/>
      <c r="F96" s="35"/>
      <c r="G96" s="35"/>
      <c r="H96" s="36"/>
      <c r="I96" s="36"/>
      <c r="J96" s="36"/>
      <c r="K96" s="37"/>
      <c r="L96" s="37"/>
      <c r="M96" s="37"/>
      <c r="N96" s="38"/>
      <c r="O96" s="38"/>
      <c r="P96" s="39"/>
      <c r="Q96" s="38"/>
      <c r="R96" s="40"/>
      <c r="S96" s="41"/>
      <c r="T96" s="40"/>
      <c r="U96" s="41"/>
      <c r="V96" s="40"/>
      <c r="W96" s="41"/>
      <c r="X96" s="40"/>
      <c r="Y96" s="41"/>
      <c r="Z96" s="40"/>
      <c r="AA96" s="41"/>
      <c r="AB96" s="40"/>
      <c r="AC96" s="41"/>
      <c r="AD96" s="40"/>
      <c r="AE96" s="41"/>
      <c r="AF96" s="40"/>
      <c r="AG96" s="41"/>
    </row>
    <row r="97" spans="1:33" ht="12.75" thickBot="1" x14ac:dyDescent="0.25">
      <c r="B97" s="47"/>
      <c r="C97" s="42"/>
      <c r="D97" s="43"/>
      <c r="E97" s="43"/>
      <c r="F97" s="44"/>
      <c r="G97" s="44"/>
      <c r="H97" s="45"/>
      <c r="I97" s="45"/>
      <c r="J97" s="45"/>
      <c r="K97" s="46"/>
      <c r="L97" s="46"/>
      <c r="M97" s="46"/>
      <c r="N97" s="38"/>
      <c r="O97" s="38"/>
      <c r="P97" s="39"/>
      <c r="Q97" s="38"/>
      <c r="R97" s="40"/>
      <c r="S97" s="41"/>
      <c r="T97" s="40"/>
      <c r="U97" s="41"/>
      <c r="V97" s="40"/>
      <c r="W97" s="41"/>
      <c r="X97" s="40"/>
      <c r="Y97" s="41"/>
      <c r="Z97" s="40"/>
      <c r="AA97" s="41"/>
      <c r="AB97" s="40"/>
      <c r="AC97" s="41"/>
      <c r="AD97" s="40"/>
      <c r="AE97" s="41"/>
      <c r="AF97" s="40"/>
      <c r="AG97" s="41"/>
    </row>
    <row r="98" spans="1:33" ht="12.75" thickBot="1" x14ac:dyDescent="0.25">
      <c r="B98" s="47"/>
      <c r="C98" s="42"/>
      <c r="D98" s="43"/>
      <c r="E98" s="43"/>
      <c r="F98" s="44"/>
      <c r="G98" s="44"/>
      <c r="H98" s="45"/>
      <c r="I98" s="45"/>
      <c r="J98" s="45"/>
      <c r="K98" s="46"/>
      <c r="L98" s="46"/>
      <c r="M98" s="46"/>
      <c r="N98" s="48"/>
      <c r="O98" s="48"/>
      <c r="P98" s="39"/>
      <c r="Q98" s="48"/>
      <c r="R98" s="40"/>
      <c r="S98" s="41"/>
      <c r="T98" s="40"/>
      <c r="U98" s="41"/>
      <c r="V98" s="40"/>
      <c r="W98" s="41"/>
      <c r="X98" s="40"/>
      <c r="Y98" s="41"/>
      <c r="Z98" s="40"/>
      <c r="AA98" s="41"/>
      <c r="AB98" s="40"/>
      <c r="AC98" s="41"/>
      <c r="AD98" s="40"/>
      <c r="AE98" s="41"/>
      <c r="AF98" s="40"/>
      <c r="AG98" s="41"/>
    </row>
    <row r="99" spans="1:33" ht="12.75" thickBot="1" x14ac:dyDescent="0.25">
      <c r="B99" s="32"/>
      <c r="C99" s="33"/>
      <c r="D99" s="34"/>
      <c r="E99" s="34"/>
      <c r="F99" s="35"/>
      <c r="G99" s="35"/>
      <c r="H99" s="36"/>
      <c r="I99" s="36"/>
      <c r="J99" s="36"/>
      <c r="K99" s="37"/>
      <c r="L99" s="37"/>
      <c r="M99" s="37"/>
      <c r="N99" s="38"/>
      <c r="O99" s="38"/>
      <c r="P99" s="39"/>
      <c r="Q99" s="38"/>
      <c r="R99" s="40"/>
      <c r="S99" s="41"/>
      <c r="T99" s="40"/>
      <c r="U99" s="41"/>
      <c r="V99" s="40"/>
      <c r="W99" s="41"/>
      <c r="X99" s="40"/>
      <c r="Y99" s="41"/>
      <c r="Z99" s="40"/>
      <c r="AA99" s="41"/>
      <c r="AB99" s="40"/>
      <c r="AC99" s="41"/>
      <c r="AD99" s="40"/>
      <c r="AE99" s="41"/>
      <c r="AF99" s="40"/>
      <c r="AG99" s="41"/>
    </row>
    <row r="100" spans="1:33" ht="12.75" thickBot="1" x14ac:dyDescent="0.25">
      <c r="B100" s="32"/>
      <c r="C100" s="33"/>
      <c r="D100" s="34"/>
      <c r="E100" s="34"/>
      <c r="F100" s="35"/>
      <c r="G100" s="35"/>
      <c r="H100" s="36"/>
      <c r="I100" s="36"/>
      <c r="J100" s="36"/>
      <c r="K100" s="37"/>
      <c r="L100" s="37"/>
      <c r="M100" s="37"/>
      <c r="N100" s="38"/>
      <c r="O100" s="38"/>
      <c r="P100" s="39"/>
      <c r="Q100" s="38"/>
      <c r="R100" s="40"/>
      <c r="S100" s="41"/>
      <c r="T100" s="40"/>
      <c r="U100" s="41"/>
      <c r="V100" s="40"/>
      <c r="W100" s="41"/>
      <c r="X100" s="40"/>
      <c r="Y100" s="41"/>
      <c r="Z100" s="40"/>
      <c r="AA100" s="41"/>
      <c r="AB100" s="40"/>
      <c r="AC100" s="41"/>
      <c r="AD100" s="40"/>
      <c r="AE100" s="41"/>
      <c r="AF100" s="40"/>
      <c r="AG100" s="41"/>
    </row>
    <row r="101" spans="1:33" ht="12.75" thickBot="1" x14ac:dyDescent="0.25">
      <c r="B101" s="32"/>
      <c r="C101" s="33"/>
      <c r="D101" s="34"/>
      <c r="E101" s="34"/>
      <c r="F101" s="35"/>
      <c r="G101" s="35"/>
      <c r="H101" s="36"/>
      <c r="I101" s="36"/>
      <c r="J101" s="36"/>
      <c r="K101" s="37"/>
      <c r="L101" s="37"/>
      <c r="M101" s="37"/>
      <c r="N101" s="38"/>
      <c r="O101" s="38"/>
      <c r="P101" s="39"/>
      <c r="Q101" s="38"/>
      <c r="R101" s="40"/>
      <c r="S101" s="41"/>
      <c r="T101" s="40"/>
      <c r="U101" s="41"/>
      <c r="V101" s="40"/>
      <c r="W101" s="41"/>
      <c r="X101" s="40"/>
      <c r="Y101" s="41"/>
      <c r="Z101" s="40"/>
      <c r="AA101" s="41"/>
      <c r="AB101" s="40"/>
      <c r="AC101" s="41"/>
      <c r="AD101" s="40"/>
      <c r="AE101" s="41"/>
      <c r="AF101" s="40"/>
      <c r="AG101" s="41"/>
    </row>
    <row r="102" spans="1:33" ht="12.75" thickBot="1" x14ac:dyDescent="0.25">
      <c r="B102" s="47"/>
      <c r="C102" s="42"/>
      <c r="D102" s="43"/>
      <c r="E102" s="43"/>
      <c r="F102" s="44"/>
      <c r="G102" s="44"/>
      <c r="H102" s="45"/>
      <c r="I102" s="45"/>
      <c r="J102" s="45"/>
      <c r="K102" s="46"/>
      <c r="L102" s="46"/>
      <c r="M102" s="46"/>
      <c r="N102" s="38"/>
      <c r="O102" s="38"/>
      <c r="P102" s="39"/>
      <c r="Q102" s="38"/>
      <c r="R102" s="40"/>
      <c r="S102" s="41"/>
      <c r="T102" s="40"/>
      <c r="U102" s="41"/>
      <c r="V102" s="40"/>
      <c r="W102" s="41"/>
      <c r="X102" s="40"/>
      <c r="Y102" s="41"/>
      <c r="Z102" s="40"/>
      <c r="AA102" s="41"/>
      <c r="AB102" s="40"/>
      <c r="AC102" s="41"/>
      <c r="AD102" s="40"/>
      <c r="AE102" s="41"/>
      <c r="AF102" s="40"/>
      <c r="AG102" s="41"/>
    </row>
    <row r="103" spans="1:33" ht="12.75" thickBot="1" x14ac:dyDescent="0.25">
      <c r="B103" s="50"/>
      <c r="C103" s="51"/>
      <c r="D103" s="43"/>
      <c r="E103" s="43"/>
      <c r="F103" s="44"/>
      <c r="G103" s="44"/>
      <c r="H103" s="45"/>
      <c r="I103" s="45"/>
      <c r="J103" s="45"/>
      <c r="K103" s="46"/>
      <c r="L103" s="46"/>
      <c r="M103" s="46"/>
      <c r="N103" s="38"/>
      <c r="O103" s="38"/>
      <c r="P103" s="39"/>
      <c r="Q103" s="38"/>
      <c r="R103" s="40"/>
      <c r="S103" s="41"/>
      <c r="T103" s="40"/>
      <c r="U103" s="41"/>
      <c r="V103" s="40"/>
      <c r="W103" s="41"/>
      <c r="X103" s="40"/>
      <c r="Y103" s="41"/>
      <c r="Z103" s="40"/>
      <c r="AA103" s="41"/>
      <c r="AB103" s="40"/>
      <c r="AC103" s="41"/>
      <c r="AD103" s="40"/>
      <c r="AE103" s="41"/>
      <c r="AF103" s="40"/>
      <c r="AG103" s="41"/>
    </row>
    <row r="104" spans="1:33" ht="12.75" thickBot="1" x14ac:dyDescent="0.25">
      <c r="A104" s="31" t="s">
        <v>172</v>
      </c>
      <c r="B104" s="31">
        <v>42.11</v>
      </c>
      <c r="C104" s="57">
        <v>0.14930555555555555</v>
      </c>
      <c r="D104" s="31">
        <v>0</v>
      </c>
      <c r="E104" s="31">
        <v>0</v>
      </c>
      <c r="F104" s="31">
        <v>1</v>
      </c>
      <c r="G104" s="31">
        <v>1</v>
      </c>
      <c r="H104" s="31">
        <v>1</v>
      </c>
      <c r="I104" s="31">
        <v>5</v>
      </c>
      <c r="J104" s="31">
        <v>0</v>
      </c>
      <c r="R104" s="40"/>
      <c r="S104" s="41"/>
      <c r="T104" s="40"/>
      <c r="U104" s="41"/>
      <c r="V104" s="40"/>
      <c r="W104" s="41"/>
      <c r="X104" s="40"/>
      <c r="Y104" s="41"/>
      <c r="Z104" s="40"/>
      <c r="AA104" s="41"/>
      <c r="AB104" s="40"/>
      <c r="AC104" s="41"/>
      <c r="AD104" s="40"/>
      <c r="AE104" s="41"/>
      <c r="AF104" s="40"/>
      <c r="AG104" s="41"/>
    </row>
    <row r="105" spans="1:33" ht="12.75" thickBot="1" x14ac:dyDescent="0.25">
      <c r="R105" s="40"/>
      <c r="S105" s="41"/>
      <c r="T105" s="40"/>
      <c r="U105" s="41"/>
      <c r="V105" s="40"/>
      <c r="W105" s="41"/>
      <c r="X105" s="40"/>
      <c r="Y105" s="41"/>
      <c r="Z105" s="40"/>
      <c r="AA105" s="41"/>
      <c r="AB105" s="40"/>
      <c r="AC105" s="41"/>
      <c r="AD105" s="40"/>
      <c r="AE105" s="41"/>
      <c r="AF105" s="40"/>
      <c r="AG105" s="41"/>
    </row>
    <row r="106" spans="1:33" ht="12.75" thickBot="1" x14ac:dyDescent="0.25">
      <c r="C106" s="57"/>
      <c r="R106" s="40"/>
      <c r="S106" s="41"/>
      <c r="T106" s="40"/>
      <c r="U106" s="41"/>
      <c r="V106" s="40"/>
      <c r="W106" s="41"/>
      <c r="X106" s="40"/>
      <c r="Y106" s="41"/>
      <c r="Z106" s="40"/>
      <c r="AA106" s="41"/>
      <c r="AB106" s="40"/>
      <c r="AC106" s="41"/>
      <c r="AD106" s="40"/>
      <c r="AE106" s="41"/>
      <c r="AF106" s="40"/>
      <c r="AG106" s="41"/>
    </row>
    <row r="107" spans="1:33" ht="12.75" thickBot="1" x14ac:dyDescent="0.25">
      <c r="R107" s="40"/>
      <c r="S107" s="41"/>
      <c r="T107" s="40"/>
      <c r="U107" s="41"/>
      <c r="V107" s="40"/>
      <c r="W107" s="41"/>
      <c r="X107" s="40"/>
      <c r="Y107" s="41"/>
      <c r="Z107" s="40"/>
      <c r="AA107" s="41"/>
      <c r="AB107" s="40"/>
      <c r="AC107" s="41"/>
      <c r="AD107" s="40"/>
      <c r="AE107" s="41"/>
      <c r="AF107" s="40"/>
      <c r="AG107" s="41"/>
    </row>
    <row r="108" spans="1:33" ht="12.75" thickBot="1" x14ac:dyDescent="0.25">
      <c r="R108" s="40"/>
      <c r="S108" s="41"/>
      <c r="T108" s="40"/>
      <c r="U108" s="41"/>
      <c r="V108" s="40"/>
      <c r="W108" s="41"/>
      <c r="X108" s="40"/>
      <c r="Y108" s="41"/>
      <c r="Z108" s="40"/>
      <c r="AA108" s="41"/>
      <c r="AB108" s="40"/>
      <c r="AC108" s="41"/>
      <c r="AD108" s="40"/>
      <c r="AE108" s="41"/>
      <c r="AF108" s="40"/>
      <c r="AG108" s="41"/>
    </row>
    <row r="109" spans="1:33" ht="12.75" thickBot="1" x14ac:dyDescent="0.25">
      <c r="R109" s="40"/>
      <c r="S109" s="41"/>
      <c r="T109" s="40"/>
      <c r="U109" s="41"/>
      <c r="V109" s="40"/>
      <c r="W109" s="41"/>
      <c r="X109" s="40"/>
      <c r="Y109" s="41"/>
      <c r="Z109" s="40"/>
      <c r="AA109" s="41"/>
      <c r="AB109" s="40"/>
      <c r="AC109" s="41"/>
      <c r="AD109" s="40"/>
      <c r="AE109" s="41"/>
      <c r="AF109" s="40"/>
      <c r="AG109" s="41"/>
    </row>
    <row r="110" spans="1:33" ht="12.75" thickBot="1" x14ac:dyDescent="0.25">
      <c r="R110" s="40"/>
      <c r="S110" s="41"/>
      <c r="T110" s="40"/>
      <c r="U110" s="41"/>
      <c r="V110" s="40"/>
      <c r="W110" s="41"/>
      <c r="X110" s="40"/>
      <c r="Y110" s="41"/>
      <c r="Z110" s="40"/>
      <c r="AA110" s="41"/>
      <c r="AB110" s="40"/>
      <c r="AC110" s="41"/>
      <c r="AD110" s="40"/>
      <c r="AE110" s="41"/>
      <c r="AF110" s="40"/>
      <c r="AG110" s="41"/>
    </row>
    <row r="111" spans="1:33" ht="12.75" thickBot="1" x14ac:dyDescent="0.25">
      <c r="R111" s="40"/>
      <c r="S111" s="41"/>
      <c r="T111" s="40"/>
      <c r="U111" s="41"/>
      <c r="V111" s="40"/>
      <c r="W111" s="41"/>
      <c r="X111" s="40"/>
      <c r="Y111" s="41"/>
      <c r="Z111" s="40"/>
      <c r="AA111" s="41"/>
      <c r="AB111" s="40"/>
      <c r="AC111" s="41"/>
      <c r="AD111" s="40"/>
      <c r="AE111" s="41"/>
      <c r="AF111" s="40"/>
      <c r="AG111" s="41"/>
    </row>
    <row r="112" spans="1:33" ht="12.75" thickBot="1" x14ac:dyDescent="0.25">
      <c r="R112" s="40"/>
      <c r="S112" s="41"/>
      <c r="T112" s="40"/>
      <c r="U112" s="41"/>
      <c r="V112" s="40"/>
      <c r="W112" s="41"/>
      <c r="X112" s="40"/>
      <c r="Y112" s="41"/>
      <c r="Z112" s="40"/>
      <c r="AA112" s="41"/>
      <c r="AB112" s="40"/>
      <c r="AC112" s="41"/>
      <c r="AD112" s="40"/>
      <c r="AE112" s="41"/>
      <c r="AF112" s="40"/>
      <c r="AG112" s="41"/>
    </row>
    <row r="113" spans="18:33" ht="12.75" thickBot="1" x14ac:dyDescent="0.25">
      <c r="R113" s="40"/>
      <c r="S113" s="41"/>
      <c r="T113" s="40"/>
      <c r="U113" s="41"/>
      <c r="V113" s="40"/>
      <c r="W113" s="41"/>
      <c r="X113" s="40"/>
      <c r="Y113" s="41"/>
      <c r="Z113" s="40"/>
      <c r="AA113" s="41"/>
      <c r="AB113" s="40"/>
      <c r="AC113" s="41"/>
      <c r="AD113" s="40"/>
      <c r="AE113" s="41"/>
      <c r="AF113" s="40"/>
      <c r="AG113" s="41"/>
    </row>
    <row r="114" spans="18:33" ht="12.75" thickBot="1" x14ac:dyDescent="0.25">
      <c r="R114" s="40"/>
      <c r="S114" s="41"/>
      <c r="T114" s="40"/>
      <c r="U114" s="41"/>
      <c r="V114" s="40"/>
      <c r="W114" s="41"/>
      <c r="X114" s="40"/>
      <c r="Y114" s="41"/>
      <c r="Z114" s="40"/>
      <c r="AA114" s="41"/>
      <c r="AB114" s="40"/>
      <c r="AC114" s="41"/>
      <c r="AD114" s="40"/>
      <c r="AE114" s="41"/>
      <c r="AF114" s="40"/>
      <c r="AG114" s="41"/>
    </row>
    <row r="115" spans="18:33" ht="12.75" thickBot="1" x14ac:dyDescent="0.25">
      <c r="R115" s="40"/>
      <c r="S115" s="41"/>
      <c r="T115" s="40"/>
      <c r="U115" s="41"/>
      <c r="V115" s="40"/>
      <c r="W115" s="41"/>
      <c r="X115" s="40"/>
      <c r="Y115" s="41"/>
      <c r="Z115" s="40"/>
      <c r="AA115" s="41"/>
      <c r="AB115" s="40"/>
      <c r="AC115" s="41"/>
      <c r="AD115" s="40"/>
      <c r="AE115" s="41"/>
      <c r="AF115" s="40"/>
      <c r="AG115" s="41"/>
    </row>
    <row r="116" spans="18:33" ht="12.75" thickBot="1" x14ac:dyDescent="0.25">
      <c r="R116" s="40"/>
      <c r="S116" s="41"/>
      <c r="T116" s="40"/>
      <c r="U116" s="41"/>
      <c r="V116" s="40"/>
      <c r="W116" s="41"/>
      <c r="X116" s="40"/>
      <c r="Y116" s="41"/>
      <c r="Z116" s="40"/>
      <c r="AA116" s="41"/>
      <c r="AB116" s="40"/>
      <c r="AC116" s="41"/>
      <c r="AD116" s="40"/>
      <c r="AE116" s="41"/>
      <c r="AF116" s="40"/>
      <c r="AG116" s="41"/>
    </row>
    <row r="117" spans="18:33" ht="12.75" thickBot="1" x14ac:dyDescent="0.25">
      <c r="R117" s="40"/>
      <c r="S117" s="41"/>
      <c r="T117" s="40"/>
      <c r="U117" s="41"/>
      <c r="V117" s="40"/>
      <c r="W117" s="41"/>
      <c r="X117" s="40"/>
      <c r="Y117" s="41"/>
      <c r="Z117" s="40"/>
      <c r="AA117" s="41"/>
      <c r="AB117" s="40"/>
      <c r="AC117" s="41"/>
      <c r="AD117" s="40"/>
      <c r="AE117" s="41"/>
      <c r="AF117" s="40"/>
      <c r="AG117" s="41"/>
    </row>
    <row r="118" spans="18:33" ht="12.75" thickBot="1" x14ac:dyDescent="0.25">
      <c r="R118" s="40"/>
      <c r="S118" s="41"/>
      <c r="T118" s="40"/>
      <c r="U118" s="41"/>
      <c r="V118" s="40"/>
      <c r="W118" s="41"/>
      <c r="X118" s="40"/>
      <c r="Y118" s="41"/>
      <c r="Z118" s="40"/>
      <c r="AA118" s="41"/>
      <c r="AB118" s="40"/>
      <c r="AC118" s="41"/>
      <c r="AD118" s="40"/>
      <c r="AE118" s="41"/>
      <c r="AF118" s="40"/>
      <c r="AG118" s="41"/>
    </row>
    <row r="119" spans="18:33" ht="12.75" thickBot="1" x14ac:dyDescent="0.25">
      <c r="R119" s="40"/>
      <c r="S119" s="41"/>
      <c r="T119" s="40"/>
      <c r="U119" s="41"/>
      <c r="V119" s="40"/>
      <c r="W119" s="41"/>
      <c r="X119" s="40"/>
      <c r="Y119" s="41"/>
      <c r="Z119" s="40"/>
      <c r="AA119" s="41"/>
      <c r="AB119" s="40"/>
      <c r="AC119" s="41"/>
      <c r="AD119" s="40"/>
      <c r="AE119" s="41"/>
      <c r="AF119" s="40"/>
      <c r="AG119" s="41"/>
    </row>
    <row r="120" spans="18:33" ht="12.75" thickBot="1" x14ac:dyDescent="0.25">
      <c r="R120" s="40"/>
      <c r="S120" s="41"/>
      <c r="T120" s="40"/>
      <c r="U120" s="41"/>
      <c r="V120" s="40"/>
      <c r="W120" s="41"/>
      <c r="X120" s="40"/>
      <c r="Y120" s="41"/>
      <c r="Z120" s="40"/>
      <c r="AA120" s="41"/>
      <c r="AB120" s="40"/>
      <c r="AC120" s="41"/>
      <c r="AD120" s="40"/>
      <c r="AE120" s="41"/>
      <c r="AF120" s="40"/>
      <c r="AG120" s="41"/>
    </row>
    <row r="121" spans="18:33" ht="12.75" thickBot="1" x14ac:dyDescent="0.25">
      <c r="R121" s="40"/>
      <c r="S121" s="41"/>
      <c r="T121" s="40"/>
      <c r="U121" s="41"/>
      <c r="V121" s="40"/>
      <c r="W121" s="41"/>
      <c r="X121" s="40"/>
      <c r="Y121" s="41"/>
      <c r="Z121" s="40"/>
      <c r="AA121" s="41"/>
      <c r="AB121" s="40"/>
      <c r="AC121" s="41"/>
      <c r="AD121" s="40"/>
      <c r="AE121" s="41"/>
      <c r="AF121" s="40"/>
      <c r="AG121" s="41"/>
    </row>
    <row r="122" spans="18:33" ht="12.75" thickBot="1" x14ac:dyDescent="0.25">
      <c r="R122" s="40"/>
      <c r="S122" s="41"/>
      <c r="T122" s="40"/>
      <c r="U122" s="41"/>
      <c r="V122" s="40"/>
      <c r="W122" s="41"/>
      <c r="X122" s="40"/>
      <c r="Y122" s="41"/>
      <c r="Z122" s="40"/>
      <c r="AA122" s="41"/>
      <c r="AB122" s="40"/>
      <c r="AC122" s="41"/>
      <c r="AD122" s="40"/>
      <c r="AE122" s="41"/>
      <c r="AF122" s="40"/>
      <c r="AG122" s="41"/>
    </row>
    <row r="123" spans="18:33" ht="12.75" thickBot="1" x14ac:dyDescent="0.25">
      <c r="R123" s="40"/>
      <c r="S123" s="41"/>
      <c r="T123" s="40"/>
      <c r="U123" s="41"/>
      <c r="V123" s="40"/>
      <c r="W123" s="41"/>
      <c r="X123" s="40"/>
      <c r="Y123" s="41"/>
      <c r="Z123" s="40"/>
      <c r="AA123" s="41"/>
      <c r="AB123" s="40"/>
      <c r="AC123" s="41"/>
      <c r="AD123" s="40"/>
      <c r="AE123" s="41"/>
      <c r="AF123" s="40"/>
      <c r="AG123" s="41"/>
    </row>
    <row r="124" spans="18:33" ht="12.75" thickBot="1" x14ac:dyDescent="0.25">
      <c r="R124" s="40"/>
      <c r="S124" s="41"/>
      <c r="T124" s="40"/>
      <c r="U124" s="41"/>
      <c r="V124" s="40"/>
      <c r="W124" s="41"/>
      <c r="X124" s="40"/>
      <c r="Y124" s="41"/>
      <c r="Z124" s="40"/>
      <c r="AA124" s="41"/>
      <c r="AB124" s="40"/>
      <c r="AC124" s="41"/>
      <c r="AD124" s="40"/>
      <c r="AE124" s="41"/>
      <c r="AF124" s="40"/>
      <c r="AG124" s="41"/>
    </row>
    <row r="125" spans="18:33" ht="12.75" thickBot="1" x14ac:dyDescent="0.25">
      <c r="R125" s="40"/>
      <c r="S125" s="41"/>
      <c r="T125" s="40"/>
      <c r="U125" s="41"/>
      <c r="V125" s="40"/>
      <c r="W125" s="41"/>
      <c r="X125" s="40"/>
      <c r="Y125" s="41"/>
      <c r="Z125" s="40"/>
      <c r="AA125" s="41"/>
      <c r="AB125" s="40"/>
      <c r="AC125" s="41"/>
      <c r="AD125" s="40"/>
      <c r="AE125" s="41"/>
      <c r="AF125" s="40"/>
      <c r="AG125" s="41"/>
    </row>
    <row r="126" spans="18:33" ht="12.75" thickBot="1" x14ac:dyDescent="0.25">
      <c r="R126" s="40"/>
      <c r="S126" s="41"/>
      <c r="T126" s="40"/>
      <c r="U126" s="41"/>
      <c r="V126" s="40"/>
      <c r="W126" s="41"/>
      <c r="X126" s="40"/>
      <c r="Y126" s="41"/>
      <c r="Z126" s="40"/>
      <c r="AA126" s="41"/>
      <c r="AB126" s="40"/>
      <c r="AC126" s="41"/>
      <c r="AD126" s="40"/>
      <c r="AE126" s="41"/>
      <c r="AF126" s="40"/>
      <c r="AG126" s="41"/>
    </row>
    <row r="127" spans="18:33" ht="12.75" thickBot="1" x14ac:dyDescent="0.25">
      <c r="R127" s="40"/>
      <c r="S127" s="41"/>
      <c r="T127" s="40"/>
      <c r="U127" s="41"/>
      <c r="V127" s="40"/>
      <c r="W127" s="41"/>
      <c r="X127" s="40"/>
      <c r="Y127" s="41"/>
      <c r="Z127" s="40"/>
      <c r="AA127" s="41"/>
      <c r="AB127" s="40"/>
      <c r="AC127" s="41"/>
      <c r="AD127" s="40"/>
      <c r="AE127" s="41"/>
      <c r="AF127" s="40"/>
      <c r="AG127" s="41"/>
    </row>
    <row r="128" spans="18:33" ht="12.75" thickBot="1" x14ac:dyDescent="0.25">
      <c r="R128" s="40"/>
      <c r="S128" s="41"/>
      <c r="T128" s="40"/>
      <c r="U128" s="41"/>
      <c r="V128" s="40"/>
      <c r="W128" s="41"/>
      <c r="X128" s="40"/>
      <c r="Y128" s="41"/>
      <c r="Z128" s="40"/>
      <c r="AA128" s="41"/>
      <c r="AB128" s="40"/>
      <c r="AC128" s="41"/>
      <c r="AD128" s="40"/>
      <c r="AE128" s="41"/>
      <c r="AF128" s="40"/>
      <c r="AG128" s="41"/>
    </row>
    <row r="129" spans="18:33" ht="12.75" thickBot="1" x14ac:dyDescent="0.25">
      <c r="R129" s="40"/>
      <c r="S129" s="41"/>
      <c r="T129" s="40"/>
      <c r="U129" s="41"/>
      <c r="V129" s="40"/>
      <c r="W129" s="41"/>
      <c r="X129" s="40"/>
      <c r="Y129" s="41"/>
      <c r="Z129" s="40"/>
      <c r="AA129" s="41"/>
      <c r="AB129" s="40"/>
      <c r="AC129" s="41"/>
      <c r="AD129" s="40"/>
      <c r="AE129" s="41"/>
      <c r="AF129" s="40"/>
      <c r="AG129" s="41"/>
    </row>
    <row r="130" spans="18:33" ht="12.75" thickBot="1" x14ac:dyDescent="0.25">
      <c r="R130" s="40"/>
      <c r="S130" s="41"/>
      <c r="T130" s="40"/>
      <c r="U130" s="41"/>
      <c r="V130" s="40"/>
      <c r="W130" s="41"/>
      <c r="X130" s="40"/>
      <c r="Y130" s="41"/>
      <c r="Z130" s="40"/>
      <c r="AA130" s="41"/>
      <c r="AB130" s="40"/>
      <c r="AC130" s="41"/>
      <c r="AD130" s="40"/>
      <c r="AE130" s="41"/>
      <c r="AF130" s="40"/>
      <c r="AG130" s="41"/>
    </row>
    <row r="131" spans="18:33" ht="12.75" thickBot="1" x14ac:dyDescent="0.25">
      <c r="R131" s="40"/>
      <c r="S131" s="41"/>
      <c r="T131" s="40"/>
      <c r="U131" s="41"/>
      <c r="V131" s="40"/>
      <c r="W131" s="41"/>
      <c r="X131" s="40"/>
      <c r="Y131" s="41"/>
      <c r="Z131" s="40"/>
      <c r="AA131" s="41"/>
      <c r="AB131" s="40"/>
      <c r="AC131" s="41"/>
      <c r="AD131" s="40"/>
      <c r="AE131" s="41"/>
      <c r="AF131" s="40"/>
      <c r="AG131" s="41"/>
    </row>
    <row r="132" spans="18:33" ht="12.75" thickBot="1" x14ac:dyDescent="0.25">
      <c r="R132" s="40"/>
      <c r="S132" s="41"/>
      <c r="T132" s="40"/>
      <c r="U132" s="41"/>
      <c r="V132" s="40"/>
      <c r="W132" s="41"/>
      <c r="X132" s="40"/>
      <c r="Y132" s="41"/>
      <c r="Z132" s="40"/>
      <c r="AA132" s="41"/>
      <c r="AB132" s="40"/>
      <c r="AC132" s="41"/>
      <c r="AD132" s="40"/>
      <c r="AE132" s="41"/>
      <c r="AF132" s="40"/>
      <c r="AG132" s="41"/>
    </row>
    <row r="133" spans="18:33" ht="12.75" thickBot="1" x14ac:dyDescent="0.25">
      <c r="R133" s="40"/>
      <c r="S133" s="41"/>
      <c r="T133" s="40"/>
      <c r="U133" s="41"/>
      <c r="V133" s="40"/>
      <c r="W133" s="41"/>
      <c r="X133" s="40"/>
      <c r="Y133" s="41"/>
      <c r="Z133" s="40"/>
      <c r="AA133" s="41"/>
      <c r="AB133" s="40"/>
      <c r="AC133" s="41"/>
      <c r="AD133" s="40"/>
      <c r="AE133" s="41"/>
      <c r="AF133" s="40"/>
      <c r="AG133" s="41"/>
    </row>
    <row r="134" spans="18:33" ht="12.75" thickBot="1" x14ac:dyDescent="0.25">
      <c r="R134" s="40"/>
      <c r="S134" s="41"/>
      <c r="T134" s="40"/>
      <c r="U134" s="41"/>
      <c r="V134" s="40"/>
      <c r="W134" s="41"/>
      <c r="X134" s="40"/>
      <c r="Y134" s="41"/>
      <c r="Z134" s="40"/>
      <c r="AA134" s="41"/>
      <c r="AB134" s="40"/>
      <c r="AC134" s="41"/>
      <c r="AD134" s="40"/>
      <c r="AE134" s="41"/>
      <c r="AF134" s="40"/>
      <c r="AG134" s="41"/>
    </row>
    <row r="135" spans="18:33" ht="12.75" thickBot="1" x14ac:dyDescent="0.25">
      <c r="R135" s="40"/>
      <c r="S135" s="41"/>
      <c r="T135" s="40"/>
      <c r="U135" s="41"/>
      <c r="V135" s="40"/>
      <c r="W135" s="41"/>
      <c r="X135" s="40"/>
      <c r="Y135" s="41"/>
      <c r="Z135" s="40"/>
      <c r="AA135" s="41"/>
      <c r="AB135" s="40"/>
      <c r="AC135" s="41"/>
      <c r="AD135" s="40"/>
      <c r="AE135" s="41"/>
      <c r="AF135" s="40"/>
      <c r="AG135" s="41"/>
    </row>
    <row r="136" spans="18:33" ht="12.75" thickBot="1" x14ac:dyDescent="0.25">
      <c r="R136" s="40"/>
      <c r="S136" s="41"/>
      <c r="T136" s="40"/>
      <c r="U136" s="41"/>
      <c r="V136" s="40"/>
      <c r="W136" s="41"/>
      <c r="X136" s="40"/>
      <c r="Y136" s="41"/>
      <c r="Z136" s="40"/>
      <c r="AA136" s="41"/>
      <c r="AB136" s="40"/>
      <c r="AC136" s="41"/>
      <c r="AD136" s="40"/>
      <c r="AE136" s="41"/>
      <c r="AF136" s="40"/>
      <c r="AG136" s="41"/>
    </row>
    <row r="137" spans="18:33" ht="12.75" thickBot="1" x14ac:dyDescent="0.25">
      <c r="R137" s="40"/>
      <c r="S137" s="41"/>
      <c r="T137" s="40"/>
      <c r="U137" s="41"/>
      <c r="V137" s="40"/>
      <c r="W137" s="41"/>
      <c r="X137" s="40"/>
      <c r="Y137" s="41"/>
      <c r="Z137" s="40"/>
      <c r="AA137" s="41"/>
      <c r="AB137" s="40"/>
      <c r="AC137" s="41"/>
      <c r="AD137" s="40"/>
      <c r="AE137" s="41"/>
      <c r="AF137" s="40"/>
      <c r="AG137" s="41"/>
    </row>
    <row r="138" spans="18:33" ht="12.75" thickBot="1" x14ac:dyDescent="0.25">
      <c r="R138" s="40"/>
      <c r="S138" s="41"/>
      <c r="T138" s="40"/>
      <c r="U138" s="41"/>
      <c r="V138" s="40"/>
      <c r="W138" s="41"/>
      <c r="X138" s="40"/>
      <c r="Y138" s="41"/>
      <c r="Z138" s="40"/>
      <c r="AA138" s="41"/>
      <c r="AB138" s="40"/>
      <c r="AC138" s="41"/>
      <c r="AD138" s="40"/>
      <c r="AE138" s="41"/>
      <c r="AF138" s="40"/>
      <c r="AG138" s="41"/>
    </row>
    <row r="139" spans="18:33" ht="12.75" thickBot="1" x14ac:dyDescent="0.25">
      <c r="R139" s="40"/>
      <c r="S139" s="41"/>
      <c r="T139" s="40"/>
      <c r="U139" s="41"/>
      <c r="V139" s="40"/>
      <c r="W139" s="41"/>
      <c r="X139" s="40"/>
      <c r="Y139" s="41"/>
      <c r="Z139" s="40"/>
      <c r="AA139" s="41"/>
      <c r="AB139" s="40"/>
      <c r="AC139" s="41"/>
      <c r="AD139" s="40"/>
      <c r="AE139" s="41"/>
      <c r="AF139" s="40"/>
      <c r="AG139" s="41"/>
    </row>
    <row r="140" spans="18:33" ht="12.75" thickBot="1" x14ac:dyDescent="0.25">
      <c r="R140" s="40"/>
      <c r="S140" s="41"/>
      <c r="T140" s="40"/>
      <c r="U140" s="41"/>
      <c r="V140" s="40"/>
      <c r="W140" s="41"/>
      <c r="X140" s="40"/>
      <c r="Y140" s="41"/>
      <c r="Z140" s="40"/>
      <c r="AA140" s="41"/>
      <c r="AB140" s="40"/>
      <c r="AC140" s="41"/>
      <c r="AD140" s="40"/>
      <c r="AE140" s="41"/>
      <c r="AF140" s="40"/>
      <c r="AG140" s="41"/>
    </row>
    <row r="141" spans="18:33" ht="12.75" thickBot="1" x14ac:dyDescent="0.25">
      <c r="R141" s="40"/>
      <c r="S141" s="41"/>
      <c r="T141" s="40"/>
      <c r="U141" s="41"/>
      <c r="V141" s="40"/>
      <c r="W141" s="41"/>
      <c r="X141" s="40"/>
      <c r="Y141" s="41"/>
      <c r="Z141" s="40"/>
      <c r="AA141" s="41"/>
      <c r="AB141" s="40"/>
      <c r="AC141" s="41"/>
      <c r="AD141" s="40"/>
      <c r="AE141" s="41"/>
      <c r="AF141" s="40"/>
      <c r="AG141" s="41"/>
    </row>
    <row r="142" spans="18:33" ht="12.75" thickBot="1" x14ac:dyDescent="0.25">
      <c r="R142" s="40"/>
      <c r="S142" s="41"/>
      <c r="T142" s="40"/>
      <c r="U142" s="41"/>
      <c r="V142" s="40"/>
      <c r="W142" s="41"/>
      <c r="X142" s="40"/>
      <c r="Y142" s="41"/>
      <c r="Z142" s="40"/>
      <c r="AA142" s="41"/>
      <c r="AB142" s="40"/>
      <c r="AC142" s="41"/>
      <c r="AD142" s="40"/>
      <c r="AE142" s="41"/>
      <c r="AF142" s="40"/>
      <c r="AG142" s="41"/>
    </row>
    <row r="143" spans="18:33" ht="12.75" thickBot="1" x14ac:dyDescent="0.25">
      <c r="R143" s="40"/>
      <c r="S143" s="41"/>
      <c r="T143" s="40"/>
      <c r="U143" s="41"/>
      <c r="V143" s="40"/>
      <c r="W143" s="41"/>
      <c r="X143" s="40"/>
      <c r="Y143" s="41"/>
      <c r="Z143" s="40"/>
      <c r="AA143" s="41"/>
      <c r="AB143" s="40"/>
      <c r="AC143" s="41"/>
      <c r="AD143" s="40"/>
      <c r="AE143" s="41"/>
      <c r="AF143" s="40"/>
      <c r="AG143" s="41"/>
    </row>
    <row r="144" spans="18:33" ht="12.75" thickBot="1" x14ac:dyDescent="0.25">
      <c r="R144" s="40"/>
      <c r="S144" s="41"/>
      <c r="T144" s="40"/>
      <c r="U144" s="41"/>
      <c r="V144" s="40"/>
      <c r="W144" s="41"/>
      <c r="X144" s="40"/>
      <c r="Y144" s="41"/>
      <c r="Z144" s="40"/>
      <c r="AA144" s="41"/>
      <c r="AB144" s="40"/>
      <c r="AC144" s="41"/>
      <c r="AD144" s="40"/>
      <c r="AE144" s="41"/>
      <c r="AF144" s="40"/>
      <c r="AG144" s="41"/>
    </row>
    <row r="145" spans="18:33" ht="12.75" thickBot="1" x14ac:dyDescent="0.25">
      <c r="R145" s="40"/>
      <c r="S145" s="41"/>
      <c r="T145" s="40"/>
      <c r="U145" s="41"/>
      <c r="V145" s="40"/>
      <c r="W145" s="41"/>
      <c r="X145" s="40"/>
      <c r="Y145" s="41"/>
      <c r="Z145" s="40"/>
      <c r="AA145" s="41"/>
      <c r="AB145" s="40"/>
      <c r="AC145" s="41"/>
      <c r="AD145" s="40"/>
      <c r="AE145" s="41"/>
      <c r="AF145" s="40"/>
      <c r="AG145" s="41"/>
    </row>
    <row r="146" spans="18:33" ht="12.75" thickBot="1" x14ac:dyDescent="0.25">
      <c r="R146" s="40"/>
      <c r="S146" s="41"/>
      <c r="T146" s="40"/>
      <c r="U146" s="41"/>
      <c r="V146" s="40"/>
      <c r="W146" s="41"/>
      <c r="X146" s="40"/>
      <c r="Y146" s="41"/>
      <c r="Z146" s="40"/>
      <c r="AA146" s="41"/>
      <c r="AB146" s="40"/>
      <c r="AC146" s="41"/>
      <c r="AD146" s="40"/>
      <c r="AE146" s="41"/>
      <c r="AF146" s="40"/>
      <c r="AG146" s="41"/>
    </row>
    <row r="147" spans="18:33" ht="12.75" thickBot="1" x14ac:dyDescent="0.25">
      <c r="R147" s="40"/>
      <c r="S147" s="41"/>
      <c r="T147" s="40"/>
      <c r="U147" s="41"/>
      <c r="V147" s="40"/>
      <c r="W147" s="41"/>
      <c r="X147" s="40"/>
      <c r="Y147" s="41"/>
      <c r="Z147" s="40"/>
      <c r="AA147" s="41"/>
      <c r="AB147" s="40"/>
      <c r="AC147" s="41"/>
      <c r="AD147" s="40"/>
      <c r="AE147" s="41"/>
      <c r="AF147" s="40"/>
      <c r="AG147" s="41"/>
    </row>
    <row r="148" spans="18:33" ht="12.75" thickBot="1" x14ac:dyDescent="0.25">
      <c r="R148" s="40"/>
      <c r="S148" s="41"/>
      <c r="T148" s="40"/>
      <c r="U148" s="41"/>
      <c r="V148" s="40"/>
      <c r="W148" s="41"/>
      <c r="X148" s="40"/>
      <c r="Y148" s="41"/>
      <c r="Z148" s="40"/>
      <c r="AA148" s="41"/>
      <c r="AB148" s="40"/>
      <c r="AC148" s="41"/>
      <c r="AD148" s="40"/>
      <c r="AE148" s="41"/>
      <c r="AF148" s="40"/>
      <c r="AG148" s="41"/>
    </row>
    <row r="149" spans="18:33" ht="12.75" thickBot="1" x14ac:dyDescent="0.25">
      <c r="R149" s="40"/>
      <c r="S149" s="41"/>
      <c r="T149" s="40"/>
      <c r="U149" s="41"/>
      <c r="V149" s="40"/>
      <c r="W149" s="41"/>
      <c r="X149" s="40"/>
      <c r="Y149" s="41"/>
      <c r="Z149" s="40"/>
      <c r="AA149" s="41"/>
      <c r="AB149" s="40"/>
      <c r="AC149" s="41"/>
      <c r="AD149" s="40"/>
      <c r="AE149" s="41"/>
      <c r="AF149" s="40"/>
      <c r="AG149" s="41"/>
    </row>
    <row r="150" spans="18:33" ht="12.75" thickBot="1" x14ac:dyDescent="0.25">
      <c r="R150" s="40"/>
      <c r="S150" s="41"/>
      <c r="T150" s="40"/>
      <c r="U150" s="41"/>
      <c r="V150" s="40"/>
      <c r="W150" s="41"/>
      <c r="X150" s="40"/>
      <c r="Y150" s="41"/>
      <c r="Z150" s="40"/>
      <c r="AA150" s="41"/>
      <c r="AB150" s="40"/>
      <c r="AC150" s="41"/>
      <c r="AD150" s="40"/>
      <c r="AE150" s="41"/>
      <c r="AF150" s="40"/>
      <c r="AG150" s="41"/>
    </row>
    <row r="151" spans="18:33" ht="12.75" thickBot="1" x14ac:dyDescent="0.25">
      <c r="R151" s="40"/>
      <c r="S151" s="41"/>
      <c r="T151" s="40"/>
      <c r="U151" s="41"/>
      <c r="V151" s="40"/>
      <c r="W151" s="41"/>
      <c r="X151" s="40"/>
      <c r="Y151" s="41"/>
      <c r="Z151" s="40"/>
      <c r="AA151" s="41"/>
      <c r="AB151" s="40"/>
      <c r="AC151" s="41"/>
      <c r="AD151" s="40"/>
      <c r="AE151" s="41"/>
      <c r="AF151" s="40"/>
      <c r="AG151" s="41"/>
    </row>
    <row r="152" spans="18:33" ht="12.75" thickBot="1" x14ac:dyDescent="0.25">
      <c r="R152" s="40"/>
      <c r="S152" s="41"/>
      <c r="T152" s="40"/>
      <c r="U152" s="41"/>
      <c r="V152" s="40"/>
      <c r="W152" s="41"/>
      <c r="X152" s="40"/>
      <c r="Y152" s="41"/>
      <c r="Z152" s="40"/>
      <c r="AA152" s="41"/>
      <c r="AB152" s="40"/>
      <c r="AC152" s="41"/>
      <c r="AD152" s="40"/>
      <c r="AE152" s="41"/>
      <c r="AF152" s="40"/>
      <c r="AG152" s="41"/>
    </row>
    <row r="153" spans="18:33" ht="12.75" thickBot="1" x14ac:dyDescent="0.25">
      <c r="R153" s="40"/>
      <c r="S153" s="41"/>
      <c r="T153" s="40"/>
      <c r="U153" s="41"/>
      <c r="V153" s="40"/>
      <c r="W153" s="41"/>
      <c r="X153" s="40"/>
      <c r="Y153" s="41"/>
      <c r="Z153" s="40"/>
      <c r="AA153" s="41"/>
      <c r="AB153" s="40"/>
      <c r="AC153" s="41"/>
      <c r="AD153" s="40"/>
      <c r="AE153" s="41"/>
      <c r="AF153" s="40"/>
      <c r="AG153" s="41"/>
    </row>
    <row r="154" spans="18:33" ht="12.75" thickBot="1" x14ac:dyDescent="0.25">
      <c r="R154" s="40"/>
      <c r="S154" s="41"/>
      <c r="T154" s="40"/>
      <c r="U154" s="41"/>
      <c r="V154" s="40"/>
      <c r="W154" s="41"/>
      <c r="X154" s="40"/>
      <c r="Y154" s="41"/>
      <c r="Z154" s="40"/>
      <c r="AA154" s="41"/>
      <c r="AB154" s="40"/>
      <c r="AC154" s="41"/>
      <c r="AD154" s="40"/>
      <c r="AE154" s="41"/>
      <c r="AF154" s="40"/>
      <c r="AG154" s="41"/>
    </row>
    <row r="155" spans="18:33" ht="12.75" thickBot="1" x14ac:dyDescent="0.25">
      <c r="R155" s="40"/>
      <c r="S155" s="41"/>
      <c r="T155" s="40"/>
      <c r="U155" s="41"/>
      <c r="V155" s="40"/>
      <c r="W155" s="41"/>
      <c r="X155" s="40"/>
      <c r="Y155" s="41"/>
      <c r="Z155" s="40"/>
      <c r="AA155" s="41"/>
      <c r="AB155" s="40"/>
      <c r="AC155" s="41"/>
      <c r="AD155" s="40"/>
      <c r="AE155" s="41"/>
      <c r="AF155" s="40"/>
      <c r="AG155" s="41"/>
    </row>
    <row r="156" spans="18:33" ht="12.75" thickBot="1" x14ac:dyDescent="0.25">
      <c r="R156" s="40"/>
      <c r="S156" s="41"/>
      <c r="T156" s="40"/>
      <c r="U156" s="41"/>
      <c r="V156" s="40"/>
      <c r="W156" s="41"/>
      <c r="X156" s="40"/>
      <c r="Y156" s="41"/>
      <c r="Z156" s="40"/>
      <c r="AA156" s="41"/>
      <c r="AB156" s="40"/>
      <c r="AC156" s="41"/>
      <c r="AD156" s="40"/>
      <c r="AE156" s="41"/>
      <c r="AF156" s="40"/>
      <c r="AG156" s="41"/>
    </row>
    <row r="157" spans="18:33" ht="12.75" thickBot="1" x14ac:dyDescent="0.25">
      <c r="R157" s="40"/>
      <c r="S157" s="41"/>
      <c r="T157" s="40"/>
      <c r="U157" s="41"/>
      <c r="V157" s="40"/>
      <c r="W157" s="41"/>
      <c r="X157" s="40"/>
      <c r="Y157" s="41"/>
      <c r="Z157" s="40"/>
      <c r="AA157" s="41"/>
      <c r="AB157" s="40"/>
      <c r="AC157" s="41"/>
      <c r="AD157" s="40"/>
      <c r="AE157" s="41"/>
      <c r="AF157" s="40"/>
      <c r="AG157" s="41"/>
    </row>
    <row r="158" spans="18:33" ht="12.75" thickBot="1" x14ac:dyDescent="0.25">
      <c r="R158" s="40"/>
      <c r="S158" s="41"/>
      <c r="T158" s="40"/>
      <c r="U158" s="41"/>
      <c r="V158" s="40"/>
      <c r="W158" s="41"/>
      <c r="X158" s="40"/>
      <c r="Y158" s="41"/>
      <c r="Z158" s="40"/>
      <c r="AA158" s="41"/>
      <c r="AB158" s="40"/>
      <c r="AC158" s="41"/>
      <c r="AD158" s="40"/>
      <c r="AE158" s="41"/>
      <c r="AF158" s="40"/>
      <c r="AG158" s="41"/>
    </row>
    <row r="159" spans="18:33" ht="12.75" thickBot="1" x14ac:dyDescent="0.25">
      <c r="R159" s="40"/>
      <c r="S159" s="41"/>
      <c r="T159" s="40"/>
      <c r="U159" s="41"/>
      <c r="V159" s="40"/>
      <c r="W159" s="41"/>
      <c r="X159" s="40"/>
      <c r="Y159" s="41"/>
      <c r="Z159" s="40"/>
      <c r="AA159" s="41"/>
      <c r="AB159" s="40"/>
      <c r="AC159" s="41"/>
      <c r="AD159" s="40"/>
      <c r="AE159" s="41"/>
      <c r="AF159" s="40"/>
      <c r="AG159" s="41"/>
    </row>
    <row r="160" spans="18:33" ht="12.75" thickBot="1" x14ac:dyDescent="0.25">
      <c r="R160" s="40"/>
      <c r="S160" s="41"/>
      <c r="T160" s="40"/>
      <c r="U160" s="41"/>
      <c r="V160" s="40"/>
      <c r="W160" s="41"/>
      <c r="X160" s="40"/>
      <c r="Y160" s="41"/>
      <c r="Z160" s="40"/>
      <c r="AA160" s="41"/>
      <c r="AB160" s="40"/>
      <c r="AC160" s="41"/>
      <c r="AD160" s="40"/>
      <c r="AE160" s="41"/>
      <c r="AF160" s="40"/>
      <c r="AG160" s="41"/>
    </row>
    <row r="161" spans="18:33" ht="12.75" thickBot="1" x14ac:dyDescent="0.25">
      <c r="R161" s="40"/>
      <c r="S161" s="41"/>
      <c r="T161" s="40"/>
      <c r="U161" s="41"/>
      <c r="V161" s="40"/>
      <c r="W161" s="41"/>
      <c r="X161" s="40"/>
      <c r="Y161" s="41"/>
      <c r="Z161" s="40"/>
      <c r="AA161" s="41"/>
      <c r="AB161" s="40"/>
      <c r="AC161" s="41"/>
      <c r="AD161" s="40"/>
      <c r="AE161" s="41"/>
      <c r="AF161" s="40"/>
      <c r="AG161" s="41"/>
    </row>
    <row r="162" spans="18:33" ht="12.75" thickBot="1" x14ac:dyDescent="0.25">
      <c r="R162" s="40"/>
      <c r="S162" s="41"/>
      <c r="T162" s="40"/>
      <c r="U162" s="41"/>
      <c r="V162" s="40"/>
      <c r="W162" s="41"/>
      <c r="X162" s="40"/>
      <c r="Y162" s="41"/>
      <c r="Z162" s="40"/>
      <c r="AA162" s="41"/>
      <c r="AB162" s="40"/>
      <c r="AC162" s="41"/>
      <c r="AD162" s="40"/>
      <c r="AE162" s="41"/>
      <c r="AF162" s="40"/>
      <c r="AG162" s="41"/>
    </row>
    <row r="163" spans="18:33" ht="12.75" thickBot="1" x14ac:dyDescent="0.25">
      <c r="R163" s="40"/>
      <c r="S163" s="41"/>
      <c r="T163" s="40"/>
      <c r="U163" s="41"/>
      <c r="V163" s="40"/>
      <c r="W163" s="41"/>
      <c r="X163" s="40"/>
      <c r="Y163" s="41"/>
      <c r="Z163" s="40"/>
      <c r="AA163" s="41"/>
      <c r="AB163" s="40"/>
      <c r="AC163" s="41"/>
      <c r="AD163" s="40"/>
      <c r="AE163" s="41"/>
      <c r="AF163" s="40"/>
      <c r="AG163" s="41"/>
    </row>
    <row r="164" spans="18:33" ht="12.75" thickBot="1" x14ac:dyDescent="0.25">
      <c r="R164" s="40"/>
      <c r="S164" s="41"/>
      <c r="T164" s="40"/>
      <c r="U164" s="41"/>
      <c r="V164" s="40"/>
      <c r="W164" s="41"/>
      <c r="X164" s="40"/>
      <c r="Y164" s="41"/>
      <c r="Z164" s="40"/>
      <c r="AA164" s="41"/>
      <c r="AB164" s="40"/>
      <c r="AC164" s="41"/>
      <c r="AD164" s="40"/>
      <c r="AE164" s="41"/>
      <c r="AF164" s="40"/>
      <c r="AG164" s="41"/>
    </row>
    <row r="165" spans="18:33" ht="12.75" thickBot="1" x14ac:dyDescent="0.25">
      <c r="R165" s="40"/>
      <c r="S165" s="41"/>
      <c r="T165" s="40"/>
      <c r="U165" s="41"/>
      <c r="V165" s="40"/>
      <c r="W165" s="41"/>
      <c r="X165" s="40"/>
      <c r="Y165" s="41"/>
      <c r="Z165" s="40"/>
      <c r="AA165" s="41"/>
      <c r="AB165" s="40"/>
      <c r="AC165" s="41"/>
      <c r="AD165" s="40"/>
      <c r="AE165" s="41"/>
      <c r="AF165" s="40"/>
      <c r="AG165" s="41"/>
    </row>
    <row r="166" spans="18:33" ht="12.75" thickBot="1" x14ac:dyDescent="0.25">
      <c r="R166" s="40"/>
      <c r="S166" s="41"/>
      <c r="T166" s="40"/>
      <c r="U166" s="41"/>
      <c r="V166" s="40"/>
      <c r="W166" s="41"/>
      <c r="X166" s="40"/>
      <c r="Y166" s="41"/>
      <c r="Z166" s="40"/>
      <c r="AA166" s="41"/>
      <c r="AB166" s="40"/>
      <c r="AC166" s="41"/>
      <c r="AD166" s="40"/>
      <c r="AE166" s="41"/>
      <c r="AF166" s="40"/>
      <c r="AG166" s="41"/>
    </row>
    <row r="167" spans="18:33" ht="12.75" thickBot="1" x14ac:dyDescent="0.25">
      <c r="R167" s="40"/>
      <c r="S167" s="41"/>
      <c r="T167" s="40"/>
      <c r="U167" s="41"/>
      <c r="V167" s="40"/>
      <c r="W167" s="41"/>
      <c r="X167" s="40"/>
      <c r="Y167" s="41"/>
      <c r="Z167" s="40"/>
      <c r="AA167" s="41"/>
      <c r="AB167" s="40"/>
      <c r="AC167" s="41"/>
      <c r="AD167" s="40"/>
      <c r="AE167" s="41"/>
      <c r="AF167" s="40"/>
      <c r="AG167" s="41"/>
    </row>
    <row r="168" spans="18:33" ht="12.75" thickBot="1" x14ac:dyDescent="0.25">
      <c r="R168" s="40"/>
      <c r="S168" s="41"/>
      <c r="T168" s="40"/>
      <c r="U168" s="41"/>
      <c r="V168" s="40"/>
      <c r="W168" s="41"/>
      <c r="X168" s="40"/>
      <c r="Y168" s="41"/>
      <c r="Z168" s="40"/>
      <c r="AA168" s="41"/>
      <c r="AB168" s="40"/>
      <c r="AC168" s="41"/>
      <c r="AD168" s="40"/>
      <c r="AE168" s="41"/>
      <c r="AF168" s="40"/>
      <c r="AG168" s="41"/>
    </row>
    <row r="169" spans="18:33" ht="12.75" thickBot="1" x14ac:dyDescent="0.25">
      <c r="R169" s="40"/>
      <c r="S169" s="41"/>
      <c r="T169" s="40"/>
      <c r="U169" s="41"/>
      <c r="V169" s="40"/>
      <c r="W169" s="41"/>
      <c r="X169" s="40"/>
      <c r="Y169" s="41"/>
      <c r="Z169" s="40"/>
      <c r="AA169" s="41"/>
      <c r="AB169" s="40"/>
      <c r="AC169" s="41"/>
      <c r="AD169" s="40"/>
      <c r="AE169" s="41"/>
      <c r="AF169" s="40"/>
      <c r="AG169" s="41"/>
    </row>
    <row r="170" spans="18:33" ht="12.75" thickBot="1" x14ac:dyDescent="0.25">
      <c r="R170" s="40"/>
      <c r="S170" s="41"/>
      <c r="T170" s="40"/>
      <c r="U170" s="41"/>
      <c r="V170" s="40"/>
      <c r="W170" s="41"/>
      <c r="X170" s="40"/>
      <c r="Y170" s="41"/>
      <c r="Z170" s="40"/>
      <c r="AA170" s="41"/>
      <c r="AB170" s="40"/>
      <c r="AC170" s="41"/>
      <c r="AD170" s="40"/>
      <c r="AE170" s="41"/>
      <c r="AF170" s="40"/>
      <c r="AG170" s="41"/>
    </row>
    <row r="171" spans="18:33" ht="12.75" thickBot="1" x14ac:dyDescent="0.25">
      <c r="R171" s="40"/>
      <c r="S171" s="41"/>
      <c r="T171" s="40"/>
      <c r="U171" s="41"/>
      <c r="V171" s="40"/>
      <c r="W171" s="41"/>
      <c r="X171" s="40"/>
      <c r="Y171" s="41"/>
      <c r="Z171" s="40"/>
      <c r="AA171" s="41"/>
      <c r="AB171" s="40"/>
      <c r="AC171" s="41"/>
      <c r="AD171" s="40"/>
      <c r="AE171" s="41"/>
      <c r="AF171" s="40"/>
      <c r="AG171" s="41"/>
    </row>
    <row r="172" spans="18:33" ht="12.75" thickBot="1" x14ac:dyDescent="0.25">
      <c r="R172" s="40"/>
      <c r="S172" s="41"/>
      <c r="T172" s="40"/>
      <c r="U172" s="41"/>
      <c r="V172" s="40"/>
      <c r="W172" s="41"/>
      <c r="X172" s="40"/>
      <c r="Y172" s="41"/>
      <c r="Z172" s="40"/>
      <c r="AA172" s="41"/>
      <c r="AB172" s="40"/>
      <c r="AC172" s="41"/>
      <c r="AD172" s="40"/>
      <c r="AE172" s="41"/>
      <c r="AF172" s="40"/>
      <c r="AG172" s="41"/>
    </row>
    <row r="173" spans="18:33" ht="12.75" thickBot="1" x14ac:dyDescent="0.25">
      <c r="R173" s="40"/>
      <c r="S173" s="41"/>
      <c r="T173" s="40"/>
      <c r="U173" s="41"/>
      <c r="V173" s="40"/>
      <c r="W173" s="41"/>
      <c r="X173" s="40"/>
      <c r="Y173" s="41"/>
      <c r="Z173" s="40"/>
      <c r="AA173" s="41"/>
      <c r="AB173" s="40"/>
      <c r="AC173" s="41"/>
      <c r="AD173" s="40"/>
      <c r="AE173" s="41"/>
      <c r="AF173" s="40"/>
      <c r="AG173" s="41"/>
    </row>
    <row r="174" spans="18:33" ht="12.75" thickBot="1" x14ac:dyDescent="0.25">
      <c r="R174" s="40"/>
      <c r="S174" s="41"/>
      <c r="T174" s="40"/>
      <c r="U174" s="41"/>
      <c r="V174" s="40"/>
      <c r="W174" s="41"/>
      <c r="X174" s="40"/>
      <c r="Y174" s="41"/>
      <c r="Z174" s="40"/>
      <c r="AA174" s="41"/>
      <c r="AB174" s="40"/>
      <c r="AC174" s="41"/>
      <c r="AD174" s="40"/>
      <c r="AE174" s="41"/>
      <c r="AF174" s="40"/>
      <c r="AG174" s="41"/>
    </row>
    <row r="175" spans="18:33" ht="12.75" thickBot="1" x14ac:dyDescent="0.25">
      <c r="R175" s="40"/>
      <c r="S175" s="41"/>
      <c r="T175" s="40"/>
      <c r="U175" s="41"/>
      <c r="V175" s="40"/>
      <c r="W175" s="41"/>
      <c r="X175" s="40"/>
      <c r="Y175" s="41"/>
      <c r="Z175" s="40"/>
      <c r="AA175" s="41"/>
      <c r="AB175" s="40"/>
      <c r="AC175" s="41"/>
      <c r="AD175" s="40"/>
      <c r="AE175" s="41"/>
      <c r="AF175" s="40"/>
      <c r="AG175" s="41"/>
    </row>
    <row r="176" spans="18:33" ht="12.75" thickBot="1" x14ac:dyDescent="0.25">
      <c r="R176" s="40"/>
      <c r="S176" s="41"/>
      <c r="T176" s="40"/>
      <c r="U176" s="41"/>
      <c r="V176" s="40"/>
      <c r="W176" s="41"/>
      <c r="X176" s="40"/>
      <c r="Y176" s="41"/>
      <c r="Z176" s="40"/>
      <c r="AA176" s="41"/>
      <c r="AB176" s="40"/>
      <c r="AC176" s="41"/>
      <c r="AD176" s="40"/>
      <c r="AE176" s="41"/>
      <c r="AF176" s="40"/>
      <c r="AG176" s="41"/>
    </row>
    <row r="177" spans="18:33" ht="12.75" thickBot="1" x14ac:dyDescent="0.25">
      <c r="R177" s="40"/>
      <c r="S177" s="41"/>
      <c r="T177" s="40"/>
      <c r="U177" s="41"/>
      <c r="V177" s="40"/>
      <c r="W177" s="41"/>
      <c r="X177" s="40"/>
      <c r="Y177" s="41"/>
      <c r="Z177" s="40"/>
      <c r="AA177" s="41"/>
      <c r="AB177" s="40"/>
      <c r="AC177" s="41"/>
      <c r="AD177" s="40"/>
      <c r="AE177" s="41"/>
      <c r="AF177" s="40"/>
      <c r="AG177" s="41"/>
    </row>
    <row r="178" spans="18:33" ht="12.75" thickBot="1" x14ac:dyDescent="0.25">
      <c r="R178" s="40"/>
      <c r="S178" s="41"/>
      <c r="T178" s="40"/>
      <c r="U178" s="41"/>
      <c r="V178" s="40"/>
      <c r="W178" s="41"/>
      <c r="X178" s="40"/>
      <c r="Y178" s="41"/>
      <c r="Z178" s="40"/>
      <c r="AA178" s="41"/>
      <c r="AB178" s="40"/>
      <c r="AC178" s="41"/>
      <c r="AD178" s="40"/>
      <c r="AE178" s="41"/>
      <c r="AF178" s="40"/>
      <c r="AG178" s="41"/>
    </row>
    <row r="179" spans="18:33" ht="12.75" thickBot="1" x14ac:dyDescent="0.25">
      <c r="R179" s="40"/>
      <c r="S179" s="41"/>
      <c r="T179" s="40"/>
      <c r="U179" s="41"/>
      <c r="V179" s="40"/>
      <c r="W179" s="41"/>
      <c r="X179" s="40"/>
      <c r="Y179" s="41"/>
      <c r="Z179" s="40"/>
      <c r="AA179" s="41"/>
      <c r="AB179" s="40"/>
      <c r="AC179" s="41"/>
      <c r="AD179" s="40"/>
      <c r="AE179" s="41"/>
      <c r="AF179" s="40"/>
      <c r="AG179" s="41"/>
    </row>
    <row r="180" spans="18:33" ht="12.75" thickBot="1" x14ac:dyDescent="0.25">
      <c r="R180" s="40"/>
      <c r="S180" s="41"/>
      <c r="T180" s="40"/>
      <c r="U180" s="41"/>
      <c r="V180" s="40"/>
      <c r="W180" s="41"/>
      <c r="X180" s="40"/>
      <c r="Y180" s="41"/>
      <c r="Z180" s="40"/>
      <c r="AA180" s="41"/>
      <c r="AB180" s="40"/>
      <c r="AC180" s="41"/>
      <c r="AD180" s="40"/>
      <c r="AE180" s="41"/>
      <c r="AF180" s="40"/>
      <c r="AG180" s="41"/>
    </row>
    <row r="181" spans="18:33" ht="12.75" thickBot="1" x14ac:dyDescent="0.25">
      <c r="R181" s="40"/>
      <c r="S181" s="41"/>
      <c r="T181" s="40"/>
      <c r="U181" s="41"/>
      <c r="V181" s="40"/>
      <c r="W181" s="41"/>
      <c r="X181" s="40"/>
      <c r="Y181" s="41"/>
      <c r="Z181" s="40"/>
      <c r="AA181" s="41"/>
      <c r="AB181" s="40"/>
      <c r="AC181" s="41"/>
      <c r="AD181" s="40"/>
      <c r="AE181" s="41"/>
      <c r="AF181" s="40"/>
      <c r="AG181" s="41"/>
    </row>
    <row r="182" spans="18:33" ht="12.75" thickBot="1" x14ac:dyDescent="0.25">
      <c r="R182" s="40"/>
      <c r="S182" s="41"/>
      <c r="T182" s="40"/>
      <c r="U182" s="41"/>
      <c r="V182" s="40"/>
      <c r="W182" s="41"/>
      <c r="X182" s="40"/>
      <c r="Y182" s="41"/>
      <c r="Z182" s="40"/>
      <c r="AA182" s="41"/>
      <c r="AB182" s="40"/>
      <c r="AC182" s="41"/>
      <c r="AD182" s="40"/>
      <c r="AE182" s="41"/>
      <c r="AF182" s="40"/>
      <c r="AG182" s="41"/>
    </row>
    <row r="183" spans="18:33" ht="12.75" thickBot="1" x14ac:dyDescent="0.25">
      <c r="R183" s="40"/>
      <c r="S183" s="41"/>
      <c r="T183" s="40"/>
      <c r="U183" s="41"/>
      <c r="V183" s="40"/>
      <c r="W183" s="41"/>
      <c r="X183" s="40"/>
      <c r="Y183" s="41"/>
      <c r="Z183" s="40"/>
      <c r="AA183" s="41"/>
      <c r="AB183" s="40"/>
      <c r="AC183" s="41"/>
      <c r="AD183" s="40"/>
      <c r="AE183" s="41"/>
      <c r="AF183" s="40"/>
      <c r="AG183" s="41"/>
    </row>
    <row r="184" spans="18:33" ht="12.75" thickBot="1" x14ac:dyDescent="0.25">
      <c r="R184" s="40"/>
      <c r="S184" s="41"/>
      <c r="T184" s="40"/>
      <c r="U184" s="41"/>
      <c r="V184" s="40"/>
      <c r="W184" s="41"/>
      <c r="X184" s="40"/>
      <c r="Y184" s="41"/>
      <c r="Z184" s="40"/>
      <c r="AA184" s="41"/>
      <c r="AB184" s="40"/>
      <c r="AC184" s="41"/>
      <c r="AD184" s="40"/>
      <c r="AE184" s="41"/>
      <c r="AF184" s="40"/>
      <c r="AG184" s="41"/>
    </row>
    <row r="185" spans="18:33" ht="12.75" thickBot="1" x14ac:dyDescent="0.25">
      <c r="R185" s="40"/>
      <c r="S185" s="41"/>
      <c r="T185" s="40"/>
      <c r="U185" s="41"/>
      <c r="V185" s="40"/>
      <c r="W185" s="41"/>
      <c r="X185" s="40"/>
      <c r="Y185" s="41"/>
      <c r="Z185" s="40"/>
      <c r="AA185" s="41"/>
      <c r="AB185" s="40"/>
      <c r="AC185" s="41"/>
      <c r="AD185" s="40"/>
      <c r="AE185" s="41"/>
      <c r="AF185" s="40"/>
      <c r="AG185" s="41"/>
    </row>
    <row r="186" spans="18:33" ht="12.75" thickBot="1" x14ac:dyDescent="0.25">
      <c r="R186" s="40"/>
      <c r="S186" s="41"/>
      <c r="T186" s="40"/>
      <c r="U186" s="41"/>
      <c r="V186" s="40"/>
      <c r="W186" s="41"/>
      <c r="X186" s="40"/>
      <c r="Y186" s="41"/>
      <c r="Z186" s="40"/>
      <c r="AA186" s="41"/>
      <c r="AB186" s="40"/>
      <c r="AC186" s="41"/>
      <c r="AD186" s="40"/>
      <c r="AE186" s="41"/>
      <c r="AF186" s="40"/>
      <c r="AG186" s="41"/>
    </row>
    <row r="187" spans="18:33" ht="12.75" thickBot="1" x14ac:dyDescent="0.25">
      <c r="R187" s="40"/>
      <c r="S187" s="41"/>
      <c r="T187" s="40"/>
      <c r="U187" s="41"/>
      <c r="V187" s="40"/>
      <c r="W187" s="41"/>
      <c r="X187" s="40"/>
      <c r="Y187" s="41"/>
      <c r="Z187" s="40"/>
      <c r="AA187" s="41"/>
      <c r="AB187" s="40"/>
      <c r="AC187" s="41"/>
      <c r="AD187" s="40"/>
      <c r="AE187" s="41"/>
      <c r="AF187" s="40"/>
      <c r="AG187" s="41"/>
    </row>
    <row r="188" spans="18:33" ht="12.75" thickBot="1" x14ac:dyDescent="0.25">
      <c r="R188" s="40"/>
      <c r="S188" s="41"/>
      <c r="T188" s="40"/>
      <c r="U188" s="41"/>
      <c r="V188" s="40"/>
      <c r="W188" s="41"/>
      <c r="X188" s="40"/>
      <c r="Y188" s="41"/>
      <c r="Z188" s="40"/>
      <c r="AA188" s="41"/>
      <c r="AB188" s="40"/>
      <c r="AC188" s="41"/>
      <c r="AD188" s="40"/>
      <c r="AE188" s="41"/>
      <c r="AF188" s="40"/>
      <c r="AG188" s="41"/>
    </row>
    <row r="189" spans="18:33" ht="12.75" thickBot="1" x14ac:dyDescent="0.25">
      <c r="R189" s="40"/>
      <c r="S189" s="41"/>
      <c r="T189" s="40"/>
      <c r="U189" s="41"/>
      <c r="V189" s="40"/>
      <c r="W189" s="41"/>
      <c r="X189" s="40"/>
      <c r="Y189" s="41"/>
      <c r="Z189" s="40"/>
      <c r="AA189" s="41"/>
      <c r="AB189" s="40"/>
      <c r="AC189" s="41"/>
      <c r="AD189" s="40"/>
      <c r="AE189" s="41"/>
      <c r="AF189" s="40"/>
      <c r="AG189" s="41"/>
    </row>
    <row r="190" spans="18:33" ht="12.75" thickBot="1" x14ac:dyDescent="0.25">
      <c r="R190" s="40"/>
      <c r="S190" s="41"/>
      <c r="T190" s="40"/>
      <c r="U190" s="41"/>
      <c r="V190" s="40"/>
      <c r="W190" s="41"/>
      <c r="X190" s="40"/>
      <c r="Y190" s="41"/>
      <c r="Z190" s="40"/>
      <c r="AA190" s="41"/>
      <c r="AB190" s="40"/>
      <c r="AC190" s="41"/>
      <c r="AD190" s="40"/>
      <c r="AE190" s="41"/>
      <c r="AF190" s="40"/>
      <c r="AG190" s="41"/>
    </row>
    <row r="191" spans="18:33" ht="12.75" thickBot="1" x14ac:dyDescent="0.25">
      <c r="R191" s="40"/>
      <c r="S191" s="41"/>
      <c r="T191" s="40"/>
      <c r="U191" s="41"/>
      <c r="V191" s="40"/>
      <c r="W191" s="41"/>
      <c r="X191" s="40"/>
      <c r="Y191" s="41"/>
      <c r="Z191" s="40"/>
      <c r="AA191" s="41"/>
      <c r="AB191" s="40"/>
      <c r="AC191" s="41"/>
      <c r="AD191" s="40"/>
      <c r="AE191" s="41"/>
      <c r="AF191" s="40"/>
      <c r="AG191" s="41"/>
    </row>
    <row r="192" spans="18:33" ht="12.75" thickBot="1" x14ac:dyDescent="0.25">
      <c r="R192" s="40"/>
      <c r="S192" s="41"/>
      <c r="T192" s="40"/>
      <c r="U192" s="41"/>
      <c r="V192" s="40"/>
      <c r="W192" s="41"/>
      <c r="X192" s="40"/>
      <c r="Y192" s="41"/>
      <c r="Z192" s="40"/>
      <c r="AA192" s="41"/>
      <c r="AB192" s="40"/>
      <c r="AC192" s="41"/>
      <c r="AD192" s="40"/>
      <c r="AE192" s="41"/>
      <c r="AF192" s="40"/>
      <c r="AG192" s="41"/>
    </row>
    <row r="193" spans="18:33" ht="12.75" thickBot="1" x14ac:dyDescent="0.25">
      <c r="R193" s="40"/>
      <c r="S193" s="41"/>
      <c r="T193" s="40"/>
      <c r="U193" s="41"/>
      <c r="V193" s="40"/>
      <c r="W193" s="41"/>
      <c r="X193" s="40"/>
      <c r="Y193" s="41"/>
      <c r="Z193" s="40"/>
      <c r="AA193" s="41"/>
      <c r="AB193" s="40"/>
      <c r="AC193" s="41"/>
      <c r="AD193" s="40"/>
      <c r="AE193" s="41"/>
      <c r="AF193" s="40"/>
      <c r="AG193" s="41"/>
    </row>
    <row r="194" spans="18:33" ht="12.75" thickBot="1" x14ac:dyDescent="0.25">
      <c r="R194" s="40"/>
      <c r="S194" s="41"/>
      <c r="T194" s="40"/>
      <c r="U194" s="41"/>
      <c r="V194" s="40"/>
      <c r="W194" s="41"/>
      <c r="X194" s="40"/>
      <c r="Y194" s="41"/>
      <c r="Z194" s="40"/>
      <c r="AA194" s="41"/>
      <c r="AB194" s="40"/>
      <c r="AC194" s="41"/>
      <c r="AD194" s="40"/>
      <c r="AE194" s="41"/>
      <c r="AF194" s="40"/>
      <c r="AG194" s="41"/>
    </row>
    <row r="195" spans="18:33" ht="12.75" thickBot="1" x14ac:dyDescent="0.25">
      <c r="R195" s="40"/>
      <c r="S195" s="41"/>
      <c r="T195" s="40"/>
      <c r="U195" s="41"/>
      <c r="V195" s="40"/>
      <c r="W195" s="41"/>
      <c r="X195" s="40"/>
      <c r="Y195" s="41"/>
      <c r="Z195" s="40"/>
      <c r="AA195" s="41"/>
      <c r="AB195" s="40"/>
      <c r="AC195" s="41"/>
      <c r="AD195" s="40"/>
      <c r="AE195" s="41"/>
      <c r="AF195" s="40"/>
      <c r="AG195" s="41"/>
    </row>
    <row r="196" spans="18:33" ht="12.75" thickBot="1" x14ac:dyDescent="0.25">
      <c r="R196" s="40"/>
      <c r="S196" s="41"/>
      <c r="T196" s="40"/>
      <c r="U196" s="41"/>
      <c r="V196" s="40"/>
      <c r="W196" s="41"/>
      <c r="X196" s="40"/>
      <c r="Y196" s="41"/>
      <c r="Z196" s="40"/>
      <c r="AA196" s="41"/>
      <c r="AB196" s="40"/>
      <c r="AC196" s="41"/>
      <c r="AD196" s="40"/>
      <c r="AE196" s="41"/>
      <c r="AF196" s="40"/>
      <c r="AG196" s="41"/>
    </row>
    <row r="197" spans="18:33" ht="12.75" thickBot="1" x14ac:dyDescent="0.25">
      <c r="R197" s="40"/>
      <c r="S197" s="41"/>
      <c r="T197" s="40"/>
      <c r="U197" s="41"/>
      <c r="V197" s="40"/>
      <c r="W197" s="41"/>
      <c r="X197" s="40"/>
      <c r="Y197" s="41"/>
      <c r="Z197" s="40"/>
      <c r="AA197" s="41"/>
      <c r="AB197" s="40"/>
      <c r="AC197" s="41"/>
      <c r="AD197" s="40"/>
      <c r="AE197" s="41"/>
      <c r="AF197" s="40"/>
      <c r="AG197" s="41"/>
    </row>
    <row r="198" spans="18:33" ht="12.75" thickBot="1" x14ac:dyDescent="0.25">
      <c r="R198" s="40"/>
      <c r="S198" s="41"/>
      <c r="T198" s="40"/>
      <c r="U198" s="41"/>
      <c r="V198" s="40"/>
      <c r="W198" s="41"/>
      <c r="X198" s="40"/>
      <c r="Y198" s="41"/>
      <c r="Z198" s="40"/>
      <c r="AA198" s="41"/>
      <c r="AB198" s="40"/>
      <c r="AC198" s="41"/>
      <c r="AD198" s="40"/>
      <c r="AE198" s="41"/>
      <c r="AF198" s="40"/>
      <c r="AG198" s="41"/>
    </row>
    <row r="199" spans="18:33" ht="12.75" thickBot="1" x14ac:dyDescent="0.25">
      <c r="R199" s="40"/>
      <c r="S199" s="41"/>
      <c r="T199" s="40"/>
      <c r="U199" s="41"/>
      <c r="V199" s="40"/>
      <c r="W199" s="41"/>
      <c r="X199" s="40"/>
      <c r="Y199" s="41"/>
      <c r="Z199" s="40"/>
      <c r="AA199" s="41"/>
      <c r="AB199" s="40"/>
      <c r="AC199" s="41"/>
      <c r="AD199" s="40"/>
      <c r="AE199" s="41"/>
      <c r="AF199" s="40"/>
      <c r="AG199" s="41"/>
    </row>
    <row r="200" spans="18:33" ht="12.75" thickBot="1" x14ac:dyDescent="0.25">
      <c r="R200" s="40"/>
      <c r="S200" s="41"/>
      <c r="T200" s="40"/>
      <c r="U200" s="41"/>
      <c r="V200" s="40"/>
      <c r="W200" s="41"/>
      <c r="X200" s="40"/>
      <c r="Y200" s="41"/>
      <c r="Z200" s="40"/>
      <c r="AA200" s="41"/>
      <c r="AB200" s="40"/>
      <c r="AC200" s="41"/>
      <c r="AD200" s="40"/>
      <c r="AE200" s="41"/>
      <c r="AF200" s="40"/>
      <c r="AG200" s="41"/>
    </row>
    <row r="201" spans="18:33" ht="12.75" thickBot="1" x14ac:dyDescent="0.25">
      <c r="R201" s="40"/>
      <c r="S201" s="41"/>
      <c r="T201" s="40"/>
      <c r="U201" s="41"/>
      <c r="V201" s="40"/>
      <c r="W201" s="41"/>
      <c r="X201" s="40"/>
      <c r="Y201" s="41"/>
      <c r="Z201" s="40"/>
      <c r="AA201" s="41"/>
      <c r="AB201" s="40"/>
      <c r="AC201" s="41"/>
      <c r="AD201" s="40"/>
      <c r="AE201" s="41"/>
      <c r="AF201" s="40"/>
      <c r="AG201" s="41"/>
    </row>
    <row r="202" spans="18:33" ht="12.75" thickBot="1" x14ac:dyDescent="0.25">
      <c r="R202" s="40"/>
      <c r="S202" s="41"/>
      <c r="T202" s="40"/>
      <c r="U202" s="41"/>
      <c r="V202" s="40"/>
      <c r="W202" s="41"/>
      <c r="X202" s="40"/>
      <c r="Y202" s="41"/>
      <c r="Z202" s="40"/>
      <c r="AA202" s="41"/>
      <c r="AB202" s="40"/>
      <c r="AC202" s="41"/>
      <c r="AD202" s="40"/>
      <c r="AE202" s="41"/>
      <c r="AF202" s="40"/>
      <c r="AG202" s="41"/>
    </row>
    <row r="203" spans="18:33" ht="12.75" thickBot="1" x14ac:dyDescent="0.25">
      <c r="R203" s="40"/>
      <c r="S203" s="41"/>
      <c r="T203" s="40"/>
      <c r="U203" s="41"/>
      <c r="V203" s="40"/>
      <c r="W203" s="41"/>
      <c r="X203" s="40"/>
      <c r="Y203" s="41"/>
      <c r="Z203" s="40"/>
      <c r="AA203" s="41"/>
      <c r="AB203" s="40"/>
      <c r="AC203" s="41"/>
      <c r="AD203" s="40"/>
      <c r="AE203" s="41"/>
      <c r="AF203" s="40"/>
      <c r="AG203" s="41"/>
    </row>
    <row r="204" spans="18:33" ht="12.75" thickBot="1" x14ac:dyDescent="0.25">
      <c r="R204" s="40"/>
      <c r="S204" s="41"/>
      <c r="T204" s="40"/>
      <c r="U204" s="41"/>
      <c r="V204" s="40"/>
      <c r="W204" s="41"/>
      <c r="X204" s="40"/>
      <c r="Y204" s="41"/>
      <c r="Z204" s="40"/>
      <c r="AA204" s="41"/>
      <c r="AB204" s="40"/>
      <c r="AC204" s="41"/>
      <c r="AD204" s="40"/>
      <c r="AE204" s="41"/>
      <c r="AF204" s="40"/>
      <c r="AG204" s="41"/>
    </row>
    <row r="205" spans="18:33" ht="12.75" thickBot="1" x14ac:dyDescent="0.25">
      <c r="R205" s="40"/>
      <c r="S205" s="41"/>
      <c r="T205" s="40"/>
      <c r="U205" s="41"/>
      <c r="V205" s="40"/>
      <c r="W205" s="41"/>
      <c r="X205" s="40"/>
      <c r="Y205" s="41"/>
      <c r="Z205" s="40"/>
      <c r="AA205" s="41"/>
      <c r="AB205" s="40"/>
      <c r="AC205" s="41"/>
      <c r="AD205" s="40"/>
      <c r="AE205" s="41"/>
      <c r="AF205" s="40"/>
      <c r="AG205" s="41"/>
    </row>
    <row r="206" spans="18:33" ht="12.75" thickBot="1" x14ac:dyDescent="0.25">
      <c r="R206" s="40"/>
      <c r="S206" s="41"/>
      <c r="T206" s="40"/>
      <c r="U206" s="41"/>
      <c r="V206" s="40"/>
      <c r="W206" s="41"/>
      <c r="X206" s="40"/>
      <c r="Y206" s="41"/>
      <c r="Z206" s="40"/>
      <c r="AA206" s="41"/>
      <c r="AB206" s="40"/>
      <c r="AC206" s="41"/>
      <c r="AD206" s="40"/>
      <c r="AE206" s="41"/>
      <c r="AF206" s="40"/>
      <c r="AG206" s="41"/>
    </row>
    <row r="207" spans="18:33" ht="12.75" thickBot="1" x14ac:dyDescent="0.25">
      <c r="R207" s="40"/>
      <c r="S207" s="41"/>
      <c r="T207" s="40"/>
      <c r="U207" s="41"/>
      <c r="V207" s="40"/>
      <c r="W207" s="41"/>
      <c r="X207" s="40"/>
      <c r="Y207" s="41"/>
      <c r="Z207" s="40"/>
      <c r="AA207" s="41"/>
      <c r="AB207" s="40"/>
      <c r="AC207" s="41"/>
      <c r="AD207" s="40"/>
      <c r="AE207" s="41"/>
      <c r="AF207" s="40"/>
      <c r="AG207" s="41"/>
    </row>
    <row r="208" spans="18:33" ht="12.75" thickBot="1" x14ac:dyDescent="0.25">
      <c r="R208" s="40"/>
      <c r="S208" s="41"/>
      <c r="T208" s="40"/>
      <c r="U208" s="41"/>
      <c r="V208" s="40"/>
      <c r="W208" s="41"/>
      <c r="X208" s="40"/>
      <c r="Y208" s="41"/>
      <c r="Z208" s="40"/>
      <c r="AA208" s="41"/>
      <c r="AB208" s="40"/>
      <c r="AC208" s="41"/>
      <c r="AD208" s="40"/>
      <c r="AE208" s="41"/>
      <c r="AF208" s="40"/>
      <c r="AG208" s="41"/>
    </row>
    <row r="209" spans="18:33" ht="12.75" thickBot="1" x14ac:dyDescent="0.25">
      <c r="R209" s="40"/>
      <c r="S209" s="41"/>
      <c r="T209" s="40"/>
      <c r="U209" s="41"/>
      <c r="V209" s="40"/>
      <c r="W209" s="41"/>
      <c r="X209" s="40"/>
      <c r="Y209" s="41"/>
      <c r="Z209" s="40"/>
      <c r="AA209" s="41"/>
      <c r="AB209" s="40"/>
      <c r="AC209" s="41"/>
      <c r="AD209" s="40"/>
      <c r="AE209" s="41"/>
      <c r="AF209" s="40"/>
      <c r="AG209" s="41"/>
    </row>
    <row r="210" spans="18:33" ht="12.75" thickBot="1" x14ac:dyDescent="0.25">
      <c r="R210" s="40"/>
      <c r="S210" s="41"/>
      <c r="T210" s="40"/>
      <c r="U210" s="41"/>
      <c r="V210" s="40"/>
      <c r="W210" s="41"/>
      <c r="X210" s="40"/>
      <c r="Y210" s="41"/>
      <c r="Z210" s="40"/>
      <c r="AA210" s="41"/>
      <c r="AB210" s="40"/>
      <c r="AC210" s="41"/>
      <c r="AD210" s="40"/>
      <c r="AE210" s="41"/>
      <c r="AF210" s="40"/>
      <c r="AG210" s="41"/>
    </row>
    <row r="211" spans="18:33" ht="12.75" thickBot="1" x14ac:dyDescent="0.25">
      <c r="R211" s="40"/>
      <c r="S211" s="41"/>
      <c r="T211" s="40"/>
      <c r="U211" s="41"/>
      <c r="V211" s="40"/>
      <c r="W211" s="41"/>
      <c r="X211" s="40"/>
      <c r="Y211" s="41"/>
      <c r="Z211" s="40"/>
      <c r="AA211" s="41"/>
      <c r="AB211" s="40"/>
      <c r="AC211" s="41"/>
      <c r="AD211" s="40"/>
      <c r="AE211" s="41"/>
      <c r="AF211" s="40"/>
      <c r="AG211" s="41"/>
    </row>
    <row r="212" spans="18:33" ht="12.75" thickBot="1" x14ac:dyDescent="0.25">
      <c r="R212" s="40"/>
      <c r="S212" s="41"/>
      <c r="T212" s="40"/>
      <c r="U212" s="41"/>
      <c r="V212" s="40"/>
      <c r="W212" s="41"/>
      <c r="X212" s="40"/>
      <c r="Y212" s="41"/>
      <c r="Z212" s="40"/>
      <c r="AA212" s="41"/>
      <c r="AB212" s="40"/>
      <c r="AC212" s="41"/>
      <c r="AD212" s="40"/>
      <c r="AE212" s="41"/>
      <c r="AF212" s="40"/>
      <c r="AG212" s="41"/>
    </row>
    <row r="213" spans="18:33" ht="12.75" thickBot="1" x14ac:dyDescent="0.25">
      <c r="R213" s="40"/>
      <c r="S213" s="41"/>
      <c r="T213" s="40"/>
      <c r="U213" s="41"/>
      <c r="V213" s="40"/>
      <c r="W213" s="41"/>
      <c r="X213" s="40"/>
      <c r="Y213" s="41"/>
      <c r="Z213" s="40"/>
      <c r="AA213" s="41"/>
      <c r="AB213" s="40"/>
      <c r="AC213" s="41"/>
      <c r="AD213" s="40"/>
      <c r="AE213" s="41"/>
      <c r="AF213" s="40"/>
      <c r="AG213" s="41"/>
    </row>
    <row r="214" spans="18:33" ht="12.75" thickBot="1" x14ac:dyDescent="0.25">
      <c r="R214" s="40"/>
      <c r="S214" s="41"/>
      <c r="T214" s="40"/>
      <c r="U214" s="41"/>
      <c r="V214" s="40"/>
      <c r="W214" s="41"/>
      <c r="X214" s="40"/>
      <c r="Y214" s="41"/>
      <c r="Z214" s="40"/>
      <c r="AA214" s="41"/>
      <c r="AB214" s="40"/>
      <c r="AC214" s="41"/>
      <c r="AD214" s="40"/>
      <c r="AE214" s="41"/>
      <c r="AF214" s="40"/>
      <c r="AG214" s="41"/>
    </row>
    <row r="215" spans="18:33" ht="12.75" thickBot="1" x14ac:dyDescent="0.25">
      <c r="R215" s="40"/>
      <c r="S215" s="41"/>
      <c r="T215" s="40"/>
      <c r="U215" s="41"/>
      <c r="V215" s="40"/>
      <c r="W215" s="41"/>
      <c r="X215" s="40"/>
      <c r="Y215" s="41"/>
      <c r="Z215" s="40"/>
      <c r="AA215" s="41"/>
      <c r="AB215" s="40"/>
      <c r="AC215" s="41"/>
      <c r="AD215" s="40"/>
      <c r="AE215" s="41"/>
      <c r="AF215" s="40"/>
      <c r="AG215" s="41"/>
    </row>
    <row r="216" spans="18:33" ht="12.75" thickBot="1" x14ac:dyDescent="0.25">
      <c r="R216" s="40"/>
      <c r="S216" s="41"/>
      <c r="T216" s="40"/>
      <c r="U216" s="41"/>
      <c r="V216" s="40"/>
      <c r="W216" s="41"/>
      <c r="X216" s="40"/>
      <c r="Y216" s="41"/>
      <c r="Z216" s="40"/>
      <c r="AA216" s="41"/>
      <c r="AB216" s="40"/>
      <c r="AC216" s="41"/>
      <c r="AD216" s="40"/>
      <c r="AE216" s="41"/>
      <c r="AF216" s="40"/>
      <c r="AG216" s="41"/>
    </row>
    <row r="217" spans="18:33" ht="12.75" thickBot="1" x14ac:dyDescent="0.25">
      <c r="R217" s="40"/>
      <c r="S217" s="41"/>
      <c r="T217" s="40"/>
      <c r="U217" s="41"/>
      <c r="V217" s="40"/>
      <c r="W217" s="41"/>
      <c r="X217" s="40"/>
      <c r="Y217" s="41"/>
      <c r="Z217" s="40"/>
      <c r="AA217" s="41"/>
      <c r="AB217" s="40"/>
      <c r="AC217" s="41"/>
      <c r="AD217" s="40"/>
      <c r="AE217" s="41"/>
      <c r="AF217" s="40"/>
      <c r="AG217" s="4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4724D32-E2C9-4D4F-901C-93659B2D64EB}">
          <x14:formula1>
            <xm:f>'Hardware|Consumables'!$A$2:$A$93</xm:f>
          </x14:formula1>
          <xm:sqref>AB2:AB217 Z2:Z217 X2:X217 V2:V217 AF2:AF217 AD2:AD217 R2:R217 T2:T217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9B708-0620-49F2-BFB3-0D42A7C9A798}">
  <sheetPr codeName="Sheet5">
    <tabColor theme="7"/>
  </sheetPr>
  <dimension ref="A1:E62"/>
  <sheetViews>
    <sheetView zoomScale="145" zoomScaleNormal="145" workbookViewId="0">
      <selection activeCell="E3" sqref="E3"/>
    </sheetView>
  </sheetViews>
  <sheetFormatPr defaultColWidth="9.140625" defaultRowHeight="12" x14ac:dyDescent="0.2"/>
  <cols>
    <col min="1" max="1" width="63.42578125" style="31" bestFit="1" customWidth="1"/>
    <col min="2" max="2" width="10.7109375" style="31" bestFit="1" customWidth="1"/>
    <col min="3" max="3" width="9.5703125" style="31" bestFit="1" customWidth="1"/>
    <col min="4" max="4" width="9.85546875" style="31" bestFit="1" customWidth="1"/>
    <col min="5" max="5" width="73.85546875" style="31" customWidth="1"/>
    <col min="6" max="16384" width="9.140625" style="31"/>
  </cols>
  <sheetData>
    <row r="1" spans="1:5" x14ac:dyDescent="0.2">
      <c r="A1" s="222" t="s">
        <v>29</v>
      </c>
      <c r="B1" s="222" t="s">
        <v>55</v>
      </c>
      <c r="C1" s="222" t="s">
        <v>56</v>
      </c>
      <c r="D1" s="222" t="s">
        <v>57</v>
      </c>
      <c r="E1" s="222" t="s">
        <v>54</v>
      </c>
    </row>
    <row r="2" spans="1:5" ht="15" x14ac:dyDescent="0.25">
      <c r="A2" s="222" t="s">
        <v>229</v>
      </c>
      <c r="B2" s="223">
        <f t="shared" ref="B2:B44" si="0">SUM(C2/D2)</f>
        <v>0.45340000000000003</v>
      </c>
      <c r="C2" s="223">
        <v>22.67</v>
      </c>
      <c r="D2" s="224">
        <v>50</v>
      </c>
      <c r="E2" s="180" t="s">
        <v>230</v>
      </c>
    </row>
    <row r="3" spans="1:5" x14ac:dyDescent="0.2">
      <c r="A3" s="226"/>
      <c r="B3" s="227"/>
      <c r="C3" s="223"/>
      <c r="D3" s="224"/>
      <c r="E3" s="225"/>
    </row>
    <row r="4" spans="1:5" x14ac:dyDescent="0.2">
      <c r="A4" s="222"/>
      <c r="B4" s="223"/>
      <c r="C4" s="223"/>
      <c r="D4" s="224"/>
      <c r="E4" s="225"/>
    </row>
    <row r="5" spans="1:5" x14ac:dyDescent="0.2">
      <c r="A5" s="222"/>
      <c r="B5" s="223"/>
      <c r="C5" s="223"/>
      <c r="D5" s="224"/>
      <c r="E5" s="225"/>
    </row>
    <row r="6" spans="1:5" x14ac:dyDescent="0.2">
      <c r="A6" s="222"/>
      <c r="B6" s="223"/>
      <c r="C6" s="223"/>
      <c r="D6" s="224"/>
      <c r="E6" s="225"/>
    </row>
    <row r="7" spans="1:5" x14ac:dyDescent="0.2">
      <c r="A7" s="226"/>
      <c r="B7" s="227"/>
      <c r="C7" s="228"/>
      <c r="D7" s="224"/>
      <c r="E7" s="225"/>
    </row>
    <row r="8" spans="1:5" x14ac:dyDescent="0.2">
      <c r="A8" s="226"/>
      <c r="B8" s="227"/>
      <c r="C8" s="223"/>
      <c r="D8" s="224"/>
      <c r="E8" s="225"/>
    </row>
    <row r="9" spans="1:5" x14ac:dyDescent="0.2">
      <c r="A9" s="226"/>
      <c r="B9" s="227"/>
      <c r="C9" s="223"/>
      <c r="D9" s="224"/>
      <c r="E9" s="225"/>
    </row>
    <row r="10" spans="1:5" x14ac:dyDescent="0.2">
      <c r="A10" s="222"/>
      <c r="B10" s="223"/>
      <c r="C10" s="223"/>
      <c r="D10" s="224"/>
      <c r="E10" s="225"/>
    </row>
    <row r="11" spans="1:5" x14ac:dyDescent="0.2">
      <c r="A11" s="222"/>
      <c r="B11" s="223"/>
      <c r="C11" s="223"/>
      <c r="D11" s="224"/>
      <c r="E11" s="225"/>
    </row>
    <row r="12" spans="1:5" x14ac:dyDescent="0.2">
      <c r="A12" s="222"/>
      <c r="B12" s="223"/>
      <c r="C12" s="223"/>
      <c r="D12" s="224"/>
      <c r="E12" s="225"/>
    </row>
    <row r="13" spans="1:5" x14ac:dyDescent="0.2">
      <c r="A13" s="226"/>
      <c r="B13" s="227"/>
      <c r="C13" s="223"/>
      <c r="D13" s="224"/>
      <c r="E13" s="225"/>
    </row>
    <row r="14" spans="1:5" x14ac:dyDescent="0.2">
      <c r="A14" s="229"/>
      <c r="B14" s="227"/>
      <c r="C14" s="223"/>
      <c r="D14" s="224"/>
      <c r="E14" s="225"/>
    </row>
    <row r="15" spans="1:5" x14ac:dyDescent="0.2">
      <c r="A15" s="226"/>
      <c r="B15" s="227"/>
      <c r="C15" s="223"/>
      <c r="D15" s="224"/>
      <c r="E15" s="225"/>
    </row>
    <row r="16" spans="1:5" x14ac:dyDescent="0.2">
      <c r="A16" s="222"/>
      <c r="B16" s="227"/>
      <c r="C16" s="223"/>
      <c r="D16" s="224"/>
      <c r="E16" s="225"/>
    </row>
    <row r="17" spans="1:5" x14ac:dyDescent="0.2">
      <c r="A17" s="226"/>
      <c r="B17" s="227"/>
      <c r="C17" s="223"/>
      <c r="D17" s="224"/>
      <c r="E17" s="225"/>
    </row>
    <row r="18" spans="1:5" x14ac:dyDescent="0.2">
      <c r="A18" s="222"/>
      <c r="B18" s="223"/>
      <c r="C18" s="223"/>
      <c r="D18" s="224"/>
      <c r="E18" s="225"/>
    </row>
    <row r="19" spans="1:5" x14ac:dyDescent="0.2">
      <c r="A19" s="226"/>
      <c r="B19" s="227"/>
      <c r="C19" s="223"/>
      <c r="D19" s="224"/>
      <c r="E19" s="225"/>
    </row>
    <row r="20" spans="1:5" x14ac:dyDescent="0.2">
      <c r="A20" s="222"/>
      <c r="B20" s="223"/>
      <c r="C20" s="223"/>
      <c r="D20" s="224"/>
      <c r="E20" s="225"/>
    </row>
    <row r="21" spans="1:5" x14ac:dyDescent="0.2">
      <c r="A21" s="222"/>
      <c r="B21" s="223"/>
      <c r="C21" s="222"/>
      <c r="D21" s="224"/>
      <c r="E21" s="225"/>
    </row>
    <row r="22" spans="1:5" x14ac:dyDescent="0.2">
      <c r="A22" s="222"/>
      <c r="B22" s="223"/>
      <c r="C22" s="223"/>
      <c r="D22" s="224"/>
      <c r="E22" s="225"/>
    </row>
    <row r="23" spans="1:5" x14ac:dyDescent="0.2">
      <c r="A23" s="222"/>
      <c r="B23" s="223"/>
      <c r="C23" s="222"/>
      <c r="D23" s="224"/>
      <c r="E23" s="225"/>
    </row>
    <row r="24" spans="1:5" x14ac:dyDescent="0.2">
      <c r="A24" s="222"/>
      <c r="B24" s="223"/>
      <c r="C24" s="223"/>
      <c r="D24" s="224"/>
      <c r="E24" s="225"/>
    </row>
    <row r="25" spans="1:5" x14ac:dyDescent="0.2">
      <c r="A25" s="226"/>
      <c r="B25" s="227"/>
      <c r="C25" s="223"/>
      <c r="D25" s="224"/>
      <c r="E25" s="225"/>
    </row>
    <row r="26" spans="1:5" x14ac:dyDescent="0.2">
      <c r="A26" s="222"/>
      <c r="B26" s="223"/>
      <c r="C26" s="223"/>
      <c r="D26" s="224"/>
      <c r="E26" s="225"/>
    </row>
    <row r="27" spans="1:5" x14ac:dyDescent="0.2">
      <c r="A27" s="222"/>
      <c r="B27" s="223"/>
      <c r="C27" s="223"/>
      <c r="D27" s="224"/>
      <c r="E27" s="225"/>
    </row>
    <row r="28" spans="1:5" x14ac:dyDescent="0.2">
      <c r="A28" s="226"/>
      <c r="B28" s="227"/>
      <c r="C28" s="223"/>
      <c r="D28" s="224"/>
      <c r="E28" s="225"/>
    </row>
    <row r="29" spans="1:5" x14ac:dyDescent="0.2">
      <c r="A29" s="226"/>
      <c r="B29" s="227"/>
      <c r="C29" s="223"/>
      <c r="D29" s="224"/>
      <c r="E29" s="225"/>
    </row>
    <row r="30" spans="1:5" x14ac:dyDescent="0.2">
      <c r="A30" s="226"/>
      <c r="B30" s="227"/>
      <c r="C30" s="223"/>
      <c r="D30" s="224"/>
      <c r="E30" s="225"/>
    </row>
    <row r="31" spans="1:5" x14ac:dyDescent="0.2">
      <c r="A31" s="222"/>
      <c r="B31" s="223"/>
      <c r="C31" s="223"/>
      <c r="D31" s="224"/>
      <c r="E31" s="225"/>
    </row>
    <row r="32" spans="1:5" x14ac:dyDescent="0.2">
      <c r="A32" s="222"/>
      <c r="B32" s="223"/>
      <c r="C32" s="223"/>
      <c r="D32" s="224"/>
      <c r="E32" s="225"/>
    </row>
    <row r="33" spans="1:5" x14ac:dyDescent="0.2">
      <c r="A33" s="226"/>
      <c r="B33" s="227"/>
      <c r="C33" s="223"/>
      <c r="D33" s="224"/>
      <c r="E33" s="225"/>
    </row>
    <row r="34" spans="1:5" x14ac:dyDescent="0.2">
      <c r="A34" s="226"/>
      <c r="B34" s="227"/>
      <c r="C34" s="223"/>
      <c r="D34" s="224"/>
      <c r="E34" s="225"/>
    </row>
    <row r="35" spans="1:5" x14ac:dyDescent="0.2">
      <c r="A35" s="222"/>
      <c r="B35" s="223"/>
      <c r="C35" s="223"/>
      <c r="D35" s="224"/>
      <c r="E35" s="225"/>
    </row>
    <row r="36" spans="1:5" x14ac:dyDescent="0.2">
      <c r="A36" s="222"/>
      <c r="B36" s="223"/>
      <c r="C36" s="223"/>
      <c r="D36" s="224"/>
      <c r="E36" s="225"/>
    </row>
    <row r="37" spans="1:5" x14ac:dyDescent="0.2">
      <c r="A37" s="222"/>
      <c r="B37" s="223"/>
      <c r="C37" s="223"/>
      <c r="D37" s="224"/>
      <c r="E37" s="225"/>
    </row>
    <row r="38" spans="1:5" x14ac:dyDescent="0.2">
      <c r="A38" s="222"/>
      <c r="B38" s="223"/>
      <c r="C38" s="223"/>
      <c r="D38" s="224"/>
      <c r="E38" s="222"/>
    </row>
    <row r="39" spans="1:5" x14ac:dyDescent="0.2">
      <c r="A39" s="222"/>
      <c r="B39" s="223"/>
      <c r="C39" s="223"/>
      <c r="D39" s="224"/>
      <c r="E39" s="222"/>
    </row>
    <row r="40" spans="1:5" x14ac:dyDescent="0.2">
      <c r="A40" s="222"/>
      <c r="B40" s="223"/>
      <c r="C40" s="223"/>
      <c r="D40" s="224"/>
      <c r="E40" s="222"/>
    </row>
    <row r="41" spans="1:5" x14ac:dyDescent="0.2">
      <c r="A41" s="222"/>
      <c r="B41" s="223"/>
      <c r="C41" s="223"/>
      <c r="D41" s="224"/>
      <c r="E41" s="222"/>
    </row>
    <row r="42" spans="1:5" x14ac:dyDescent="0.2">
      <c r="A42" s="222"/>
      <c r="B42" s="227"/>
      <c r="C42" s="223"/>
      <c r="D42" s="224"/>
      <c r="E42" s="222"/>
    </row>
    <row r="43" spans="1:5" x14ac:dyDescent="0.2">
      <c r="A43" s="222"/>
      <c r="B43" s="227"/>
      <c r="C43" s="223"/>
      <c r="D43" s="224"/>
      <c r="E43" s="225"/>
    </row>
    <row r="44" spans="1:5" x14ac:dyDescent="0.2">
      <c r="A44" s="230"/>
      <c r="B44" s="223"/>
      <c r="C44" s="223"/>
      <c r="D44" s="222"/>
      <c r="E44" s="225"/>
    </row>
    <row r="45" spans="1:5" ht="11.25" customHeight="1" x14ac:dyDescent="0.2">
      <c r="A45" s="230"/>
      <c r="B45" s="223"/>
      <c r="C45" s="223"/>
      <c r="D45" s="222"/>
      <c r="E45" s="225"/>
    </row>
    <row r="46" spans="1:5" x14ac:dyDescent="0.2">
      <c r="A46" s="222"/>
      <c r="B46" s="223"/>
      <c r="C46" s="223"/>
      <c r="D46" s="222"/>
      <c r="E46" s="225"/>
    </row>
    <row r="47" spans="1:5" x14ac:dyDescent="0.2">
      <c r="A47" s="222"/>
      <c r="B47" s="223"/>
      <c r="C47" s="223"/>
      <c r="D47" s="222"/>
      <c r="E47" s="225"/>
    </row>
    <row r="48" spans="1:5" x14ac:dyDescent="0.2">
      <c r="A48" s="222"/>
      <c r="B48" s="223"/>
      <c r="C48" s="223"/>
      <c r="D48" s="222"/>
      <c r="E48" s="225"/>
    </row>
    <row r="49" spans="1:5" x14ac:dyDescent="0.2">
      <c r="A49" s="222"/>
      <c r="B49" s="223"/>
      <c r="C49" s="223"/>
      <c r="D49" s="222"/>
      <c r="E49" s="225"/>
    </row>
    <row r="50" spans="1:5" x14ac:dyDescent="0.2">
      <c r="A50" s="222"/>
      <c r="B50" s="223"/>
      <c r="C50" s="223"/>
      <c r="D50" s="222"/>
      <c r="E50" s="225"/>
    </row>
    <row r="51" spans="1:5" x14ac:dyDescent="0.2">
      <c r="A51" s="222"/>
      <c r="B51" s="223"/>
      <c r="C51" s="223"/>
      <c r="D51" s="222"/>
      <c r="E51" s="225"/>
    </row>
    <row r="52" spans="1:5" x14ac:dyDescent="0.2">
      <c r="A52" s="222"/>
      <c r="B52" s="223"/>
      <c r="C52" s="223"/>
      <c r="D52" s="222"/>
      <c r="E52" s="225"/>
    </row>
    <row r="53" spans="1:5" x14ac:dyDescent="0.2">
      <c r="A53" s="222"/>
      <c r="B53" s="223"/>
      <c r="C53" s="223"/>
      <c r="D53" s="222"/>
      <c r="E53" s="225"/>
    </row>
    <row r="54" spans="1:5" x14ac:dyDescent="0.2">
      <c r="A54" s="222"/>
      <c r="B54" s="223"/>
      <c r="C54" s="223"/>
      <c r="D54" s="222"/>
      <c r="E54" s="225"/>
    </row>
    <row r="55" spans="1:5" x14ac:dyDescent="0.2">
      <c r="A55" s="222"/>
      <c r="B55" s="223"/>
      <c r="C55" s="223"/>
      <c r="D55" s="222"/>
      <c r="E55" s="225"/>
    </row>
    <row r="56" spans="1:5" x14ac:dyDescent="0.2">
      <c r="A56" s="222"/>
      <c r="B56" s="223"/>
      <c r="C56" s="223"/>
      <c r="D56" s="222"/>
      <c r="E56" s="225"/>
    </row>
    <row r="57" spans="1:5" ht="15" x14ac:dyDescent="0.25">
      <c r="A57" s="222"/>
      <c r="B57" s="223"/>
      <c r="C57" s="223"/>
      <c r="D57"/>
      <c r="E57" s="222"/>
    </row>
    <row r="58" spans="1:5" x14ac:dyDescent="0.2">
      <c r="A58" s="222"/>
      <c r="B58" s="223"/>
      <c r="C58" s="223"/>
      <c r="D58" s="222"/>
      <c r="E58" s="222"/>
    </row>
    <row r="59" spans="1:5" x14ac:dyDescent="0.2">
      <c r="A59" s="222"/>
      <c r="B59" s="223"/>
      <c r="C59" s="223"/>
      <c r="D59" s="222"/>
      <c r="E59" s="222"/>
    </row>
    <row r="60" spans="1:5" x14ac:dyDescent="0.2">
      <c r="A60" s="222"/>
      <c r="B60" s="223"/>
      <c r="C60" s="222"/>
      <c r="D60" s="222"/>
      <c r="E60" s="222"/>
    </row>
    <row r="61" spans="1:5" x14ac:dyDescent="0.2">
      <c r="A61" s="222"/>
      <c r="B61" s="223"/>
      <c r="C61" s="222"/>
      <c r="D61" s="222"/>
      <c r="E61" s="222"/>
    </row>
    <row r="62" spans="1:5" x14ac:dyDescent="0.2">
      <c r="A62" s="222"/>
      <c r="B62" s="223"/>
      <c r="C62" s="222"/>
      <c r="D62" s="222"/>
      <c r="E62" s="222"/>
    </row>
  </sheetData>
  <sortState xmlns:xlrd2="http://schemas.microsoft.com/office/spreadsheetml/2017/richdata2" ref="A2:E43">
    <sortCondition ref="A10:A43"/>
  </sortState>
  <hyperlinks>
    <hyperlink ref="E2" r:id="rId1" xr:uid="{AE0B1DF4-BE94-4F5E-A249-CF17DFA4DFCF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6">
    <tabColor theme="3"/>
  </sheetPr>
  <dimension ref="A1:L45"/>
  <sheetViews>
    <sheetView zoomScaleNormal="100" workbookViewId="0">
      <selection activeCell="F1" sqref="F1:F1048576"/>
    </sheetView>
  </sheetViews>
  <sheetFormatPr defaultColWidth="9.140625" defaultRowHeight="12" x14ac:dyDescent="0.2"/>
  <cols>
    <col min="1" max="1" width="25.7109375" style="31" customWidth="1"/>
    <col min="2" max="2" width="18.28515625" style="31" customWidth="1"/>
    <col min="3" max="3" width="8.7109375" style="31" customWidth="1"/>
    <col min="4" max="4" width="14.7109375" style="31" customWidth="1"/>
    <col min="5" max="5" width="16.5703125" style="31" customWidth="1"/>
    <col min="6" max="7" width="20.140625" style="31" customWidth="1"/>
    <col min="8" max="8" width="17.42578125" style="31" customWidth="1"/>
    <col min="9" max="1025" width="11.28515625" style="31" customWidth="1"/>
    <col min="1026" max="16384" width="9.140625" style="31"/>
  </cols>
  <sheetData>
    <row r="1" spans="1:12" ht="24" x14ac:dyDescent="0.2">
      <c r="A1" s="61" t="s">
        <v>29</v>
      </c>
      <c r="B1" s="61" t="s">
        <v>30</v>
      </c>
      <c r="C1" s="61" t="str">
        <f>"Price ["&amp;General!B6&amp;"]"</f>
        <v>Price [$]</v>
      </c>
      <c r="D1" s="61" t="s">
        <v>31</v>
      </c>
      <c r="E1" s="61" t="str">
        <f>"Service costs per life ["&amp;General!B6&amp;"]"</f>
        <v>Service costs per life [$]</v>
      </c>
      <c r="F1" s="61" t="s">
        <v>32</v>
      </c>
      <c r="G1" s="61" t="s">
        <v>47</v>
      </c>
      <c r="H1" s="61" t="str">
        <f>"Depreciation ["&amp;General!B6&amp;"/h]"</f>
        <v>Depreciation [$/h]</v>
      </c>
    </row>
    <row r="2" spans="1:12" x14ac:dyDescent="0.2">
      <c r="A2" s="68" t="s">
        <v>33</v>
      </c>
      <c r="B2" s="68">
        <v>1.75</v>
      </c>
      <c r="C2" s="68">
        <v>0</v>
      </c>
      <c r="D2" s="68">
        <v>2000</v>
      </c>
      <c r="E2" s="68">
        <v>100</v>
      </c>
      <c r="F2" s="69">
        <v>0.1</v>
      </c>
      <c r="G2" s="70">
        <v>2.0833333333333333E-3</v>
      </c>
      <c r="H2" s="71">
        <f>(C2+E2)/D2</f>
        <v>0.05</v>
      </c>
      <c r="J2" s="245" t="s">
        <v>51</v>
      </c>
      <c r="K2" s="245"/>
      <c r="L2" s="245"/>
    </row>
    <row r="3" spans="1:12" x14ac:dyDescent="0.2">
      <c r="A3" s="68" t="s">
        <v>49</v>
      </c>
      <c r="B3" s="68">
        <v>1.75</v>
      </c>
      <c r="C3" s="68">
        <v>400</v>
      </c>
      <c r="D3" s="68">
        <v>2000</v>
      </c>
      <c r="E3" s="68">
        <v>200</v>
      </c>
      <c r="F3" s="69">
        <v>0.35</v>
      </c>
      <c r="G3" s="70">
        <v>6.9444444444444441E-3</v>
      </c>
      <c r="H3" s="71">
        <f>(C3+E3)/D3</f>
        <v>0.3</v>
      </c>
      <c r="J3" s="245"/>
      <c r="K3" s="245"/>
      <c r="L3" s="245"/>
    </row>
    <row r="4" spans="1:12" x14ac:dyDescent="0.2">
      <c r="A4" s="68" t="s">
        <v>196</v>
      </c>
      <c r="B4" s="68">
        <v>1.75</v>
      </c>
      <c r="C4" s="68">
        <v>798</v>
      </c>
      <c r="D4" s="68">
        <v>2000</v>
      </c>
      <c r="E4" s="68">
        <v>200</v>
      </c>
      <c r="F4" s="69">
        <v>1.2</v>
      </c>
      <c r="G4" s="70">
        <v>1.3888888888888888E-2</v>
      </c>
      <c r="H4" s="71">
        <f>(C4+E4)/D4</f>
        <v>0.499</v>
      </c>
      <c r="J4" s="245"/>
      <c r="K4" s="245"/>
      <c r="L4" s="245"/>
    </row>
    <row r="5" spans="1:12" x14ac:dyDescent="0.2">
      <c r="A5" s="68"/>
      <c r="B5" s="68"/>
      <c r="C5" s="68"/>
      <c r="D5" s="68"/>
      <c r="E5" s="68"/>
      <c r="F5" s="69"/>
      <c r="G5" s="70">
        <v>0</v>
      </c>
      <c r="H5" s="72"/>
      <c r="J5" s="245"/>
      <c r="K5" s="245"/>
      <c r="L5" s="245"/>
    </row>
    <row r="6" spans="1:12" x14ac:dyDescent="0.2">
      <c r="A6" s="68"/>
      <c r="B6" s="68"/>
      <c r="C6" s="68"/>
      <c r="D6" s="68"/>
      <c r="E6" s="68"/>
      <c r="F6" s="69"/>
      <c r="G6" s="70">
        <v>0</v>
      </c>
      <c r="H6" s="72"/>
      <c r="J6" s="245"/>
      <c r="K6" s="245"/>
      <c r="L6" s="245"/>
    </row>
    <row r="7" spans="1:12" x14ac:dyDescent="0.2">
      <c r="A7" s="68"/>
      <c r="B7" s="68"/>
      <c r="C7" s="68"/>
      <c r="D7" s="68"/>
      <c r="E7" s="68"/>
      <c r="F7" s="69"/>
      <c r="G7" s="70">
        <v>0</v>
      </c>
      <c r="H7" s="72"/>
      <c r="J7" s="245"/>
      <c r="K7" s="245"/>
      <c r="L7" s="245"/>
    </row>
    <row r="8" spans="1:12" x14ac:dyDescent="0.2">
      <c r="A8" s="68"/>
      <c r="B8" s="68"/>
      <c r="C8" s="68"/>
      <c r="D8" s="68"/>
      <c r="E8" s="68"/>
      <c r="F8" s="69"/>
      <c r="G8" s="70">
        <v>0</v>
      </c>
      <c r="H8" s="72"/>
      <c r="J8" s="245"/>
      <c r="K8" s="245"/>
      <c r="L8" s="245"/>
    </row>
    <row r="9" spans="1:12" x14ac:dyDescent="0.2">
      <c r="A9" s="68"/>
      <c r="B9" s="68"/>
      <c r="C9" s="68"/>
      <c r="D9" s="68"/>
      <c r="E9" s="68"/>
      <c r="F9" s="69"/>
      <c r="G9" s="70">
        <v>0</v>
      </c>
      <c r="H9" s="72"/>
      <c r="J9" s="245"/>
      <c r="K9" s="245"/>
      <c r="L9" s="245"/>
    </row>
    <row r="10" spans="1:12" x14ac:dyDescent="0.2">
      <c r="A10" s="68"/>
      <c r="B10" s="68"/>
      <c r="C10" s="68"/>
      <c r="D10" s="68"/>
      <c r="E10" s="68"/>
      <c r="F10" s="69"/>
      <c r="G10" s="70">
        <v>0</v>
      </c>
      <c r="H10" s="72"/>
      <c r="J10" s="245"/>
      <c r="K10" s="245"/>
      <c r="L10" s="245"/>
    </row>
    <row r="11" spans="1:12" x14ac:dyDescent="0.2">
      <c r="A11" s="68"/>
      <c r="B11" s="68"/>
      <c r="C11" s="68"/>
      <c r="D11" s="68"/>
      <c r="E11" s="68"/>
      <c r="F11" s="73"/>
      <c r="G11" s="70">
        <v>0</v>
      </c>
      <c r="H11" s="72"/>
    </row>
    <row r="12" spans="1:12" x14ac:dyDescent="0.2">
      <c r="A12" s="68"/>
      <c r="B12" s="68"/>
      <c r="C12" s="68"/>
      <c r="D12" s="68"/>
      <c r="E12" s="68"/>
      <c r="F12" s="73"/>
      <c r="G12" s="70">
        <v>0</v>
      </c>
      <c r="H12" s="72"/>
    </row>
    <row r="13" spans="1:12" x14ac:dyDescent="0.2">
      <c r="A13" s="68"/>
      <c r="B13" s="68"/>
      <c r="C13" s="68"/>
      <c r="D13" s="68"/>
      <c r="E13" s="68"/>
      <c r="F13" s="73"/>
      <c r="G13" s="70">
        <v>0</v>
      </c>
      <c r="H13" s="72"/>
    </row>
    <row r="14" spans="1:12" x14ac:dyDescent="0.2">
      <c r="A14" s="68"/>
      <c r="B14" s="68"/>
      <c r="C14" s="68"/>
      <c r="D14" s="68"/>
      <c r="E14" s="68"/>
      <c r="F14" s="73"/>
      <c r="G14" s="70">
        <v>0</v>
      </c>
      <c r="H14" s="72"/>
    </row>
    <row r="15" spans="1:12" x14ac:dyDescent="0.2">
      <c r="A15" s="68"/>
      <c r="B15" s="68"/>
      <c r="C15" s="68"/>
      <c r="D15" s="68"/>
      <c r="E15" s="68"/>
      <c r="F15" s="73"/>
      <c r="G15" s="70">
        <v>0</v>
      </c>
      <c r="H15" s="72"/>
    </row>
    <row r="16" spans="1:12" x14ac:dyDescent="0.2">
      <c r="A16" s="68"/>
      <c r="B16" s="68"/>
      <c r="C16" s="68"/>
      <c r="D16" s="68"/>
      <c r="E16" s="68"/>
      <c r="F16" s="73"/>
      <c r="G16" s="70">
        <v>0</v>
      </c>
      <c r="H16" s="72"/>
    </row>
    <row r="17" spans="1:8" x14ac:dyDescent="0.2">
      <c r="A17" s="68"/>
      <c r="B17" s="68"/>
      <c r="C17" s="68"/>
      <c r="D17" s="68"/>
      <c r="E17" s="68"/>
      <c r="F17" s="73"/>
      <c r="G17" s="70">
        <v>0</v>
      </c>
      <c r="H17" s="72"/>
    </row>
    <row r="18" spans="1:8" x14ac:dyDescent="0.2">
      <c r="A18" s="68"/>
      <c r="B18" s="68"/>
      <c r="C18" s="68"/>
      <c r="D18" s="68"/>
      <c r="E18" s="68"/>
      <c r="F18" s="73"/>
      <c r="G18" s="70">
        <v>0</v>
      </c>
      <c r="H18" s="72"/>
    </row>
    <row r="19" spans="1:8" x14ac:dyDescent="0.2">
      <c r="A19" s="68"/>
      <c r="B19" s="68"/>
      <c r="C19" s="68"/>
      <c r="D19" s="68"/>
      <c r="E19" s="68"/>
      <c r="F19" s="73"/>
      <c r="G19" s="70">
        <v>0</v>
      </c>
      <c r="H19" s="72"/>
    </row>
    <row r="20" spans="1:8" x14ac:dyDescent="0.2">
      <c r="A20" s="68"/>
      <c r="B20" s="68"/>
      <c r="C20" s="68"/>
      <c r="D20" s="68"/>
      <c r="E20" s="68"/>
      <c r="F20" s="73"/>
      <c r="G20" s="70">
        <v>0</v>
      </c>
      <c r="H20" s="72"/>
    </row>
    <row r="21" spans="1:8" x14ac:dyDescent="0.2">
      <c r="A21" s="68"/>
      <c r="B21" s="68"/>
      <c r="C21" s="68"/>
      <c r="D21" s="68"/>
      <c r="E21" s="68"/>
      <c r="F21" s="73"/>
      <c r="G21" s="70">
        <v>0</v>
      </c>
      <c r="H21" s="72"/>
    </row>
    <row r="22" spans="1:8" x14ac:dyDescent="0.2">
      <c r="A22" s="68"/>
      <c r="B22" s="68"/>
      <c r="C22" s="68"/>
      <c r="D22" s="68"/>
      <c r="E22" s="68"/>
      <c r="F22" s="73"/>
      <c r="G22" s="70">
        <v>0</v>
      </c>
      <c r="H22" s="72"/>
    </row>
    <row r="23" spans="1:8" x14ac:dyDescent="0.2">
      <c r="A23" s="68"/>
      <c r="B23" s="68"/>
      <c r="C23" s="68"/>
      <c r="D23" s="68"/>
      <c r="E23" s="68"/>
      <c r="F23" s="73"/>
      <c r="G23" s="70">
        <v>0</v>
      </c>
      <c r="H23" s="72"/>
    </row>
    <row r="24" spans="1:8" x14ac:dyDescent="0.2">
      <c r="A24" s="68"/>
      <c r="B24" s="68"/>
      <c r="C24" s="68"/>
      <c r="D24" s="68"/>
      <c r="E24" s="68"/>
      <c r="F24" s="73"/>
      <c r="G24" s="70">
        <v>0</v>
      </c>
      <c r="H24" s="72"/>
    </row>
    <row r="25" spans="1:8" x14ac:dyDescent="0.2">
      <c r="A25" s="68"/>
      <c r="B25" s="68"/>
      <c r="C25" s="68"/>
      <c r="D25" s="68"/>
      <c r="E25" s="68"/>
      <c r="F25" s="73"/>
      <c r="G25" s="70">
        <v>0</v>
      </c>
      <c r="H25" s="72"/>
    </row>
    <row r="26" spans="1:8" x14ac:dyDescent="0.2">
      <c r="A26" s="68"/>
      <c r="B26" s="68"/>
      <c r="C26" s="68"/>
      <c r="D26" s="68"/>
      <c r="E26" s="68"/>
      <c r="F26" s="73"/>
      <c r="G26" s="70">
        <v>0</v>
      </c>
      <c r="H26" s="72"/>
    </row>
    <row r="27" spans="1:8" x14ac:dyDescent="0.2">
      <c r="A27" s="68"/>
      <c r="B27" s="68"/>
      <c r="C27" s="68"/>
      <c r="D27" s="68"/>
      <c r="E27" s="68"/>
      <c r="F27" s="73"/>
      <c r="G27" s="70">
        <v>0</v>
      </c>
      <c r="H27" s="72"/>
    </row>
    <row r="28" spans="1:8" x14ac:dyDescent="0.2">
      <c r="A28" s="68"/>
      <c r="B28" s="68"/>
      <c r="C28" s="68"/>
      <c r="D28" s="68"/>
      <c r="E28" s="68"/>
      <c r="F28" s="73"/>
      <c r="G28" s="70">
        <v>0</v>
      </c>
      <c r="H28" s="72"/>
    </row>
    <row r="29" spans="1:8" x14ac:dyDescent="0.2">
      <c r="A29" s="68"/>
      <c r="B29" s="68"/>
      <c r="C29" s="68"/>
      <c r="D29" s="68"/>
      <c r="E29" s="68"/>
      <c r="F29" s="73"/>
      <c r="G29" s="70">
        <v>0</v>
      </c>
      <c r="H29" s="72"/>
    </row>
    <row r="30" spans="1:8" x14ac:dyDescent="0.2">
      <c r="A30" s="68"/>
      <c r="B30" s="68"/>
      <c r="C30" s="68"/>
      <c r="D30" s="68"/>
      <c r="E30" s="68"/>
      <c r="F30" s="73"/>
      <c r="G30" s="70">
        <v>0</v>
      </c>
      <c r="H30" s="72"/>
    </row>
    <row r="31" spans="1:8" x14ac:dyDescent="0.2">
      <c r="A31" s="68"/>
      <c r="B31" s="68"/>
      <c r="C31" s="68"/>
      <c r="D31" s="68"/>
      <c r="E31" s="68"/>
      <c r="F31" s="73"/>
      <c r="G31" s="70">
        <v>0</v>
      </c>
      <c r="H31" s="72"/>
    </row>
    <row r="32" spans="1:8" x14ac:dyDescent="0.2">
      <c r="A32" s="68"/>
      <c r="B32" s="68"/>
      <c r="C32" s="68"/>
      <c r="D32" s="68"/>
      <c r="E32" s="68"/>
      <c r="F32" s="73"/>
      <c r="G32" s="70">
        <v>0</v>
      </c>
      <c r="H32" s="72"/>
    </row>
    <row r="33" spans="1:8" x14ac:dyDescent="0.2">
      <c r="A33" s="68"/>
      <c r="B33" s="68"/>
      <c r="C33" s="68"/>
      <c r="D33" s="68"/>
      <c r="E33" s="68"/>
      <c r="F33" s="73"/>
      <c r="G33" s="70">
        <v>0</v>
      </c>
      <c r="H33" s="72"/>
    </row>
    <row r="34" spans="1:8" x14ac:dyDescent="0.2">
      <c r="A34" s="68"/>
      <c r="B34" s="68"/>
      <c r="C34" s="68"/>
      <c r="D34" s="68"/>
      <c r="E34" s="68"/>
      <c r="F34" s="73"/>
      <c r="G34" s="70">
        <v>0</v>
      </c>
      <c r="H34" s="72"/>
    </row>
    <row r="35" spans="1:8" x14ac:dyDescent="0.2">
      <c r="A35" s="68"/>
      <c r="B35" s="68"/>
      <c r="C35" s="68"/>
      <c r="D35" s="68"/>
      <c r="E35" s="68"/>
      <c r="F35" s="73"/>
      <c r="G35" s="70">
        <v>0</v>
      </c>
      <c r="H35" s="72"/>
    </row>
    <row r="36" spans="1:8" x14ac:dyDescent="0.2">
      <c r="A36" s="68"/>
      <c r="B36" s="68"/>
      <c r="C36" s="68"/>
      <c r="D36" s="68"/>
      <c r="E36" s="68"/>
      <c r="F36" s="73"/>
      <c r="G36" s="70">
        <v>0</v>
      </c>
      <c r="H36" s="72"/>
    </row>
    <row r="37" spans="1:8" x14ac:dyDescent="0.2">
      <c r="A37" s="68"/>
      <c r="B37" s="68"/>
      <c r="C37" s="68"/>
      <c r="D37" s="68"/>
      <c r="E37" s="68"/>
      <c r="F37" s="73"/>
      <c r="G37" s="70">
        <v>0</v>
      </c>
      <c r="H37" s="72"/>
    </row>
    <row r="38" spans="1:8" x14ac:dyDescent="0.2">
      <c r="A38" s="68"/>
      <c r="B38" s="68"/>
      <c r="C38" s="68"/>
      <c r="D38" s="68"/>
      <c r="E38" s="68"/>
      <c r="F38" s="73"/>
      <c r="G38" s="70">
        <v>0</v>
      </c>
      <c r="H38" s="72"/>
    </row>
    <row r="39" spans="1:8" x14ac:dyDescent="0.2">
      <c r="A39" s="68"/>
      <c r="B39" s="68"/>
      <c r="C39" s="68"/>
      <c r="D39" s="68"/>
      <c r="E39" s="68"/>
      <c r="F39" s="73"/>
      <c r="G39" s="70">
        <v>0</v>
      </c>
      <c r="H39" s="72"/>
    </row>
    <row r="40" spans="1:8" x14ac:dyDescent="0.2">
      <c r="A40" s="68"/>
      <c r="B40" s="68"/>
      <c r="C40" s="68"/>
      <c r="D40" s="68"/>
      <c r="E40" s="68"/>
      <c r="F40" s="73"/>
      <c r="G40" s="70">
        <v>0</v>
      </c>
      <c r="H40" s="72"/>
    </row>
    <row r="41" spans="1:8" x14ac:dyDescent="0.2">
      <c r="A41" s="68"/>
      <c r="B41" s="68"/>
      <c r="C41" s="68"/>
      <c r="D41" s="68"/>
      <c r="E41" s="68"/>
      <c r="F41" s="73"/>
      <c r="G41" s="70">
        <v>0</v>
      </c>
      <c r="H41" s="72"/>
    </row>
    <row r="42" spans="1:8" x14ac:dyDescent="0.2">
      <c r="A42" s="68"/>
      <c r="B42" s="68"/>
      <c r="C42" s="68"/>
      <c r="D42" s="68"/>
      <c r="E42" s="68"/>
      <c r="F42" s="73"/>
      <c r="G42" s="70">
        <v>0</v>
      </c>
      <c r="H42" s="72"/>
    </row>
    <row r="43" spans="1:8" x14ac:dyDescent="0.2">
      <c r="A43" s="68"/>
      <c r="B43" s="68"/>
      <c r="C43" s="68"/>
      <c r="D43" s="68"/>
      <c r="E43" s="68"/>
      <c r="F43" s="73"/>
      <c r="G43" s="70">
        <v>0</v>
      </c>
      <c r="H43" s="72"/>
    </row>
    <row r="44" spans="1:8" x14ac:dyDescent="0.2">
      <c r="A44" s="68"/>
      <c r="B44" s="68"/>
      <c r="C44" s="68"/>
      <c r="D44" s="68"/>
      <c r="E44" s="68"/>
      <c r="F44" s="73"/>
      <c r="G44" s="70">
        <v>0</v>
      </c>
      <c r="H44" s="72"/>
    </row>
    <row r="45" spans="1:8" x14ac:dyDescent="0.2">
      <c r="A45" s="68"/>
      <c r="B45" s="68"/>
      <c r="C45" s="68"/>
      <c r="D45" s="68"/>
      <c r="E45" s="68"/>
      <c r="F45" s="73"/>
      <c r="G45" s="70">
        <v>0</v>
      </c>
      <c r="H45" s="72"/>
    </row>
  </sheetData>
  <mergeCells count="1">
    <mergeCell ref="J2:L10"/>
  </mergeCells>
  <pageMargins left="0.70000000000000007" right="0.70000000000000007" top="1.1811" bottom="1.1811" header="0.78739999999999999" footer="0.78739999999999999"/>
  <pageSetup fitToWidth="0"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7">
    <tabColor theme="4"/>
  </sheetPr>
  <dimension ref="A1:J50"/>
  <sheetViews>
    <sheetView zoomScale="130" zoomScaleNormal="130" workbookViewId="0">
      <selection activeCell="C2" sqref="C2"/>
    </sheetView>
  </sheetViews>
  <sheetFormatPr defaultColWidth="9.140625" defaultRowHeight="12" x14ac:dyDescent="0.2"/>
  <cols>
    <col min="1" max="1" width="35.85546875" style="31" customWidth="1"/>
    <col min="2" max="2" width="15.42578125" style="31" customWidth="1"/>
    <col min="3" max="3" width="14.42578125" style="31" customWidth="1"/>
    <col min="4" max="4" width="14.7109375" style="31" customWidth="1"/>
    <col min="5" max="5" width="17.140625" style="31" customWidth="1"/>
    <col min="6" max="6" width="17.28515625" style="31" customWidth="1"/>
    <col min="7" max="7" width="14.42578125" style="31" customWidth="1"/>
    <col min="8" max="8" width="19.140625" style="31" customWidth="1"/>
    <col min="9" max="9" width="18.5703125" style="31" customWidth="1"/>
    <col min="10" max="10" width="12.7109375" style="31" customWidth="1"/>
    <col min="11" max="1024" width="11.28515625" style="31" customWidth="1"/>
    <col min="1025" max="16384" width="9.140625" style="31"/>
  </cols>
  <sheetData>
    <row r="1" spans="1:10" x14ac:dyDescent="0.2">
      <c r="A1" s="63" t="s">
        <v>34</v>
      </c>
      <c r="B1" s="63" t="s">
        <v>35</v>
      </c>
      <c r="C1" s="63" t="str">
        <f>"Spool Price ["&amp;General!B6&amp;"]"</f>
        <v>Spool Price [$]</v>
      </c>
      <c r="D1" s="63" t="s">
        <v>36</v>
      </c>
      <c r="E1" s="63" t="s">
        <v>37</v>
      </c>
      <c r="F1" s="63" t="s">
        <v>38</v>
      </c>
      <c r="G1" s="63" t="s">
        <v>39</v>
      </c>
      <c r="H1" s="63" t="s">
        <v>40</v>
      </c>
      <c r="I1" s="63" t="str">
        <f>"Price ["&amp;General!B6&amp;"/kg]"</f>
        <v>Price [$/kg]</v>
      </c>
    </row>
    <row r="2" spans="1:10" x14ac:dyDescent="0.2">
      <c r="A2" s="68" t="s">
        <v>46</v>
      </c>
      <c r="B2" s="68">
        <v>1.75</v>
      </c>
      <c r="C2" s="74">
        <v>25.99</v>
      </c>
      <c r="D2" s="75">
        <v>1</v>
      </c>
      <c r="E2" s="75">
        <v>1.27</v>
      </c>
      <c r="F2" s="68">
        <v>240</v>
      </c>
      <c r="G2" s="68">
        <v>85</v>
      </c>
      <c r="H2" s="76">
        <f t="shared" ref="H2:H38" si="0">D2/E2*4/(PI()*(B2/100)^2)/10</f>
        <v>327.36353391873052</v>
      </c>
      <c r="I2" s="50">
        <f t="shared" ref="I2:I38" si="1">C2/D2</f>
        <v>25.99</v>
      </c>
    </row>
    <row r="3" spans="1:10" x14ac:dyDescent="0.2">
      <c r="A3" s="68" t="s">
        <v>78</v>
      </c>
      <c r="B3" s="68">
        <v>1.75</v>
      </c>
      <c r="C3" s="74">
        <v>15</v>
      </c>
      <c r="D3" s="75">
        <v>1</v>
      </c>
      <c r="E3" s="75">
        <v>1.27</v>
      </c>
      <c r="F3" s="68">
        <v>240</v>
      </c>
      <c r="G3" s="68">
        <v>85</v>
      </c>
      <c r="H3" s="76">
        <f t="shared" si="0"/>
        <v>327.36353391873052</v>
      </c>
      <c r="I3" s="50">
        <f t="shared" si="1"/>
        <v>15</v>
      </c>
    </row>
    <row r="4" spans="1:10" ht="15" x14ac:dyDescent="0.25">
      <c r="A4" s="68" t="s">
        <v>197</v>
      </c>
      <c r="B4" s="68">
        <v>1.75</v>
      </c>
      <c r="C4" s="74">
        <v>39.99</v>
      </c>
      <c r="D4" s="75">
        <v>0.75</v>
      </c>
      <c r="E4" s="75"/>
      <c r="F4" s="68"/>
      <c r="G4" s="68"/>
      <c r="H4" s="76" t="e">
        <f t="shared" si="0"/>
        <v>#DIV/0!</v>
      </c>
      <c r="I4" s="50">
        <f t="shared" si="1"/>
        <v>53.32</v>
      </c>
      <c r="J4" s="180" t="s">
        <v>199</v>
      </c>
    </row>
    <row r="5" spans="1:10" ht="15" x14ac:dyDescent="0.25">
      <c r="A5" s="68" t="s">
        <v>198</v>
      </c>
      <c r="B5" s="68">
        <v>1.75</v>
      </c>
      <c r="C5" s="74">
        <v>29.99</v>
      </c>
      <c r="D5" s="75">
        <v>0.5</v>
      </c>
      <c r="E5" s="75"/>
      <c r="F5" s="68"/>
      <c r="G5" s="68"/>
      <c r="H5" s="76" t="e">
        <f t="shared" si="0"/>
        <v>#DIV/0!</v>
      </c>
      <c r="I5" s="50">
        <f t="shared" si="1"/>
        <v>59.98</v>
      </c>
      <c r="J5" s="180" t="s">
        <v>200</v>
      </c>
    </row>
    <row r="6" spans="1:10" x14ac:dyDescent="0.2">
      <c r="A6" s="68"/>
      <c r="B6" s="68">
        <v>1.75</v>
      </c>
      <c r="C6" s="74"/>
      <c r="D6" s="75"/>
      <c r="E6" s="75"/>
      <c r="F6" s="68"/>
      <c r="G6" s="68"/>
      <c r="H6" s="76" t="e">
        <f t="shared" si="0"/>
        <v>#DIV/0!</v>
      </c>
      <c r="I6" s="50" t="e">
        <f t="shared" si="1"/>
        <v>#DIV/0!</v>
      </c>
    </row>
    <row r="7" spans="1:10" x14ac:dyDescent="0.2">
      <c r="A7" s="68" t="s">
        <v>201</v>
      </c>
      <c r="B7" s="68">
        <v>1.75</v>
      </c>
      <c r="C7" s="74">
        <v>37.75</v>
      </c>
      <c r="D7" s="75">
        <v>1</v>
      </c>
      <c r="E7" s="75">
        <v>1.27</v>
      </c>
      <c r="F7" s="68">
        <v>240</v>
      </c>
      <c r="G7" s="68">
        <v>85</v>
      </c>
      <c r="H7" s="76">
        <f t="shared" si="0"/>
        <v>327.36353391873052</v>
      </c>
      <c r="I7" s="50">
        <f t="shared" si="1"/>
        <v>37.75</v>
      </c>
    </row>
    <row r="8" spans="1:10" x14ac:dyDescent="0.2">
      <c r="A8" s="68"/>
      <c r="B8" s="68">
        <v>1.75</v>
      </c>
      <c r="C8" s="74"/>
      <c r="D8" s="75"/>
      <c r="E8" s="75"/>
      <c r="F8" s="68"/>
      <c r="G8" s="68"/>
      <c r="H8" s="76" t="e">
        <f t="shared" si="0"/>
        <v>#DIV/0!</v>
      </c>
      <c r="I8" s="50" t="e">
        <f t="shared" si="1"/>
        <v>#DIV/0!</v>
      </c>
    </row>
    <row r="9" spans="1:10" x14ac:dyDescent="0.2">
      <c r="A9" s="68"/>
      <c r="B9" s="68">
        <v>1.75</v>
      </c>
      <c r="C9" s="74"/>
      <c r="D9" s="75"/>
      <c r="E9" s="75"/>
      <c r="F9" s="68"/>
      <c r="G9" s="68"/>
      <c r="H9" s="76" t="e">
        <f t="shared" si="0"/>
        <v>#DIV/0!</v>
      </c>
      <c r="I9" s="50" t="e">
        <f t="shared" si="1"/>
        <v>#DIV/0!</v>
      </c>
    </row>
    <row r="10" spans="1:10" x14ac:dyDescent="0.2">
      <c r="A10" s="68"/>
      <c r="B10" s="68">
        <v>1.75</v>
      </c>
      <c r="C10" s="74"/>
      <c r="D10" s="75"/>
      <c r="E10" s="75"/>
      <c r="F10" s="68"/>
      <c r="G10" s="68"/>
      <c r="H10" s="76" t="e">
        <f t="shared" si="0"/>
        <v>#DIV/0!</v>
      </c>
      <c r="I10" s="50" t="e">
        <f t="shared" si="1"/>
        <v>#DIV/0!</v>
      </c>
    </row>
    <row r="11" spans="1:10" x14ac:dyDescent="0.2">
      <c r="A11" s="68"/>
      <c r="B11" s="68">
        <v>1.75</v>
      </c>
      <c r="C11" s="74"/>
      <c r="D11" s="75"/>
      <c r="E11" s="75"/>
      <c r="F11" s="68"/>
      <c r="G11" s="68"/>
      <c r="H11" s="76" t="e">
        <f t="shared" si="0"/>
        <v>#DIV/0!</v>
      </c>
      <c r="I11" s="50" t="e">
        <f t="shared" si="1"/>
        <v>#DIV/0!</v>
      </c>
    </row>
    <row r="12" spans="1:10" x14ac:dyDescent="0.2">
      <c r="A12" s="68"/>
      <c r="B12" s="68">
        <v>1.75</v>
      </c>
      <c r="C12" s="74"/>
      <c r="D12" s="75"/>
      <c r="E12" s="75"/>
      <c r="F12" s="68"/>
      <c r="G12" s="68"/>
      <c r="H12" s="76" t="e">
        <f t="shared" si="0"/>
        <v>#DIV/0!</v>
      </c>
      <c r="I12" s="50" t="e">
        <f t="shared" si="1"/>
        <v>#DIV/0!</v>
      </c>
    </row>
    <row r="13" spans="1:10" x14ac:dyDescent="0.2">
      <c r="A13" s="68"/>
      <c r="B13" s="68">
        <v>1.75</v>
      </c>
      <c r="C13" s="74"/>
      <c r="D13" s="75"/>
      <c r="E13" s="75"/>
      <c r="F13" s="68"/>
      <c r="G13" s="68"/>
      <c r="H13" s="76" t="e">
        <f t="shared" si="0"/>
        <v>#DIV/0!</v>
      </c>
      <c r="I13" s="50" t="e">
        <f t="shared" si="1"/>
        <v>#DIV/0!</v>
      </c>
    </row>
    <row r="14" spans="1:10" x14ac:dyDescent="0.2">
      <c r="A14" s="68"/>
      <c r="B14" s="68">
        <v>1.75</v>
      </c>
      <c r="C14" s="74"/>
      <c r="D14" s="75"/>
      <c r="E14" s="75"/>
      <c r="F14" s="68"/>
      <c r="G14" s="68"/>
      <c r="H14" s="76" t="e">
        <f t="shared" si="0"/>
        <v>#DIV/0!</v>
      </c>
      <c r="I14" s="50" t="e">
        <f t="shared" si="1"/>
        <v>#DIV/0!</v>
      </c>
    </row>
    <row r="15" spans="1:10" x14ac:dyDescent="0.2">
      <c r="A15" s="68"/>
      <c r="B15" s="68">
        <v>1.75</v>
      </c>
      <c r="C15" s="74"/>
      <c r="D15" s="75"/>
      <c r="E15" s="75"/>
      <c r="F15" s="68"/>
      <c r="G15" s="68"/>
      <c r="H15" s="76" t="e">
        <f t="shared" si="0"/>
        <v>#DIV/0!</v>
      </c>
      <c r="I15" s="50" t="e">
        <f t="shared" si="1"/>
        <v>#DIV/0!</v>
      </c>
    </row>
    <row r="16" spans="1:10" x14ac:dyDescent="0.2">
      <c r="A16" s="68"/>
      <c r="B16" s="68">
        <v>1.75</v>
      </c>
      <c r="C16" s="74"/>
      <c r="D16" s="75"/>
      <c r="E16" s="75"/>
      <c r="F16" s="68"/>
      <c r="G16" s="68"/>
      <c r="H16" s="76" t="e">
        <f t="shared" si="0"/>
        <v>#DIV/0!</v>
      </c>
      <c r="I16" s="50" t="e">
        <f t="shared" si="1"/>
        <v>#DIV/0!</v>
      </c>
    </row>
    <row r="17" spans="1:9" x14ac:dyDescent="0.2">
      <c r="A17" s="68"/>
      <c r="B17" s="68">
        <v>1.75</v>
      </c>
      <c r="C17" s="74"/>
      <c r="D17" s="75"/>
      <c r="E17" s="75"/>
      <c r="F17" s="68"/>
      <c r="G17" s="68"/>
      <c r="H17" s="76" t="e">
        <f t="shared" si="0"/>
        <v>#DIV/0!</v>
      </c>
      <c r="I17" s="50" t="e">
        <f t="shared" si="1"/>
        <v>#DIV/0!</v>
      </c>
    </row>
    <row r="18" spans="1:9" x14ac:dyDescent="0.2">
      <c r="A18" s="68"/>
      <c r="B18" s="68">
        <v>1.75</v>
      </c>
      <c r="C18" s="74"/>
      <c r="D18" s="75"/>
      <c r="E18" s="75"/>
      <c r="F18" s="68"/>
      <c r="G18" s="68"/>
      <c r="H18" s="76" t="e">
        <f t="shared" si="0"/>
        <v>#DIV/0!</v>
      </c>
      <c r="I18" s="50" t="e">
        <f t="shared" si="1"/>
        <v>#DIV/0!</v>
      </c>
    </row>
    <row r="19" spans="1:9" x14ac:dyDescent="0.2">
      <c r="A19" s="68"/>
      <c r="B19" s="68">
        <v>1.75</v>
      </c>
      <c r="C19" s="74"/>
      <c r="D19" s="75"/>
      <c r="E19" s="75"/>
      <c r="F19" s="68"/>
      <c r="G19" s="68"/>
      <c r="H19" s="76" t="e">
        <f t="shared" si="0"/>
        <v>#DIV/0!</v>
      </c>
      <c r="I19" s="50" t="e">
        <f t="shared" si="1"/>
        <v>#DIV/0!</v>
      </c>
    </row>
    <row r="20" spans="1:9" x14ac:dyDescent="0.2">
      <c r="A20" s="68"/>
      <c r="B20" s="68">
        <v>1.75</v>
      </c>
      <c r="C20" s="74"/>
      <c r="D20" s="75"/>
      <c r="E20" s="75"/>
      <c r="F20" s="68"/>
      <c r="G20" s="68"/>
      <c r="H20" s="76" t="e">
        <f t="shared" si="0"/>
        <v>#DIV/0!</v>
      </c>
      <c r="I20" s="50" t="e">
        <f t="shared" si="1"/>
        <v>#DIV/0!</v>
      </c>
    </row>
    <row r="21" spans="1:9" x14ac:dyDescent="0.2">
      <c r="A21" s="68"/>
      <c r="B21" s="68">
        <v>1.75</v>
      </c>
      <c r="C21" s="74"/>
      <c r="D21" s="75"/>
      <c r="E21" s="75"/>
      <c r="F21" s="68"/>
      <c r="G21" s="68"/>
      <c r="H21" s="76" t="e">
        <f t="shared" si="0"/>
        <v>#DIV/0!</v>
      </c>
      <c r="I21" s="50" t="e">
        <f t="shared" si="1"/>
        <v>#DIV/0!</v>
      </c>
    </row>
    <row r="22" spans="1:9" x14ac:dyDescent="0.2">
      <c r="A22" s="68"/>
      <c r="B22" s="68">
        <v>1.75</v>
      </c>
      <c r="C22" s="74"/>
      <c r="D22" s="75"/>
      <c r="E22" s="75"/>
      <c r="F22" s="68"/>
      <c r="G22" s="68"/>
      <c r="H22" s="76" t="e">
        <f t="shared" si="0"/>
        <v>#DIV/0!</v>
      </c>
      <c r="I22" s="50" t="e">
        <f t="shared" si="1"/>
        <v>#DIV/0!</v>
      </c>
    </row>
    <row r="23" spans="1:9" x14ac:dyDescent="0.2">
      <c r="A23" s="68"/>
      <c r="B23" s="68">
        <v>1.75</v>
      </c>
      <c r="C23" s="74"/>
      <c r="D23" s="75"/>
      <c r="E23" s="75"/>
      <c r="F23" s="68"/>
      <c r="G23" s="68"/>
      <c r="H23" s="76" t="e">
        <f t="shared" si="0"/>
        <v>#DIV/0!</v>
      </c>
      <c r="I23" s="50" t="e">
        <f t="shared" si="1"/>
        <v>#DIV/0!</v>
      </c>
    </row>
    <row r="24" spans="1:9" x14ac:dyDescent="0.2">
      <c r="A24" s="68"/>
      <c r="B24" s="68">
        <v>1.75</v>
      </c>
      <c r="C24" s="74"/>
      <c r="D24" s="75"/>
      <c r="E24" s="75"/>
      <c r="F24" s="68"/>
      <c r="G24" s="68"/>
      <c r="H24" s="76" t="e">
        <f t="shared" si="0"/>
        <v>#DIV/0!</v>
      </c>
      <c r="I24" s="50" t="e">
        <f t="shared" si="1"/>
        <v>#DIV/0!</v>
      </c>
    </row>
    <row r="25" spans="1:9" x14ac:dyDescent="0.2">
      <c r="A25" s="68"/>
      <c r="B25" s="68">
        <v>1.75</v>
      </c>
      <c r="C25" s="74"/>
      <c r="D25" s="75"/>
      <c r="E25" s="75"/>
      <c r="F25" s="68"/>
      <c r="G25" s="68"/>
      <c r="H25" s="76" t="e">
        <f t="shared" si="0"/>
        <v>#DIV/0!</v>
      </c>
      <c r="I25" s="50" t="e">
        <f t="shared" si="1"/>
        <v>#DIV/0!</v>
      </c>
    </row>
    <row r="26" spans="1:9" x14ac:dyDescent="0.2">
      <c r="A26" s="68"/>
      <c r="B26" s="68">
        <v>1.75</v>
      </c>
      <c r="C26" s="74"/>
      <c r="D26" s="75"/>
      <c r="E26" s="75"/>
      <c r="F26" s="68"/>
      <c r="G26" s="68"/>
      <c r="H26" s="76" t="e">
        <f t="shared" si="0"/>
        <v>#DIV/0!</v>
      </c>
      <c r="I26" s="50" t="e">
        <f t="shared" si="1"/>
        <v>#DIV/0!</v>
      </c>
    </row>
    <row r="27" spans="1:9" x14ac:dyDescent="0.2">
      <c r="A27" s="68"/>
      <c r="B27" s="68">
        <v>1.75</v>
      </c>
      <c r="C27" s="74"/>
      <c r="D27" s="75"/>
      <c r="E27" s="75"/>
      <c r="F27" s="68"/>
      <c r="G27" s="68"/>
      <c r="H27" s="76" t="e">
        <f t="shared" si="0"/>
        <v>#DIV/0!</v>
      </c>
      <c r="I27" s="50" t="e">
        <f t="shared" si="1"/>
        <v>#DIV/0!</v>
      </c>
    </row>
    <row r="28" spans="1:9" x14ac:dyDescent="0.2">
      <c r="A28" s="68"/>
      <c r="B28" s="68">
        <v>1.75</v>
      </c>
      <c r="C28" s="74"/>
      <c r="D28" s="75"/>
      <c r="E28" s="75"/>
      <c r="F28" s="68"/>
      <c r="G28" s="68"/>
      <c r="H28" s="76" t="e">
        <f t="shared" si="0"/>
        <v>#DIV/0!</v>
      </c>
      <c r="I28" s="50" t="e">
        <f t="shared" si="1"/>
        <v>#DIV/0!</v>
      </c>
    </row>
    <row r="29" spans="1:9" x14ac:dyDescent="0.2">
      <c r="A29" s="68"/>
      <c r="B29" s="68">
        <v>1.75</v>
      </c>
      <c r="C29" s="74"/>
      <c r="D29" s="75"/>
      <c r="E29" s="75"/>
      <c r="F29" s="68"/>
      <c r="G29" s="68"/>
      <c r="H29" s="76" t="e">
        <f t="shared" si="0"/>
        <v>#DIV/0!</v>
      </c>
      <c r="I29" s="50" t="e">
        <f t="shared" si="1"/>
        <v>#DIV/0!</v>
      </c>
    </row>
    <row r="30" spans="1:9" x14ac:dyDescent="0.2">
      <c r="A30" s="68"/>
      <c r="B30" s="68">
        <v>1.75</v>
      </c>
      <c r="C30" s="74"/>
      <c r="D30" s="75"/>
      <c r="E30" s="75"/>
      <c r="F30" s="68"/>
      <c r="G30" s="68"/>
      <c r="H30" s="76" t="e">
        <f t="shared" si="0"/>
        <v>#DIV/0!</v>
      </c>
      <c r="I30" s="50" t="e">
        <f t="shared" si="1"/>
        <v>#DIV/0!</v>
      </c>
    </row>
    <row r="31" spans="1:9" x14ac:dyDescent="0.2">
      <c r="A31" s="68"/>
      <c r="B31" s="68">
        <v>1.75</v>
      </c>
      <c r="C31" s="74"/>
      <c r="D31" s="75"/>
      <c r="E31" s="75"/>
      <c r="F31" s="68"/>
      <c r="G31" s="68"/>
      <c r="H31" s="76" t="e">
        <f t="shared" si="0"/>
        <v>#DIV/0!</v>
      </c>
      <c r="I31" s="50" t="e">
        <f t="shared" si="1"/>
        <v>#DIV/0!</v>
      </c>
    </row>
    <row r="32" spans="1:9" x14ac:dyDescent="0.2">
      <c r="A32" s="68"/>
      <c r="B32" s="68">
        <v>1.75</v>
      </c>
      <c r="C32" s="74"/>
      <c r="D32" s="75"/>
      <c r="E32" s="75"/>
      <c r="F32" s="68"/>
      <c r="G32" s="68"/>
      <c r="H32" s="76" t="e">
        <f t="shared" si="0"/>
        <v>#DIV/0!</v>
      </c>
      <c r="I32" s="50" t="e">
        <f t="shared" si="1"/>
        <v>#DIV/0!</v>
      </c>
    </row>
    <row r="33" spans="1:9" x14ac:dyDescent="0.2">
      <c r="A33" s="68"/>
      <c r="B33" s="68">
        <v>1.75</v>
      </c>
      <c r="C33" s="74"/>
      <c r="D33" s="75"/>
      <c r="E33" s="75"/>
      <c r="F33" s="68"/>
      <c r="G33" s="68"/>
      <c r="H33" s="76" t="e">
        <f t="shared" si="0"/>
        <v>#DIV/0!</v>
      </c>
      <c r="I33" s="50" t="e">
        <f t="shared" si="1"/>
        <v>#DIV/0!</v>
      </c>
    </row>
    <row r="34" spans="1:9" x14ac:dyDescent="0.2">
      <c r="A34" s="68"/>
      <c r="B34" s="68">
        <v>1.75</v>
      </c>
      <c r="C34" s="74"/>
      <c r="D34" s="75"/>
      <c r="E34" s="75"/>
      <c r="F34" s="68"/>
      <c r="G34" s="68"/>
      <c r="H34" s="76" t="e">
        <f t="shared" si="0"/>
        <v>#DIV/0!</v>
      </c>
      <c r="I34" s="50" t="e">
        <f t="shared" si="1"/>
        <v>#DIV/0!</v>
      </c>
    </row>
    <row r="35" spans="1:9" x14ac:dyDescent="0.2">
      <c r="A35" s="68"/>
      <c r="B35" s="68">
        <v>1.75</v>
      </c>
      <c r="C35" s="74"/>
      <c r="D35" s="75"/>
      <c r="E35" s="75"/>
      <c r="F35" s="68"/>
      <c r="G35" s="68"/>
      <c r="H35" s="76" t="e">
        <f t="shared" si="0"/>
        <v>#DIV/0!</v>
      </c>
      <c r="I35" s="50" t="e">
        <f t="shared" si="1"/>
        <v>#DIV/0!</v>
      </c>
    </row>
    <row r="36" spans="1:9" x14ac:dyDescent="0.2">
      <c r="A36" s="68"/>
      <c r="B36" s="68">
        <v>1.75</v>
      </c>
      <c r="C36" s="74"/>
      <c r="D36" s="75"/>
      <c r="E36" s="75"/>
      <c r="F36" s="68"/>
      <c r="G36" s="68"/>
      <c r="H36" s="76" t="e">
        <f t="shared" si="0"/>
        <v>#DIV/0!</v>
      </c>
      <c r="I36" s="50" t="e">
        <f t="shared" si="1"/>
        <v>#DIV/0!</v>
      </c>
    </row>
    <row r="37" spans="1:9" x14ac:dyDescent="0.2">
      <c r="A37" s="68"/>
      <c r="B37" s="68">
        <v>1.75</v>
      </c>
      <c r="C37" s="77"/>
      <c r="D37" s="75"/>
      <c r="E37" s="75"/>
      <c r="F37" s="68"/>
      <c r="G37" s="68"/>
      <c r="H37" s="76" t="e">
        <f t="shared" si="0"/>
        <v>#DIV/0!</v>
      </c>
      <c r="I37" s="50" t="e">
        <f t="shared" si="1"/>
        <v>#DIV/0!</v>
      </c>
    </row>
    <row r="38" spans="1:9" x14ac:dyDescent="0.2">
      <c r="A38" s="68"/>
      <c r="B38" s="68"/>
      <c r="C38" s="77"/>
      <c r="D38" s="75"/>
      <c r="E38" s="68"/>
      <c r="F38" s="68"/>
      <c r="G38" s="68"/>
      <c r="H38" s="76" t="e">
        <f t="shared" si="0"/>
        <v>#DIV/0!</v>
      </c>
      <c r="I38" s="50" t="e">
        <f t="shared" si="1"/>
        <v>#DIV/0!</v>
      </c>
    </row>
    <row r="39" spans="1:9" x14ac:dyDescent="0.2">
      <c r="A39" s="68"/>
      <c r="B39" s="68"/>
      <c r="C39" s="77"/>
      <c r="D39" s="68"/>
      <c r="E39" s="68"/>
      <c r="F39" s="68"/>
      <c r="G39" s="68"/>
      <c r="H39" s="72"/>
    </row>
    <row r="40" spans="1:9" x14ac:dyDescent="0.2">
      <c r="A40" s="68"/>
      <c r="B40" s="68"/>
      <c r="C40" s="77"/>
      <c r="D40" s="68"/>
      <c r="E40" s="68"/>
      <c r="F40" s="68"/>
      <c r="G40" s="68"/>
      <c r="H40" s="72"/>
    </row>
    <row r="41" spans="1:9" x14ac:dyDescent="0.2">
      <c r="A41" s="68"/>
      <c r="B41" s="68"/>
      <c r="C41" s="77"/>
      <c r="D41" s="68"/>
      <c r="E41" s="68"/>
      <c r="F41" s="68"/>
      <c r="G41" s="68"/>
      <c r="H41" s="72"/>
    </row>
    <row r="42" spans="1:9" x14ac:dyDescent="0.2">
      <c r="A42" s="68"/>
      <c r="B42" s="68"/>
      <c r="C42" s="77"/>
      <c r="D42" s="68"/>
      <c r="E42" s="68"/>
      <c r="F42" s="68"/>
      <c r="G42" s="68"/>
      <c r="H42" s="72"/>
    </row>
    <row r="43" spans="1:9" x14ac:dyDescent="0.2">
      <c r="A43" s="68"/>
      <c r="B43" s="68"/>
      <c r="C43" s="77"/>
      <c r="D43" s="68"/>
      <c r="E43" s="68"/>
      <c r="F43" s="68"/>
      <c r="G43" s="68"/>
      <c r="H43" s="72"/>
    </row>
    <row r="44" spans="1:9" x14ac:dyDescent="0.2">
      <c r="A44" s="68"/>
      <c r="B44" s="68"/>
      <c r="C44" s="77"/>
      <c r="D44" s="68"/>
      <c r="E44" s="68"/>
      <c r="F44" s="68"/>
      <c r="G44" s="68"/>
      <c r="H44" s="72"/>
    </row>
    <row r="45" spans="1:9" x14ac:dyDescent="0.2">
      <c r="A45" s="68"/>
      <c r="B45" s="68"/>
      <c r="C45" s="77"/>
      <c r="D45" s="68"/>
      <c r="E45" s="68"/>
      <c r="F45" s="68"/>
      <c r="G45" s="68"/>
      <c r="H45" s="72"/>
    </row>
    <row r="46" spans="1:9" x14ac:dyDescent="0.2">
      <c r="A46" s="68"/>
      <c r="B46" s="68"/>
      <c r="C46" s="77"/>
      <c r="D46" s="68"/>
      <c r="E46" s="68"/>
      <c r="F46" s="68"/>
      <c r="G46" s="68"/>
      <c r="H46" s="72"/>
    </row>
    <row r="47" spans="1:9" x14ac:dyDescent="0.2">
      <c r="A47" s="68"/>
      <c r="B47" s="68"/>
      <c r="C47" s="77"/>
      <c r="D47" s="68"/>
      <c r="E47" s="68"/>
      <c r="F47" s="68"/>
      <c r="G47" s="68"/>
      <c r="H47" s="72"/>
    </row>
    <row r="48" spans="1:9" x14ac:dyDescent="0.2">
      <c r="A48" s="68"/>
      <c r="B48" s="68"/>
      <c r="C48" s="77"/>
      <c r="D48" s="68"/>
      <c r="E48" s="68"/>
      <c r="F48" s="68"/>
      <c r="G48" s="68"/>
      <c r="H48" s="72"/>
    </row>
    <row r="49" spans="1:8" x14ac:dyDescent="0.2">
      <c r="A49" s="68"/>
      <c r="B49" s="68"/>
      <c r="C49" s="77"/>
      <c r="D49" s="68"/>
      <c r="E49" s="68"/>
      <c r="F49" s="68"/>
      <c r="G49" s="68"/>
      <c r="H49" s="72"/>
    </row>
    <row r="50" spans="1:8" x14ac:dyDescent="0.2">
      <c r="A50" s="68"/>
      <c r="B50" s="68"/>
      <c r="C50" s="77"/>
      <c r="D50" s="68"/>
      <c r="E50" s="68"/>
      <c r="F50" s="68"/>
      <c r="G50" s="68"/>
      <c r="H50" s="72"/>
    </row>
  </sheetData>
  <hyperlinks>
    <hyperlink ref="J4" r:id="rId1" xr:uid="{ED87DC75-A76F-4493-A9EF-34F1ACD2267D}"/>
    <hyperlink ref="J5" r:id="rId2" xr:uid="{5AD5B599-D8E7-44DD-BE94-B32C938C52FF}"/>
  </hyperlinks>
  <pageMargins left="0.70000000000000007" right="0.70000000000000007" top="1.1811" bottom="1.1811" header="0.78739999999999999" footer="0.78739999999999999"/>
  <pageSetup paperSize="0" fitToWidth="0" fitToHeight="0" orientation="portrait" horizontalDpi="0" verticalDpi="0" copies="0"/>
  <headerFooter alignWithMargins="0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8"/>
  <dimension ref="A2:L15"/>
  <sheetViews>
    <sheetView workbookViewId="0">
      <selection activeCell="B4" sqref="B4"/>
    </sheetView>
  </sheetViews>
  <sheetFormatPr defaultRowHeight="15" x14ac:dyDescent="0.25"/>
  <cols>
    <col min="1" max="1" width="22.7109375" bestFit="1" customWidth="1"/>
    <col min="2" max="3" width="11.28515625" customWidth="1"/>
    <col min="4" max="4" width="7.140625" bestFit="1" customWidth="1"/>
    <col min="5" max="5" width="12.85546875" bestFit="1" customWidth="1"/>
    <col min="6" max="6" width="10.5703125" bestFit="1" customWidth="1"/>
    <col min="7" max="7" width="10.140625" bestFit="1" customWidth="1"/>
    <col min="8" max="8" width="11.140625" bestFit="1" customWidth="1"/>
    <col min="9" max="1029" width="11.28515625" customWidth="1"/>
  </cols>
  <sheetData>
    <row r="2" spans="1:12" x14ac:dyDescent="0.25">
      <c r="A2" s="120" t="s">
        <v>41</v>
      </c>
      <c r="B2" s="121">
        <v>0.21</v>
      </c>
      <c r="C2" s="114" t="str">
        <f>B6&amp;"/kWh"</f>
        <v>$/kWh</v>
      </c>
      <c r="D2" s="1"/>
      <c r="E2" s="1"/>
      <c r="F2" s="1"/>
      <c r="G2" s="1"/>
      <c r="H2" s="1"/>
    </row>
    <row r="3" spans="1:12" x14ac:dyDescent="0.25">
      <c r="A3" s="122" t="s">
        <v>42</v>
      </c>
      <c r="B3" s="123">
        <v>45</v>
      </c>
      <c r="C3" s="124" t="str">
        <f>B6&amp;"/h"</f>
        <v>$/h</v>
      </c>
      <c r="D3" s="1"/>
      <c r="E3" s="1"/>
      <c r="F3" s="1"/>
      <c r="G3" s="1"/>
      <c r="H3" s="1"/>
    </row>
    <row r="4" spans="1:12" x14ac:dyDescent="0.25">
      <c r="A4" s="122" t="s">
        <v>43</v>
      </c>
      <c r="B4" s="123">
        <v>20</v>
      </c>
      <c r="C4" s="124" t="str">
        <f>B6&amp;"/h"</f>
        <v>$/h</v>
      </c>
      <c r="D4" s="1"/>
      <c r="E4" s="1"/>
      <c r="F4" s="1"/>
      <c r="G4" s="1"/>
      <c r="H4" s="1"/>
    </row>
    <row r="5" spans="1:12" x14ac:dyDescent="0.25">
      <c r="A5" s="122" t="s">
        <v>44</v>
      </c>
      <c r="B5" s="125">
        <v>0.1</v>
      </c>
      <c r="C5" s="126"/>
    </row>
    <row r="6" spans="1:12" x14ac:dyDescent="0.25">
      <c r="A6" s="122" t="s">
        <v>45</v>
      </c>
      <c r="B6" s="127" t="s">
        <v>14</v>
      </c>
      <c r="C6" s="124"/>
      <c r="D6" s="113" t="s">
        <v>81</v>
      </c>
      <c r="E6" s="113" t="s">
        <v>85</v>
      </c>
      <c r="F6" s="113" t="s">
        <v>82</v>
      </c>
      <c r="G6" s="113" t="s">
        <v>83</v>
      </c>
      <c r="H6" s="113" t="s">
        <v>84</v>
      </c>
      <c r="I6" s="114" t="s">
        <v>205</v>
      </c>
    </row>
    <row r="7" spans="1:12" x14ac:dyDescent="0.25">
      <c r="A7" s="128" t="s">
        <v>79</v>
      </c>
      <c r="B7" s="129">
        <f>E7/D7</f>
        <v>3.203559510567297E-2</v>
      </c>
      <c r="C7" s="119" t="str">
        <f>B6&amp;"/h"</f>
        <v>$/h</v>
      </c>
      <c r="D7" s="119">
        <f>31*24</f>
        <v>744</v>
      </c>
      <c r="E7" s="115">
        <f>(F7/G7*H7)/I7</f>
        <v>23.834482758620688</v>
      </c>
      <c r="F7" s="116">
        <v>1152</v>
      </c>
      <c r="G7" s="117">
        <v>1450</v>
      </c>
      <c r="H7" s="117">
        <f>12*10</f>
        <v>120</v>
      </c>
      <c r="I7" s="118">
        <v>4</v>
      </c>
    </row>
    <row r="8" spans="1:12" x14ac:dyDescent="0.25">
      <c r="A8" s="181" t="s">
        <v>202</v>
      </c>
      <c r="B8" s="184">
        <v>2.9000000000000001E-2</v>
      </c>
      <c r="C8" s="1"/>
      <c r="D8" s="1"/>
      <c r="E8" s="182"/>
      <c r="F8" s="183"/>
    </row>
    <row r="9" spans="1:12" x14ac:dyDescent="0.25">
      <c r="A9" s="181" t="s">
        <v>203</v>
      </c>
      <c r="B9" s="185">
        <v>0.3</v>
      </c>
      <c r="C9" s="1"/>
      <c r="D9" s="1"/>
      <c r="E9" s="182"/>
      <c r="F9" s="183"/>
    </row>
    <row r="10" spans="1:12" x14ac:dyDescent="0.25">
      <c r="A10" s="181" t="s">
        <v>225</v>
      </c>
      <c r="B10" s="347">
        <v>20</v>
      </c>
      <c r="C10" s="1"/>
      <c r="D10" s="1"/>
      <c r="E10" s="182"/>
      <c r="F10" s="183"/>
    </row>
    <row r="11" spans="1:12" x14ac:dyDescent="0.25">
      <c r="J11" s="249" t="s">
        <v>189</v>
      </c>
      <c r="K11" s="249"/>
      <c r="L11" s="249"/>
    </row>
    <row r="12" spans="1:12" ht="57" customHeight="1" x14ac:dyDescent="0.25">
      <c r="J12" s="246" t="s">
        <v>126</v>
      </c>
      <c r="K12" s="247"/>
      <c r="L12" s="248"/>
    </row>
    <row r="13" spans="1:12" x14ac:dyDescent="0.25">
      <c r="B13" t="s">
        <v>215</v>
      </c>
      <c r="J13" s="139" t="s">
        <v>186</v>
      </c>
      <c r="K13" s="139" t="s">
        <v>187</v>
      </c>
      <c r="L13" s="139" t="s">
        <v>188</v>
      </c>
    </row>
    <row r="14" spans="1:12" x14ac:dyDescent="0.25">
      <c r="A14" s="181" t="s">
        <v>214</v>
      </c>
      <c r="B14">
        <v>20</v>
      </c>
      <c r="C14">
        <f>SUM(B14*1.4)</f>
        <v>28</v>
      </c>
    </row>
    <row r="15" spans="1:12" x14ac:dyDescent="0.25">
      <c r="B15">
        <v>50</v>
      </c>
      <c r="C15">
        <f>SUM(B15*1.4)</f>
        <v>70</v>
      </c>
    </row>
  </sheetData>
  <mergeCells count="2">
    <mergeCell ref="J12:L12"/>
    <mergeCell ref="J11:L11"/>
  </mergeCells>
  <pageMargins left="0.70000000000000007" right="0.70000000000000007" top="1.1811" bottom="1.1811" header="0.78739999999999999" footer="0.78739999999999999"/>
  <pageSetup paperSize="0" fitToWidth="0" fitToHeight="0" orientation="portrait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6B20-FAD0-4D35-A0F7-C3C33C2035F0}">
  <sheetPr codeName="Sheet9"/>
  <dimension ref="A1:DH42"/>
  <sheetViews>
    <sheetView zoomScale="145" zoomScaleNormal="145" workbookViewId="0">
      <pane xSplit="5" ySplit="2" topLeftCell="BF3" activePane="bottomRight" state="frozen"/>
      <selection pane="topRight" activeCell="E1" sqref="E1"/>
      <selection pane="bottomLeft" activeCell="A4" sqref="A4"/>
      <selection pane="bottomRight" activeCell="A2" sqref="A2"/>
    </sheetView>
  </sheetViews>
  <sheetFormatPr defaultRowHeight="15" x14ac:dyDescent="0.25"/>
  <cols>
    <col min="1" max="1" width="29.42578125" customWidth="1"/>
    <col min="2" max="2" width="7.7109375" bestFit="1" customWidth="1"/>
    <col min="3" max="3" width="7.42578125" bestFit="1" customWidth="1"/>
    <col min="4" max="4" width="4.140625" customWidth="1"/>
    <col min="5" max="5" width="11.140625" customWidth="1"/>
    <col min="6" max="6" width="4.5703125" bestFit="1" customWidth="1"/>
    <col min="7" max="7" width="11.140625" bestFit="1" customWidth="1"/>
    <col min="8" max="8" width="6.42578125" bestFit="1" customWidth="1"/>
    <col min="9" max="9" width="11.140625" bestFit="1" customWidth="1"/>
    <col min="10" max="10" width="2.7109375" bestFit="1" customWidth="1"/>
    <col min="11" max="12" width="1.85546875" bestFit="1" customWidth="1"/>
    <col min="13" max="13" width="3.28515625" bestFit="1" customWidth="1"/>
    <col min="14" max="15" width="1.85546875" bestFit="1" customWidth="1"/>
    <col min="16" max="16" width="2.28515625" bestFit="1" customWidth="1"/>
    <col min="17" max="18" width="1.85546875" bestFit="1" customWidth="1"/>
    <col min="19" max="19" width="2.28515625" bestFit="1" customWidth="1"/>
    <col min="20" max="20" width="2.7109375" bestFit="1" customWidth="1"/>
    <col min="21" max="21" width="1.85546875" bestFit="1" customWidth="1"/>
    <col min="22" max="22" width="3.140625" bestFit="1" customWidth="1"/>
    <col min="23" max="24" width="1.85546875" bestFit="1" customWidth="1"/>
    <col min="25" max="25" width="2.28515625" bestFit="1" customWidth="1"/>
    <col min="26" max="27" width="1.85546875" bestFit="1" customWidth="1"/>
    <col min="28" max="28" width="2.28515625" bestFit="1" customWidth="1"/>
    <col min="29" max="30" width="1.85546875" bestFit="1" customWidth="1"/>
    <col min="31" max="31" width="2.28515625" bestFit="1" customWidth="1"/>
    <col min="32" max="33" width="1.85546875" bestFit="1" customWidth="1"/>
    <col min="34" max="34" width="2.28515625" bestFit="1" customWidth="1"/>
    <col min="35" max="36" width="1.85546875" bestFit="1" customWidth="1"/>
    <col min="37" max="37" width="2.28515625" bestFit="1" customWidth="1"/>
    <col min="38" max="39" width="1.85546875" bestFit="1" customWidth="1"/>
    <col min="40" max="40" width="2.28515625" bestFit="1" customWidth="1"/>
    <col min="41" max="42" width="1.85546875" bestFit="1" customWidth="1"/>
    <col min="43" max="43" width="2.28515625" bestFit="1" customWidth="1"/>
    <col min="44" max="45" width="1.85546875" bestFit="1" customWidth="1"/>
    <col min="46" max="46" width="2.28515625" bestFit="1" customWidth="1"/>
    <col min="47" max="47" width="2.7109375" bestFit="1" customWidth="1"/>
    <col min="48" max="48" width="1.85546875" bestFit="1" customWidth="1"/>
    <col min="49" max="49" width="3.140625" bestFit="1" customWidth="1"/>
    <col min="50" max="51" width="1.85546875" bestFit="1" customWidth="1"/>
    <col min="52" max="52" width="2.28515625" bestFit="1" customWidth="1"/>
    <col min="53" max="57" width="1.85546875" bestFit="1" customWidth="1"/>
    <col min="58" max="58" width="2.28515625" bestFit="1" customWidth="1"/>
    <col min="59" max="60" width="1.85546875" bestFit="1" customWidth="1"/>
    <col min="61" max="61" width="2.28515625" bestFit="1" customWidth="1"/>
    <col min="62" max="62" width="2.7109375" bestFit="1" customWidth="1"/>
    <col min="63" max="63" width="1.85546875" bestFit="1" customWidth="1"/>
    <col min="64" max="64" width="3.140625" bestFit="1" customWidth="1"/>
    <col min="65" max="66" width="1.85546875" bestFit="1" customWidth="1"/>
    <col min="67" max="67" width="2.28515625" bestFit="1" customWidth="1"/>
    <col min="68" max="69" width="1.85546875" bestFit="1" customWidth="1"/>
    <col min="70" max="70" width="2.28515625" bestFit="1" customWidth="1"/>
    <col min="71" max="72" width="1.85546875" bestFit="1" customWidth="1"/>
    <col min="73" max="73" width="2.28515625" bestFit="1" customWidth="1"/>
    <col min="74" max="75" width="1.85546875" bestFit="1" customWidth="1"/>
    <col min="76" max="76" width="2.28515625" bestFit="1" customWidth="1"/>
    <col min="77" max="78" width="1.85546875" bestFit="1" customWidth="1"/>
    <col min="79" max="79" width="2.28515625" bestFit="1" customWidth="1"/>
    <col min="80" max="84" width="1.85546875" bestFit="1" customWidth="1"/>
    <col min="85" max="85" width="2.28515625" bestFit="1" customWidth="1"/>
    <col min="86" max="91" width="1.85546875" bestFit="1" customWidth="1"/>
    <col min="92" max="93" width="1.85546875" style="80" bestFit="1" customWidth="1"/>
    <col min="94" max="94" width="3" style="80" customWidth="1"/>
    <col min="95" max="96" width="1.85546875" style="80" bestFit="1" customWidth="1"/>
    <col min="97" max="97" width="3" style="80" customWidth="1"/>
    <col min="98" max="99" width="1.85546875" style="80" bestFit="1" customWidth="1"/>
    <col min="100" max="100" width="3" style="80" customWidth="1"/>
    <col min="101" max="102" width="1.85546875" style="80" bestFit="1" customWidth="1"/>
    <col min="103" max="103" width="3" style="80" customWidth="1"/>
    <col min="104" max="105" width="1.85546875" style="80" bestFit="1" customWidth="1"/>
    <col min="106" max="106" width="3" style="80" customWidth="1"/>
    <col min="107" max="108" width="1.85546875" bestFit="1" customWidth="1"/>
    <col min="109" max="109" width="2.28515625" bestFit="1" customWidth="1"/>
    <col min="110" max="112" width="1.85546875" bestFit="1" customWidth="1"/>
  </cols>
  <sheetData>
    <row r="1" spans="1:112" ht="26.25" x14ac:dyDescent="0.4">
      <c r="A1" s="178"/>
      <c r="B1" s="111"/>
      <c r="D1" s="111"/>
      <c r="E1" s="179">
        <f>SUMIF(E3:E37,"&lt;&gt;#N/A")</f>
        <v>0</v>
      </c>
      <c r="G1" s="179">
        <f>SUMIF(G3:G37,"&lt;&gt;#N/A")</f>
        <v>0</v>
      </c>
      <c r="I1" s="179">
        <f>SUMIF(I3:I37,"&lt;&gt;#N/A")</f>
        <v>0</v>
      </c>
      <c r="J1" s="179"/>
    </row>
    <row r="2" spans="1:112" s="83" customFormat="1" ht="56.25" customHeight="1" x14ac:dyDescent="0.25">
      <c r="A2" s="82" t="s">
        <v>76</v>
      </c>
      <c r="B2" s="82" t="s">
        <v>124</v>
      </c>
      <c r="C2" s="82" t="s">
        <v>75</v>
      </c>
      <c r="D2" s="82" t="s">
        <v>190</v>
      </c>
      <c r="E2" s="82" t="s">
        <v>191</v>
      </c>
      <c r="F2" s="176" t="s">
        <v>192</v>
      </c>
      <c r="G2" s="176" t="s">
        <v>193</v>
      </c>
      <c r="H2" s="176" t="s">
        <v>194</v>
      </c>
      <c r="I2" s="176" t="s">
        <v>195</v>
      </c>
      <c r="J2" s="176"/>
      <c r="K2" s="253" t="s">
        <v>126</v>
      </c>
      <c r="L2" s="254"/>
      <c r="M2" s="255"/>
      <c r="N2" s="256" t="s">
        <v>120</v>
      </c>
      <c r="O2" s="257"/>
      <c r="P2" s="258"/>
      <c r="Q2" s="259" t="s">
        <v>86</v>
      </c>
      <c r="R2" s="260"/>
      <c r="S2" s="261"/>
      <c r="T2" s="262" t="s">
        <v>92</v>
      </c>
      <c r="U2" s="263"/>
      <c r="V2" s="264"/>
      <c r="W2" s="265" t="s">
        <v>122</v>
      </c>
      <c r="X2" s="266"/>
      <c r="Y2" s="267"/>
      <c r="Z2" s="268" t="s">
        <v>90</v>
      </c>
      <c r="AA2" s="269"/>
      <c r="AB2" s="270"/>
      <c r="AC2" s="271" t="s">
        <v>182</v>
      </c>
      <c r="AD2" s="272"/>
      <c r="AE2" s="273"/>
      <c r="AF2" s="274" t="s">
        <v>89</v>
      </c>
      <c r="AG2" s="275"/>
      <c r="AH2" s="276"/>
      <c r="AI2" s="277" t="s">
        <v>121</v>
      </c>
      <c r="AJ2" s="278"/>
      <c r="AK2" s="279"/>
      <c r="AL2" s="280" t="s">
        <v>91</v>
      </c>
      <c r="AM2" s="281"/>
      <c r="AN2" s="282"/>
      <c r="AO2" s="283" t="s">
        <v>98</v>
      </c>
      <c r="AP2" s="284"/>
      <c r="AQ2" s="285"/>
      <c r="AR2" s="250" t="s">
        <v>97</v>
      </c>
      <c r="AS2" s="251"/>
      <c r="AT2" s="252"/>
      <c r="AU2" s="289" t="s">
        <v>129</v>
      </c>
      <c r="AV2" s="290"/>
      <c r="AW2" s="291"/>
      <c r="AX2" s="292" t="s">
        <v>94</v>
      </c>
      <c r="AY2" s="293"/>
      <c r="AZ2" s="294"/>
      <c r="BA2" s="295" t="s">
        <v>127</v>
      </c>
      <c r="BB2" s="296"/>
      <c r="BC2" s="297"/>
      <c r="BD2" s="298" t="s">
        <v>106</v>
      </c>
      <c r="BE2" s="299"/>
      <c r="BF2" s="300"/>
      <c r="BG2" s="301" t="s">
        <v>93</v>
      </c>
      <c r="BH2" s="302"/>
      <c r="BI2" s="303"/>
      <c r="BJ2" s="304" t="s">
        <v>96</v>
      </c>
      <c r="BK2" s="305"/>
      <c r="BL2" s="306"/>
      <c r="BM2" s="307" t="s">
        <v>95</v>
      </c>
      <c r="BN2" s="308"/>
      <c r="BO2" s="309"/>
      <c r="BP2" s="310" t="s">
        <v>161</v>
      </c>
      <c r="BQ2" s="311"/>
      <c r="BR2" s="312"/>
      <c r="BS2" s="313" t="s">
        <v>162</v>
      </c>
      <c r="BT2" s="314"/>
      <c r="BU2" s="315"/>
      <c r="BV2" s="316" t="s">
        <v>163</v>
      </c>
      <c r="BW2" s="317"/>
      <c r="BX2" s="318"/>
      <c r="BY2" s="319" t="s">
        <v>164</v>
      </c>
      <c r="BZ2" s="320"/>
      <c r="CA2" s="321"/>
      <c r="CB2" s="286" t="s">
        <v>128</v>
      </c>
      <c r="CC2" s="287"/>
      <c r="CD2" s="288"/>
      <c r="CE2" s="328" t="s">
        <v>173</v>
      </c>
      <c r="CF2" s="329"/>
      <c r="CG2" s="330"/>
      <c r="CH2" s="331" t="s">
        <v>174</v>
      </c>
      <c r="CI2" s="332"/>
      <c r="CJ2" s="333"/>
      <c r="CK2" s="334" t="s">
        <v>181</v>
      </c>
      <c r="CL2" s="335"/>
      <c r="CM2" s="336"/>
      <c r="CN2" s="337" t="s">
        <v>176</v>
      </c>
      <c r="CO2" s="338"/>
      <c r="CP2" s="339"/>
      <c r="CQ2" s="340" t="s">
        <v>179</v>
      </c>
      <c r="CR2" s="341"/>
      <c r="CS2" s="342"/>
      <c r="CT2" s="343" t="s">
        <v>178</v>
      </c>
      <c r="CU2" s="344"/>
      <c r="CV2" s="345"/>
      <c r="CW2" s="322" t="s">
        <v>175</v>
      </c>
      <c r="CX2" s="323"/>
      <c r="CY2" s="324"/>
      <c r="CZ2" s="325" t="s">
        <v>177</v>
      </c>
      <c r="DA2" s="326"/>
      <c r="DB2" s="327"/>
      <c r="DC2" s="295" t="s">
        <v>123</v>
      </c>
      <c r="DD2" s="296"/>
      <c r="DE2" s="297"/>
      <c r="DF2" s="295" t="s">
        <v>125</v>
      </c>
      <c r="DG2" s="296"/>
      <c r="DH2" s="297"/>
    </row>
    <row r="3" spans="1:112" s="136" customFormat="1" ht="11.25" x14ac:dyDescent="0.25">
      <c r="A3" s="130" t="s">
        <v>209</v>
      </c>
      <c r="B3" s="137"/>
      <c r="C3" s="138">
        <f>VLOOKUP(A3,Parts!$A$2:$AI$161,11,FALSE())</f>
        <v>0</v>
      </c>
      <c r="D3" s="81">
        <f t="shared" ref="D3:D34" si="0">SUM(K3+N3+Q3+T3+W3+Z3+AC3+AF3+AI3+AL3+AO3+AR3+AU3+AX3+BA3+BD3+BG3+BJ3+BM3+BP3+BS3+BV3+BY3+CB3+CE3+CH3+CK3+CN3+CQ3+CT3+CW3+CZ3+DC3+DF3)</f>
        <v>9</v>
      </c>
      <c r="E3" s="138">
        <f>SUM(D3*C$3)</f>
        <v>0</v>
      </c>
      <c r="F3" s="177">
        <f>SUM(L3+O3+R3+U3+X3+AA3+AD3+AG3+AJ3+AM3+AP3+AS3+AV3+AY3+BB3+BE3+BH3+BK3+BN3+BQ3+BT3+BW3+BZ3+CC3+CF3+CI3+CL3+BZ3+CO3+CR3+CU3+CX3+DA3+DD3+DG3)</f>
        <v>20</v>
      </c>
      <c r="G3" s="138">
        <f>SUM(F3*$C3)</f>
        <v>0</v>
      </c>
      <c r="H3" s="137">
        <f t="shared" ref="H3:H19" si="1">SUM(MAX(M3,0), MAX(P3,0), MAX(S3,0), MAX(V3,0), MAX(Y3,0), MAX(AB3,0), MAX(AE3,0), MAX(AH3,0), MAX(AK3,0), MAX(AN3,0), MAX(AQ3,0), MAX(AT3,0), MAX(AW3,0), MAX(AZ3,0), MAX(BF3,0), MAX(BI3,0), MAX(BL3,0), MAX(BO3,0), MAX(BR3,0), MAX(BU3,0), MAX(BX3,0), MAX(CA3,0), MAX(CD3,0), MAX(CG3,0), MAX(CJ3,0), MAX(CM3,0), MAX(CP3,0), MAX(CS3,0), MAX(CV3,0), MAX(CY3,0), MAX(DB3,0), MAX(DE3,0), MAX(DH3,0))</f>
        <v>14</v>
      </c>
      <c r="I3" s="138">
        <f>SUM(H3*$C3)</f>
        <v>0</v>
      </c>
      <c r="J3" s="138" t="s">
        <v>207</v>
      </c>
      <c r="K3" s="84"/>
      <c r="L3" s="84"/>
      <c r="M3" s="140">
        <f>SUM(L3-K3)</f>
        <v>0</v>
      </c>
      <c r="N3" s="85"/>
      <c r="O3" s="85"/>
      <c r="P3" s="141">
        <f t="shared" ref="P3:P37" si="2">SUM(O3-N3)</f>
        <v>0</v>
      </c>
      <c r="Q3" s="86"/>
      <c r="R3" s="86"/>
      <c r="S3" s="142">
        <f t="shared" ref="S3:S37" si="3">SUM(R3-Q3)</f>
        <v>0</v>
      </c>
      <c r="T3" s="87"/>
      <c r="U3" s="87"/>
      <c r="V3" s="143">
        <f t="shared" ref="V3:V37" si="4">SUM(U3-T3)</f>
        <v>0</v>
      </c>
      <c r="W3" s="88"/>
      <c r="X3" s="88"/>
      <c r="Y3" s="144">
        <f t="shared" ref="Y3:Y37" si="5">SUM(X3-W3)</f>
        <v>0</v>
      </c>
      <c r="Z3" s="89">
        <v>1</v>
      </c>
      <c r="AA3" s="89"/>
      <c r="AB3" s="145">
        <f t="shared" ref="AB3:AB37" si="6">SUM(AA3-Z3)</f>
        <v>-1</v>
      </c>
      <c r="AC3" s="90">
        <v>1</v>
      </c>
      <c r="AD3" s="90">
        <v>2</v>
      </c>
      <c r="AE3" s="146">
        <f t="shared" ref="AE3:AE37" si="7">SUM(AD3-AC3)</f>
        <v>1</v>
      </c>
      <c r="AF3" s="135"/>
      <c r="AG3" s="135"/>
      <c r="AH3" s="147">
        <f t="shared" ref="AH3:AH37" si="8">SUM(AG3-AF3)</f>
        <v>0</v>
      </c>
      <c r="AI3" s="91"/>
      <c r="AJ3" s="91"/>
      <c r="AK3" s="148">
        <f t="shared" ref="AK3:AK37" si="9">SUM(AJ3-AI3)</f>
        <v>0</v>
      </c>
      <c r="AL3" s="92">
        <v>1</v>
      </c>
      <c r="AM3" s="92">
        <v>1</v>
      </c>
      <c r="AN3" s="149">
        <f t="shared" ref="AN3:AN37" si="10">SUM(AM3-AL3)</f>
        <v>0</v>
      </c>
      <c r="AO3" s="93">
        <v>0</v>
      </c>
      <c r="AP3" s="93"/>
      <c r="AQ3" s="150">
        <f t="shared" ref="AQ3:AQ37" si="11">SUM(AP3-AO3)</f>
        <v>0</v>
      </c>
      <c r="AR3" s="94">
        <v>1</v>
      </c>
      <c r="AS3" s="94">
        <v>1</v>
      </c>
      <c r="AT3" s="151">
        <f t="shared" ref="AT3:AT37" si="12">SUM(AS3-AR3)</f>
        <v>0</v>
      </c>
      <c r="AU3" s="95">
        <v>0</v>
      </c>
      <c r="AV3" s="95">
        <v>1</v>
      </c>
      <c r="AW3" s="152">
        <f t="shared" ref="AW3:AW37" si="13">SUM(AV3-AU3)</f>
        <v>1</v>
      </c>
      <c r="AX3" s="96">
        <v>1</v>
      </c>
      <c r="AY3" s="96">
        <v>1</v>
      </c>
      <c r="AZ3" s="153">
        <f t="shared" ref="AZ3:AZ37" si="14">SUM(AY3-AX3)</f>
        <v>0</v>
      </c>
      <c r="BA3" s="81"/>
      <c r="BB3" s="81"/>
      <c r="BC3" s="154">
        <f t="shared" ref="BC3:BC37" si="15">SUM(BB3-BA3)</f>
        <v>0</v>
      </c>
      <c r="BD3" s="97"/>
      <c r="BE3" s="97">
        <v>2</v>
      </c>
      <c r="BF3" s="155">
        <f t="shared" ref="BF3:BF37" si="16">SUM(BE3-BD3)</f>
        <v>2</v>
      </c>
      <c r="BG3" s="98">
        <v>1</v>
      </c>
      <c r="BH3" s="98">
        <v>2</v>
      </c>
      <c r="BI3" s="156">
        <f t="shared" ref="BI3:BI37" si="17">SUM(BH3-BG3)</f>
        <v>1</v>
      </c>
      <c r="BJ3" s="99">
        <v>0</v>
      </c>
      <c r="BK3" s="99">
        <v>2</v>
      </c>
      <c r="BL3" s="157">
        <f t="shared" ref="BL3:BL37" si="18">SUM(BK3-BJ3)</f>
        <v>2</v>
      </c>
      <c r="BM3" s="100">
        <v>0</v>
      </c>
      <c r="BN3" s="100"/>
      <c r="BO3" s="158">
        <f t="shared" ref="BO3:BO37" si="19">SUM(BN3-BM3)</f>
        <v>0</v>
      </c>
      <c r="BP3" s="101"/>
      <c r="BQ3" s="101">
        <v>1</v>
      </c>
      <c r="BR3" s="159">
        <f t="shared" ref="BR3:BR37" si="20">SUM(BQ3-BP3)</f>
        <v>1</v>
      </c>
      <c r="BS3" s="102">
        <v>0</v>
      </c>
      <c r="BT3" s="102">
        <v>1</v>
      </c>
      <c r="BU3" s="160">
        <f t="shared" ref="BU3:BU37" si="21">SUM(BT3-BS3)</f>
        <v>1</v>
      </c>
      <c r="BV3" s="103">
        <v>1</v>
      </c>
      <c r="BW3" s="103">
        <v>1</v>
      </c>
      <c r="BX3" s="161">
        <f t="shared" ref="BX3:BX37" si="22">SUM(BW3-BV3)</f>
        <v>0</v>
      </c>
      <c r="BY3" s="104">
        <v>1</v>
      </c>
      <c r="BZ3" s="104"/>
      <c r="CA3" s="162">
        <f t="shared" ref="CA3:CA37" si="23">SUM(BZ3-BY3)</f>
        <v>-1</v>
      </c>
      <c r="CB3" s="105"/>
      <c r="CC3" s="105"/>
      <c r="CD3" s="163">
        <f t="shared" ref="CD3:CD37" si="24">SUM(CC3-CB3)</f>
        <v>0</v>
      </c>
      <c r="CE3" s="106"/>
      <c r="CF3" s="106"/>
      <c r="CG3" s="164">
        <f t="shared" ref="CG3:CG37" si="25">SUM(CF3-CE3)</f>
        <v>0</v>
      </c>
      <c r="CH3" s="107">
        <v>1</v>
      </c>
      <c r="CI3" s="107"/>
      <c r="CJ3" s="165">
        <f t="shared" ref="CJ3:CJ37" si="26">SUM(CI3-CH3)</f>
        <v>-1</v>
      </c>
      <c r="CK3" s="108"/>
      <c r="CL3" s="108"/>
      <c r="CM3" s="108">
        <f t="shared" ref="CM3:CM37" si="27">SUM(CL3-CK3)</f>
        <v>0</v>
      </c>
      <c r="CN3" s="109"/>
      <c r="CO3" s="110">
        <v>1</v>
      </c>
      <c r="CP3" s="167">
        <f t="shared" ref="CP3:CP37" si="28">SUM(CO3-CN3)</f>
        <v>1</v>
      </c>
      <c r="CQ3" s="168"/>
      <c r="CR3" s="131">
        <v>1</v>
      </c>
      <c r="CS3" s="172">
        <f t="shared" ref="CS3:CS37" si="29">SUM(CR3-CQ3)</f>
        <v>1</v>
      </c>
      <c r="CT3" s="169"/>
      <c r="CU3" s="132">
        <v>1</v>
      </c>
      <c r="CV3" s="169">
        <f t="shared" ref="CV3:CV37" si="30">SUM(CU3-CT3)</f>
        <v>1</v>
      </c>
      <c r="CW3" s="170"/>
      <c r="CX3" s="133">
        <v>1</v>
      </c>
      <c r="CY3" s="174">
        <f t="shared" ref="CY3:CY37" si="31">SUM(CX3-CW3)</f>
        <v>1</v>
      </c>
      <c r="CZ3" s="171"/>
      <c r="DA3" s="134">
        <v>1</v>
      </c>
      <c r="DB3" s="171">
        <f t="shared" ref="DB3:DB37" si="32">SUM(DA3-CZ3)</f>
        <v>1</v>
      </c>
      <c r="DC3" s="81"/>
      <c r="DD3" s="81"/>
      <c r="DE3" s="154">
        <f t="shared" ref="DE3:DE37" si="33">SUM(DD3-DC3)</f>
        <v>0</v>
      </c>
      <c r="DF3" s="81"/>
      <c r="DG3" s="81"/>
      <c r="DH3" s="154">
        <f t="shared" ref="DH3:DH37" si="34">SUM(DG3-DF3)</f>
        <v>0</v>
      </c>
    </row>
    <row r="4" spans="1:112" s="136" customFormat="1" ht="11.25" x14ac:dyDescent="0.25">
      <c r="A4" s="130"/>
      <c r="B4" s="137"/>
      <c r="C4" s="138"/>
      <c r="D4" s="81"/>
      <c r="E4" s="138"/>
      <c r="F4" s="177"/>
      <c r="G4" s="138"/>
      <c r="H4" s="137"/>
      <c r="I4" s="138"/>
      <c r="J4" s="138"/>
      <c r="K4" s="84"/>
      <c r="L4" s="84"/>
      <c r="M4" s="140"/>
      <c r="N4" s="85"/>
      <c r="O4" s="85"/>
      <c r="P4" s="141"/>
      <c r="Q4" s="86"/>
      <c r="R4" s="86"/>
      <c r="S4" s="142"/>
      <c r="T4" s="87"/>
      <c r="U4" s="87"/>
      <c r="V4" s="143"/>
      <c r="W4" s="88"/>
      <c r="X4" s="88"/>
      <c r="Y4" s="144"/>
      <c r="Z4" s="89"/>
      <c r="AA4" s="89"/>
      <c r="AB4" s="145"/>
      <c r="AC4" s="90"/>
      <c r="AD4" s="90"/>
      <c r="AE4" s="146"/>
      <c r="AF4" s="135"/>
      <c r="AG4" s="135"/>
      <c r="AH4" s="147"/>
      <c r="AI4" s="91"/>
      <c r="AJ4" s="91"/>
      <c r="AK4" s="148"/>
      <c r="AL4" s="92"/>
      <c r="AM4" s="92"/>
      <c r="AN4" s="149"/>
      <c r="AO4" s="93"/>
      <c r="AP4" s="93"/>
      <c r="AQ4" s="150"/>
      <c r="AR4" s="94"/>
      <c r="AS4" s="94"/>
      <c r="AT4" s="151"/>
      <c r="AU4" s="95"/>
      <c r="AV4" s="95"/>
      <c r="AW4" s="152"/>
      <c r="AX4" s="96"/>
      <c r="AY4" s="96"/>
      <c r="AZ4" s="153"/>
      <c r="BA4" s="81"/>
      <c r="BB4" s="81"/>
      <c r="BC4" s="154"/>
      <c r="BD4" s="97"/>
      <c r="BE4" s="97"/>
      <c r="BF4" s="155"/>
      <c r="BG4" s="98"/>
      <c r="BH4" s="98"/>
      <c r="BI4" s="156"/>
      <c r="BJ4" s="99"/>
      <c r="BK4" s="99"/>
      <c r="BL4" s="157"/>
      <c r="BM4" s="100"/>
      <c r="BN4" s="100"/>
      <c r="BO4" s="158"/>
      <c r="BP4" s="101"/>
      <c r="BQ4" s="101"/>
      <c r="BR4" s="159"/>
      <c r="BS4" s="102"/>
      <c r="BT4" s="102"/>
      <c r="BU4" s="160"/>
      <c r="BV4" s="103"/>
      <c r="BW4" s="103"/>
      <c r="BX4" s="161"/>
      <c r="BY4" s="104"/>
      <c r="BZ4" s="104"/>
      <c r="CA4" s="162"/>
      <c r="CB4" s="105"/>
      <c r="CC4" s="105"/>
      <c r="CD4" s="163"/>
      <c r="CE4" s="106"/>
      <c r="CF4" s="106"/>
      <c r="CG4" s="164"/>
      <c r="CH4" s="107"/>
      <c r="CI4" s="107"/>
      <c r="CJ4" s="165"/>
      <c r="CK4" s="108"/>
      <c r="CL4" s="108"/>
      <c r="CM4" s="108"/>
      <c r="CN4" s="110"/>
      <c r="CO4" s="110"/>
      <c r="CP4" s="166"/>
      <c r="CQ4" s="131"/>
      <c r="CR4" s="131"/>
      <c r="CS4" s="131"/>
      <c r="CT4" s="132"/>
      <c r="CU4" s="132"/>
      <c r="CV4" s="173"/>
      <c r="CW4" s="133"/>
      <c r="CX4" s="133"/>
      <c r="CY4" s="133"/>
      <c r="CZ4" s="134"/>
      <c r="DA4" s="134"/>
      <c r="DB4" s="175"/>
      <c r="DC4" s="81"/>
      <c r="DD4" s="81"/>
      <c r="DE4" s="154"/>
      <c r="DF4" s="81"/>
      <c r="DG4" s="81"/>
      <c r="DH4" s="154"/>
    </row>
    <row r="5" spans="1:112" s="136" customFormat="1" ht="11.25" x14ac:dyDescent="0.25">
      <c r="A5" s="130"/>
      <c r="B5" s="137"/>
      <c r="C5" s="138"/>
      <c r="D5" s="81"/>
      <c r="E5" s="138"/>
      <c r="F5" s="177"/>
      <c r="G5" s="138"/>
      <c r="H5" s="137"/>
      <c r="I5" s="138"/>
      <c r="J5" s="138"/>
      <c r="K5" s="84"/>
      <c r="L5" s="84"/>
      <c r="M5" s="140"/>
      <c r="N5" s="85"/>
      <c r="O5" s="85"/>
      <c r="P5" s="141"/>
      <c r="Q5" s="86"/>
      <c r="R5" s="86"/>
      <c r="S5" s="142"/>
      <c r="T5" s="87"/>
      <c r="U5" s="87"/>
      <c r="V5" s="143"/>
      <c r="W5" s="88"/>
      <c r="X5" s="88"/>
      <c r="Y5" s="144"/>
      <c r="Z5" s="89"/>
      <c r="AA5" s="89"/>
      <c r="AB5" s="145"/>
      <c r="AC5" s="90"/>
      <c r="AD5" s="90"/>
      <c r="AE5" s="146"/>
      <c r="AF5" s="135"/>
      <c r="AG5" s="135"/>
      <c r="AH5" s="147"/>
      <c r="AI5" s="91"/>
      <c r="AJ5" s="91"/>
      <c r="AK5" s="148"/>
      <c r="AL5" s="92"/>
      <c r="AM5" s="92"/>
      <c r="AN5" s="149"/>
      <c r="AO5" s="93"/>
      <c r="AP5" s="93"/>
      <c r="AQ5" s="150"/>
      <c r="AR5" s="94"/>
      <c r="AS5" s="94"/>
      <c r="AT5" s="151"/>
      <c r="AU5" s="95"/>
      <c r="AV5" s="95"/>
      <c r="AW5" s="152"/>
      <c r="AX5" s="96"/>
      <c r="AY5" s="96"/>
      <c r="AZ5" s="153"/>
      <c r="BA5" s="81"/>
      <c r="BB5" s="81"/>
      <c r="BC5" s="154"/>
      <c r="BD5" s="97"/>
      <c r="BE5" s="97"/>
      <c r="BF5" s="155"/>
      <c r="BG5" s="98"/>
      <c r="BH5" s="98"/>
      <c r="BI5" s="156"/>
      <c r="BJ5" s="99"/>
      <c r="BK5" s="99"/>
      <c r="BL5" s="157"/>
      <c r="BM5" s="100"/>
      <c r="BN5" s="100"/>
      <c r="BO5" s="158"/>
      <c r="BP5" s="101"/>
      <c r="BQ5" s="101"/>
      <c r="BR5" s="159"/>
      <c r="BS5" s="102"/>
      <c r="BT5" s="102"/>
      <c r="BU5" s="160"/>
      <c r="BV5" s="103"/>
      <c r="BW5" s="103"/>
      <c r="BX5" s="161"/>
      <c r="BY5" s="104"/>
      <c r="BZ5" s="104"/>
      <c r="CA5" s="162"/>
      <c r="CB5" s="105"/>
      <c r="CC5" s="105"/>
      <c r="CD5" s="163"/>
      <c r="CE5" s="106"/>
      <c r="CF5" s="106"/>
      <c r="CG5" s="164"/>
      <c r="CH5" s="107"/>
      <c r="CI5" s="107"/>
      <c r="CJ5" s="165"/>
      <c r="CK5" s="108"/>
      <c r="CL5" s="108"/>
      <c r="CM5" s="108"/>
      <c r="CN5" s="110"/>
      <c r="CO5" s="110"/>
      <c r="CP5" s="166"/>
      <c r="CQ5" s="131"/>
      <c r="CR5" s="131"/>
      <c r="CS5" s="131"/>
      <c r="CT5" s="132"/>
      <c r="CU5" s="132"/>
      <c r="CV5" s="173"/>
      <c r="CW5" s="133"/>
      <c r="CX5" s="133"/>
      <c r="CY5" s="133"/>
      <c r="CZ5" s="134"/>
      <c r="DA5" s="134"/>
      <c r="DB5" s="175"/>
      <c r="DC5" s="81"/>
      <c r="DD5" s="81"/>
      <c r="DE5" s="154"/>
      <c r="DF5" s="81"/>
      <c r="DG5" s="81"/>
      <c r="DH5" s="154"/>
    </row>
    <row r="6" spans="1:112" s="136" customFormat="1" ht="11.25" x14ac:dyDescent="0.25">
      <c r="A6" s="130"/>
      <c r="B6" s="137"/>
      <c r="C6" s="138"/>
      <c r="D6" s="81"/>
      <c r="E6" s="138"/>
      <c r="F6" s="177"/>
      <c r="G6" s="138"/>
      <c r="H6" s="137"/>
      <c r="I6" s="138"/>
      <c r="J6" s="138"/>
      <c r="K6" s="84"/>
      <c r="L6" s="84"/>
      <c r="M6" s="140"/>
      <c r="N6" s="85"/>
      <c r="O6" s="85"/>
      <c r="P6" s="141"/>
      <c r="Q6" s="86"/>
      <c r="R6" s="86"/>
      <c r="S6" s="142"/>
      <c r="T6" s="87"/>
      <c r="U6" s="87"/>
      <c r="V6" s="143"/>
      <c r="W6" s="88"/>
      <c r="X6" s="88"/>
      <c r="Y6" s="144"/>
      <c r="Z6" s="89"/>
      <c r="AA6" s="89"/>
      <c r="AB6" s="145"/>
      <c r="AC6" s="90"/>
      <c r="AD6" s="90"/>
      <c r="AE6" s="146"/>
      <c r="AF6" s="135"/>
      <c r="AG6" s="135"/>
      <c r="AH6" s="147"/>
      <c r="AI6" s="91"/>
      <c r="AJ6" s="91"/>
      <c r="AK6" s="148"/>
      <c r="AL6" s="92"/>
      <c r="AM6" s="92"/>
      <c r="AN6" s="149"/>
      <c r="AO6" s="93"/>
      <c r="AP6" s="93"/>
      <c r="AQ6" s="150"/>
      <c r="AR6" s="94"/>
      <c r="AS6" s="94"/>
      <c r="AT6" s="151"/>
      <c r="AU6" s="95"/>
      <c r="AV6" s="95"/>
      <c r="AW6" s="152"/>
      <c r="AX6" s="96"/>
      <c r="AY6" s="96"/>
      <c r="AZ6" s="153"/>
      <c r="BA6" s="81"/>
      <c r="BB6" s="81"/>
      <c r="BC6" s="154"/>
      <c r="BD6" s="97"/>
      <c r="BE6" s="97"/>
      <c r="BF6" s="155"/>
      <c r="BG6" s="98"/>
      <c r="BH6" s="98"/>
      <c r="BI6" s="156"/>
      <c r="BJ6" s="99"/>
      <c r="BK6" s="99"/>
      <c r="BL6" s="157"/>
      <c r="BM6" s="100"/>
      <c r="BN6" s="100"/>
      <c r="BO6" s="158"/>
      <c r="BP6" s="101"/>
      <c r="BQ6" s="101"/>
      <c r="BR6" s="159"/>
      <c r="BS6" s="102"/>
      <c r="BT6" s="102"/>
      <c r="BU6" s="160"/>
      <c r="BV6" s="103"/>
      <c r="BW6" s="103"/>
      <c r="BX6" s="161"/>
      <c r="BY6" s="104"/>
      <c r="BZ6" s="104"/>
      <c r="CA6" s="162"/>
      <c r="CB6" s="105"/>
      <c r="CC6" s="105"/>
      <c r="CD6" s="163"/>
      <c r="CE6" s="106"/>
      <c r="CF6" s="106"/>
      <c r="CG6" s="164"/>
      <c r="CH6" s="107"/>
      <c r="CI6" s="107"/>
      <c r="CJ6" s="165"/>
      <c r="CK6" s="108"/>
      <c r="CL6" s="108"/>
      <c r="CM6" s="108"/>
      <c r="CN6" s="110"/>
      <c r="CO6" s="110"/>
      <c r="CP6" s="166"/>
      <c r="CQ6" s="131"/>
      <c r="CR6" s="131"/>
      <c r="CS6" s="131"/>
      <c r="CT6" s="132"/>
      <c r="CU6" s="132"/>
      <c r="CV6" s="173"/>
      <c r="CW6" s="133"/>
      <c r="CX6" s="133"/>
      <c r="CY6" s="133"/>
      <c r="CZ6" s="134"/>
      <c r="DA6" s="134"/>
      <c r="DB6" s="175"/>
      <c r="DC6" s="81"/>
      <c r="DD6" s="81"/>
      <c r="DE6" s="154"/>
      <c r="DF6" s="81"/>
      <c r="DG6" s="81"/>
      <c r="DH6" s="154"/>
    </row>
    <row r="7" spans="1:112" s="136" customFormat="1" ht="11.25" x14ac:dyDescent="0.25">
      <c r="A7" s="130"/>
      <c r="B7" s="137"/>
      <c r="C7" s="138"/>
      <c r="D7" s="81"/>
      <c r="E7" s="138"/>
      <c r="F7" s="177"/>
      <c r="G7" s="138"/>
      <c r="H7" s="137"/>
      <c r="I7" s="138"/>
      <c r="J7" s="138"/>
      <c r="K7" s="84"/>
      <c r="L7" s="84"/>
      <c r="M7" s="140"/>
      <c r="N7" s="85"/>
      <c r="O7" s="85"/>
      <c r="P7" s="141"/>
      <c r="Q7" s="86"/>
      <c r="R7" s="86"/>
      <c r="S7" s="142"/>
      <c r="T7" s="87"/>
      <c r="U7" s="87"/>
      <c r="V7" s="143"/>
      <c r="W7" s="88"/>
      <c r="X7" s="88"/>
      <c r="Y7" s="144"/>
      <c r="Z7" s="89"/>
      <c r="AA7" s="89"/>
      <c r="AB7" s="145"/>
      <c r="AC7" s="90"/>
      <c r="AD7" s="90"/>
      <c r="AE7" s="146"/>
      <c r="AF7" s="135"/>
      <c r="AG7" s="135"/>
      <c r="AH7" s="147"/>
      <c r="AI7" s="91"/>
      <c r="AJ7" s="91"/>
      <c r="AK7" s="148"/>
      <c r="AL7" s="92"/>
      <c r="AM7" s="92"/>
      <c r="AN7" s="149"/>
      <c r="AO7" s="93"/>
      <c r="AP7" s="93"/>
      <c r="AQ7" s="150"/>
      <c r="AR7" s="94"/>
      <c r="AS7" s="94"/>
      <c r="AT7" s="151"/>
      <c r="AU7" s="95"/>
      <c r="AV7" s="95"/>
      <c r="AW7" s="152"/>
      <c r="AX7" s="96"/>
      <c r="AY7" s="96"/>
      <c r="AZ7" s="153"/>
      <c r="BA7" s="81"/>
      <c r="BB7" s="81"/>
      <c r="BC7" s="154"/>
      <c r="BD7" s="97"/>
      <c r="BE7" s="97"/>
      <c r="BF7" s="155"/>
      <c r="BG7" s="98"/>
      <c r="BH7" s="98"/>
      <c r="BI7" s="156"/>
      <c r="BJ7" s="99"/>
      <c r="BK7" s="99"/>
      <c r="BL7" s="157"/>
      <c r="BM7" s="100"/>
      <c r="BN7" s="100"/>
      <c r="BO7" s="158"/>
      <c r="BP7" s="101"/>
      <c r="BQ7" s="101"/>
      <c r="BR7" s="159"/>
      <c r="BS7" s="102"/>
      <c r="BT7" s="102"/>
      <c r="BU7" s="160"/>
      <c r="BV7" s="103"/>
      <c r="BW7" s="103"/>
      <c r="BX7" s="161"/>
      <c r="BY7" s="104"/>
      <c r="BZ7" s="104"/>
      <c r="CA7" s="162"/>
      <c r="CB7" s="105"/>
      <c r="CC7" s="105"/>
      <c r="CD7" s="163"/>
      <c r="CE7" s="106"/>
      <c r="CF7" s="106"/>
      <c r="CG7" s="164"/>
      <c r="CH7" s="107"/>
      <c r="CI7" s="107"/>
      <c r="CJ7" s="165"/>
      <c r="CK7" s="108"/>
      <c r="CL7" s="108"/>
      <c r="CM7" s="108"/>
      <c r="CN7" s="110"/>
      <c r="CO7" s="110"/>
      <c r="CP7" s="166"/>
      <c r="CQ7" s="131"/>
      <c r="CR7" s="131"/>
      <c r="CS7" s="131"/>
      <c r="CT7" s="132"/>
      <c r="CU7" s="132"/>
      <c r="CV7" s="173"/>
      <c r="CW7" s="133"/>
      <c r="CX7" s="133"/>
      <c r="CY7" s="133"/>
      <c r="CZ7" s="134"/>
      <c r="DA7" s="134"/>
      <c r="DB7" s="175"/>
      <c r="DC7" s="81"/>
      <c r="DD7" s="81"/>
      <c r="DE7" s="154"/>
      <c r="DF7" s="81"/>
      <c r="DG7" s="81"/>
      <c r="DH7" s="154"/>
    </row>
    <row r="8" spans="1:112" s="136" customFormat="1" ht="11.25" x14ac:dyDescent="0.25">
      <c r="A8" s="130"/>
      <c r="B8" s="137"/>
      <c r="C8" s="138"/>
      <c r="D8" s="81"/>
      <c r="E8" s="138"/>
      <c r="F8" s="177"/>
      <c r="G8" s="138"/>
      <c r="H8" s="137"/>
      <c r="I8" s="138"/>
      <c r="J8" s="138"/>
      <c r="K8" s="84"/>
      <c r="L8" s="84"/>
      <c r="M8" s="140"/>
      <c r="N8" s="85"/>
      <c r="O8" s="85"/>
      <c r="P8" s="141"/>
      <c r="Q8" s="86"/>
      <c r="R8" s="86"/>
      <c r="S8" s="142"/>
      <c r="T8" s="87"/>
      <c r="U8" s="87"/>
      <c r="V8" s="143"/>
      <c r="W8" s="88"/>
      <c r="X8" s="88"/>
      <c r="Y8" s="144"/>
      <c r="Z8" s="89"/>
      <c r="AA8" s="89"/>
      <c r="AB8" s="145"/>
      <c r="AC8" s="90"/>
      <c r="AD8" s="90"/>
      <c r="AE8" s="146"/>
      <c r="AF8" s="135"/>
      <c r="AG8" s="135"/>
      <c r="AH8" s="147"/>
      <c r="AI8" s="91"/>
      <c r="AJ8" s="91"/>
      <c r="AK8" s="148"/>
      <c r="AL8" s="92"/>
      <c r="AM8" s="92"/>
      <c r="AN8" s="149"/>
      <c r="AO8" s="93"/>
      <c r="AP8" s="93"/>
      <c r="AQ8" s="150"/>
      <c r="AR8" s="94"/>
      <c r="AS8" s="94"/>
      <c r="AT8" s="151"/>
      <c r="AU8" s="95"/>
      <c r="AV8" s="95"/>
      <c r="AW8" s="152"/>
      <c r="AX8" s="96"/>
      <c r="AY8" s="96"/>
      <c r="AZ8" s="153"/>
      <c r="BA8" s="81"/>
      <c r="BB8" s="81"/>
      <c r="BC8" s="154"/>
      <c r="BD8" s="97"/>
      <c r="BE8" s="97"/>
      <c r="BF8" s="155"/>
      <c r="BG8" s="98"/>
      <c r="BH8" s="98"/>
      <c r="BI8" s="156"/>
      <c r="BJ8" s="99"/>
      <c r="BK8" s="99"/>
      <c r="BL8" s="157"/>
      <c r="BM8" s="100"/>
      <c r="BN8" s="100"/>
      <c r="BO8" s="158"/>
      <c r="BP8" s="101"/>
      <c r="BQ8" s="101"/>
      <c r="BR8" s="159"/>
      <c r="BS8" s="102"/>
      <c r="BT8" s="102"/>
      <c r="BU8" s="160"/>
      <c r="BV8" s="103"/>
      <c r="BW8" s="103"/>
      <c r="BX8" s="161"/>
      <c r="BY8" s="104"/>
      <c r="BZ8" s="104"/>
      <c r="CA8" s="162"/>
      <c r="CB8" s="105"/>
      <c r="CC8" s="105"/>
      <c r="CD8" s="163"/>
      <c r="CE8" s="106"/>
      <c r="CF8" s="106"/>
      <c r="CG8" s="164"/>
      <c r="CH8" s="107"/>
      <c r="CI8" s="107"/>
      <c r="CJ8" s="165"/>
      <c r="CK8" s="108"/>
      <c r="CL8" s="108"/>
      <c r="CM8" s="108"/>
      <c r="CN8" s="110"/>
      <c r="CO8" s="110"/>
      <c r="CP8" s="166"/>
      <c r="CQ8" s="131"/>
      <c r="CR8" s="131"/>
      <c r="CS8" s="131"/>
      <c r="CT8" s="132"/>
      <c r="CU8" s="132"/>
      <c r="CV8" s="173"/>
      <c r="CW8" s="133"/>
      <c r="CX8" s="133"/>
      <c r="CY8" s="133"/>
      <c r="CZ8" s="134"/>
      <c r="DA8" s="134"/>
      <c r="DB8" s="175"/>
      <c r="DC8" s="81"/>
      <c r="DD8" s="81"/>
      <c r="DE8" s="154"/>
      <c r="DF8" s="81"/>
      <c r="DG8" s="81"/>
      <c r="DH8" s="154"/>
    </row>
    <row r="9" spans="1:112" s="136" customFormat="1" ht="11.25" x14ac:dyDescent="0.25">
      <c r="A9" s="130"/>
      <c r="B9" s="137"/>
      <c r="C9" s="138"/>
      <c r="D9" s="81"/>
      <c r="E9" s="138"/>
      <c r="F9" s="177"/>
      <c r="G9" s="138"/>
      <c r="H9" s="137"/>
      <c r="I9" s="138"/>
      <c r="J9" s="138"/>
      <c r="K9" s="84"/>
      <c r="L9" s="84"/>
      <c r="M9" s="140"/>
      <c r="N9" s="85"/>
      <c r="O9" s="85"/>
      <c r="P9" s="141"/>
      <c r="Q9" s="86"/>
      <c r="R9" s="86"/>
      <c r="S9" s="142"/>
      <c r="T9" s="87"/>
      <c r="U9" s="87"/>
      <c r="V9" s="143"/>
      <c r="W9" s="88"/>
      <c r="X9" s="88"/>
      <c r="Y9" s="144"/>
      <c r="Z9" s="89"/>
      <c r="AA9" s="89"/>
      <c r="AB9" s="145"/>
      <c r="AC9" s="90"/>
      <c r="AD9" s="90"/>
      <c r="AE9" s="146"/>
      <c r="AF9" s="135"/>
      <c r="AG9" s="135"/>
      <c r="AH9" s="147"/>
      <c r="AI9" s="91"/>
      <c r="AJ9" s="91"/>
      <c r="AK9" s="148"/>
      <c r="AL9" s="92"/>
      <c r="AM9" s="92"/>
      <c r="AN9" s="149"/>
      <c r="AO9" s="93"/>
      <c r="AP9" s="93"/>
      <c r="AQ9" s="150"/>
      <c r="AR9" s="94"/>
      <c r="AS9" s="94"/>
      <c r="AT9" s="151"/>
      <c r="AU9" s="95"/>
      <c r="AV9" s="95"/>
      <c r="AW9" s="152"/>
      <c r="AX9" s="96"/>
      <c r="AY9" s="96"/>
      <c r="AZ9" s="153"/>
      <c r="BA9" s="81"/>
      <c r="BB9" s="81"/>
      <c r="BC9" s="154"/>
      <c r="BD9" s="97"/>
      <c r="BE9" s="97"/>
      <c r="BF9" s="155"/>
      <c r="BG9" s="98"/>
      <c r="BH9" s="98"/>
      <c r="BI9" s="156"/>
      <c r="BJ9" s="99"/>
      <c r="BK9" s="99"/>
      <c r="BL9" s="157"/>
      <c r="BM9" s="100"/>
      <c r="BN9" s="100"/>
      <c r="BO9" s="158"/>
      <c r="BP9" s="101"/>
      <c r="BQ9" s="101"/>
      <c r="BR9" s="159"/>
      <c r="BS9" s="102"/>
      <c r="BT9" s="102"/>
      <c r="BU9" s="160"/>
      <c r="BV9" s="103"/>
      <c r="BW9" s="103"/>
      <c r="BX9" s="161"/>
      <c r="BY9" s="104"/>
      <c r="BZ9" s="104"/>
      <c r="CA9" s="162"/>
      <c r="CB9" s="105"/>
      <c r="CC9" s="105"/>
      <c r="CD9" s="163"/>
      <c r="CE9" s="106"/>
      <c r="CF9" s="106"/>
      <c r="CG9" s="164"/>
      <c r="CH9" s="107"/>
      <c r="CI9" s="107"/>
      <c r="CJ9" s="165"/>
      <c r="CK9" s="108"/>
      <c r="CL9" s="108"/>
      <c r="CM9" s="108"/>
      <c r="CN9" s="110"/>
      <c r="CO9" s="110"/>
      <c r="CP9" s="166"/>
      <c r="CQ9" s="131"/>
      <c r="CR9" s="131"/>
      <c r="CS9" s="131"/>
      <c r="CT9" s="132"/>
      <c r="CU9" s="132"/>
      <c r="CV9" s="173"/>
      <c r="CW9" s="133"/>
      <c r="CX9" s="133"/>
      <c r="CY9" s="133"/>
      <c r="CZ9" s="134"/>
      <c r="DA9" s="134"/>
      <c r="DB9" s="175"/>
      <c r="DC9" s="81"/>
      <c r="DD9" s="81"/>
      <c r="DE9" s="154"/>
      <c r="DF9" s="81"/>
      <c r="DG9" s="81"/>
      <c r="DH9" s="154"/>
    </row>
    <row r="10" spans="1:112" s="136" customFormat="1" ht="11.25" x14ac:dyDescent="0.25">
      <c r="A10" s="130"/>
      <c r="B10" s="137"/>
      <c r="C10" s="138"/>
      <c r="D10" s="81"/>
      <c r="E10" s="138"/>
      <c r="F10" s="177"/>
      <c r="G10" s="138"/>
      <c r="H10" s="137"/>
      <c r="I10" s="138"/>
      <c r="J10" s="138"/>
      <c r="K10" s="84"/>
      <c r="L10" s="84"/>
      <c r="M10" s="140"/>
      <c r="N10" s="85"/>
      <c r="O10" s="85"/>
      <c r="P10" s="141"/>
      <c r="Q10" s="86"/>
      <c r="R10" s="86"/>
      <c r="S10" s="142"/>
      <c r="T10" s="87"/>
      <c r="U10" s="87"/>
      <c r="V10" s="143"/>
      <c r="W10" s="88"/>
      <c r="X10" s="88"/>
      <c r="Y10" s="144"/>
      <c r="Z10" s="89"/>
      <c r="AA10" s="89"/>
      <c r="AB10" s="145"/>
      <c r="AC10" s="90"/>
      <c r="AD10" s="90"/>
      <c r="AE10" s="146"/>
      <c r="AF10" s="135"/>
      <c r="AG10" s="135"/>
      <c r="AH10" s="147"/>
      <c r="AI10" s="91"/>
      <c r="AJ10" s="91"/>
      <c r="AK10" s="148"/>
      <c r="AL10" s="92"/>
      <c r="AM10" s="92"/>
      <c r="AN10" s="149"/>
      <c r="AO10" s="93"/>
      <c r="AP10" s="93"/>
      <c r="AQ10" s="150"/>
      <c r="AR10" s="94"/>
      <c r="AS10" s="94"/>
      <c r="AT10" s="151"/>
      <c r="AU10" s="95"/>
      <c r="AV10" s="95"/>
      <c r="AW10" s="152"/>
      <c r="AX10" s="96"/>
      <c r="AY10" s="96"/>
      <c r="AZ10" s="153"/>
      <c r="BA10" s="81"/>
      <c r="BB10" s="81"/>
      <c r="BC10" s="154"/>
      <c r="BD10" s="97"/>
      <c r="BE10" s="97"/>
      <c r="BF10" s="155"/>
      <c r="BG10" s="98"/>
      <c r="BH10" s="98"/>
      <c r="BI10" s="156"/>
      <c r="BJ10" s="99"/>
      <c r="BK10" s="99"/>
      <c r="BL10" s="157"/>
      <c r="BM10" s="100"/>
      <c r="BN10" s="100"/>
      <c r="BO10" s="158"/>
      <c r="BP10" s="101"/>
      <c r="BQ10" s="101"/>
      <c r="BR10" s="159"/>
      <c r="BS10" s="102"/>
      <c r="BT10" s="102"/>
      <c r="BU10" s="160"/>
      <c r="BV10" s="103"/>
      <c r="BW10" s="103"/>
      <c r="BX10" s="161"/>
      <c r="BY10" s="104"/>
      <c r="BZ10" s="104"/>
      <c r="CA10" s="162"/>
      <c r="CB10" s="105"/>
      <c r="CC10" s="105"/>
      <c r="CD10" s="163"/>
      <c r="CE10" s="106"/>
      <c r="CF10" s="106"/>
      <c r="CG10" s="164"/>
      <c r="CH10" s="107"/>
      <c r="CI10" s="107"/>
      <c r="CJ10" s="165"/>
      <c r="CK10" s="108"/>
      <c r="CL10" s="108"/>
      <c r="CM10" s="108"/>
      <c r="CN10" s="110"/>
      <c r="CO10" s="110"/>
      <c r="CP10" s="166"/>
      <c r="CQ10" s="131"/>
      <c r="CR10" s="131"/>
      <c r="CS10" s="131"/>
      <c r="CT10" s="132"/>
      <c r="CU10" s="132"/>
      <c r="CV10" s="173"/>
      <c r="CW10" s="133"/>
      <c r="CX10" s="133"/>
      <c r="CY10" s="133"/>
      <c r="CZ10" s="134"/>
      <c r="DA10" s="134"/>
      <c r="DB10" s="175"/>
      <c r="DC10" s="81"/>
      <c r="DD10" s="81"/>
      <c r="DE10" s="154"/>
      <c r="DF10" s="81"/>
      <c r="DG10" s="81"/>
      <c r="DH10" s="154"/>
    </row>
    <row r="11" spans="1:112" s="136" customFormat="1" ht="11.25" x14ac:dyDescent="0.25">
      <c r="A11" s="130"/>
      <c r="B11" s="137"/>
      <c r="C11" s="138"/>
      <c r="D11" s="81"/>
      <c r="E11" s="138"/>
      <c r="F11" s="177"/>
      <c r="G11" s="138"/>
      <c r="H11" s="137"/>
      <c r="I11" s="138"/>
      <c r="J11" s="138"/>
      <c r="K11" s="84"/>
      <c r="L11" s="84"/>
      <c r="M11" s="140"/>
      <c r="N11" s="85"/>
      <c r="O11" s="85"/>
      <c r="P11" s="141"/>
      <c r="Q11" s="86"/>
      <c r="R11" s="86"/>
      <c r="S11" s="142"/>
      <c r="T11" s="87"/>
      <c r="U11" s="87"/>
      <c r="V11" s="143"/>
      <c r="W11" s="88"/>
      <c r="X11" s="88"/>
      <c r="Y11" s="144"/>
      <c r="Z11" s="89"/>
      <c r="AA11" s="89"/>
      <c r="AB11" s="145"/>
      <c r="AC11" s="90"/>
      <c r="AD11" s="90"/>
      <c r="AE11" s="146"/>
      <c r="AF11" s="135"/>
      <c r="AG11" s="135"/>
      <c r="AH11" s="147"/>
      <c r="AI11" s="91"/>
      <c r="AJ11" s="91"/>
      <c r="AK11" s="148"/>
      <c r="AL11" s="92"/>
      <c r="AM11" s="92"/>
      <c r="AN11" s="149"/>
      <c r="AO11" s="93"/>
      <c r="AP11" s="93"/>
      <c r="AQ11" s="150"/>
      <c r="AR11" s="94"/>
      <c r="AS11" s="94"/>
      <c r="AT11" s="151"/>
      <c r="AU11" s="95"/>
      <c r="AV11" s="95"/>
      <c r="AW11" s="152"/>
      <c r="AX11" s="96"/>
      <c r="AY11" s="96"/>
      <c r="AZ11" s="153"/>
      <c r="BA11" s="81"/>
      <c r="BB11" s="81"/>
      <c r="BC11" s="154"/>
      <c r="BD11" s="97"/>
      <c r="BE11" s="97"/>
      <c r="BF11" s="155"/>
      <c r="BG11" s="98"/>
      <c r="BH11" s="98"/>
      <c r="BI11" s="156"/>
      <c r="BJ11" s="99"/>
      <c r="BK11" s="99"/>
      <c r="BL11" s="157"/>
      <c r="BM11" s="100"/>
      <c r="BN11" s="100"/>
      <c r="BO11" s="158"/>
      <c r="BP11" s="101"/>
      <c r="BQ11" s="101"/>
      <c r="BR11" s="159"/>
      <c r="BS11" s="102"/>
      <c r="BT11" s="102"/>
      <c r="BU11" s="160"/>
      <c r="BV11" s="103"/>
      <c r="BW11" s="103"/>
      <c r="BX11" s="161"/>
      <c r="BY11" s="104"/>
      <c r="BZ11" s="104"/>
      <c r="CA11" s="162"/>
      <c r="CB11" s="105"/>
      <c r="CC11" s="105"/>
      <c r="CD11" s="163"/>
      <c r="CE11" s="106"/>
      <c r="CF11" s="106"/>
      <c r="CG11" s="164"/>
      <c r="CH11" s="107"/>
      <c r="CI11" s="107"/>
      <c r="CJ11" s="165"/>
      <c r="CK11" s="108"/>
      <c r="CL11" s="108"/>
      <c r="CM11" s="108"/>
      <c r="CN11" s="110"/>
      <c r="CO11" s="110"/>
      <c r="CP11" s="166"/>
      <c r="CQ11" s="131"/>
      <c r="CR11" s="131"/>
      <c r="CS11" s="131"/>
      <c r="CT11" s="132"/>
      <c r="CU11" s="132"/>
      <c r="CV11" s="173"/>
      <c r="CW11" s="133"/>
      <c r="CX11" s="133"/>
      <c r="CY11" s="133"/>
      <c r="CZ11" s="134"/>
      <c r="DA11" s="134"/>
      <c r="DB11" s="175"/>
      <c r="DC11" s="81"/>
      <c r="DD11" s="81"/>
      <c r="DE11" s="154"/>
      <c r="DF11" s="81"/>
      <c r="DG11" s="81"/>
      <c r="DH11" s="154"/>
    </row>
    <row r="12" spans="1:112" s="136" customFormat="1" ht="11.25" x14ac:dyDescent="0.25">
      <c r="A12" s="130"/>
      <c r="B12" s="137"/>
      <c r="C12" s="138"/>
      <c r="D12" s="81"/>
      <c r="E12" s="138"/>
      <c r="F12" s="177"/>
      <c r="G12" s="138"/>
      <c r="H12" s="137"/>
      <c r="I12" s="138"/>
      <c r="J12" s="138"/>
      <c r="K12" s="84"/>
      <c r="L12" s="84"/>
      <c r="M12" s="140"/>
      <c r="N12" s="85"/>
      <c r="O12" s="85"/>
      <c r="P12" s="141"/>
      <c r="Q12" s="86"/>
      <c r="R12" s="86"/>
      <c r="S12" s="142"/>
      <c r="T12" s="87"/>
      <c r="U12" s="87"/>
      <c r="V12" s="143"/>
      <c r="W12" s="88"/>
      <c r="X12" s="88"/>
      <c r="Y12" s="144"/>
      <c r="Z12" s="89"/>
      <c r="AA12" s="89"/>
      <c r="AB12" s="145"/>
      <c r="AC12" s="90"/>
      <c r="AD12" s="90"/>
      <c r="AE12" s="146"/>
      <c r="AF12" s="135"/>
      <c r="AG12" s="135"/>
      <c r="AH12" s="147"/>
      <c r="AI12" s="91"/>
      <c r="AJ12" s="91"/>
      <c r="AK12" s="148"/>
      <c r="AL12" s="92"/>
      <c r="AM12" s="92"/>
      <c r="AN12" s="149"/>
      <c r="AO12" s="93"/>
      <c r="AP12" s="93"/>
      <c r="AQ12" s="150"/>
      <c r="AR12" s="94"/>
      <c r="AS12" s="94"/>
      <c r="AT12" s="151"/>
      <c r="AU12" s="95"/>
      <c r="AV12" s="95"/>
      <c r="AW12" s="152"/>
      <c r="AX12" s="96"/>
      <c r="AY12" s="96"/>
      <c r="AZ12" s="153"/>
      <c r="BA12" s="81"/>
      <c r="BB12" s="81"/>
      <c r="BC12" s="154"/>
      <c r="BD12" s="97"/>
      <c r="BE12" s="97"/>
      <c r="BF12" s="155"/>
      <c r="BG12" s="98"/>
      <c r="BH12" s="98"/>
      <c r="BI12" s="156"/>
      <c r="BJ12" s="99"/>
      <c r="BK12" s="99"/>
      <c r="BL12" s="157"/>
      <c r="BM12" s="100"/>
      <c r="BN12" s="100"/>
      <c r="BO12" s="158"/>
      <c r="BP12" s="101"/>
      <c r="BQ12" s="101"/>
      <c r="BR12" s="159"/>
      <c r="BS12" s="102"/>
      <c r="BT12" s="102"/>
      <c r="BU12" s="160"/>
      <c r="BV12" s="103"/>
      <c r="BW12" s="103"/>
      <c r="BX12" s="161"/>
      <c r="BY12" s="104"/>
      <c r="BZ12" s="104"/>
      <c r="CA12" s="162"/>
      <c r="CB12" s="105"/>
      <c r="CC12" s="105"/>
      <c r="CD12" s="163"/>
      <c r="CE12" s="106"/>
      <c r="CF12" s="106"/>
      <c r="CG12" s="164"/>
      <c r="CH12" s="107"/>
      <c r="CI12" s="107"/>
      <c r="CJ12" s="165"/>
      <c r="CK12" s="108"/>
      <c r="CL12" s="108"/>
      <c r="CM12" s="108"/>
      <c r="CN12" s="110"/>
      <c r="CO12" s="110"/>
      <c r="CP12" s="166"/>
      <c r="CQ12" s="131"/>
      <c r="CR12" s="131"/>
      <c r="CS12" s="131"/>
      <c r="CT12" s="132"/>
      <c r="CU12" s="132"/>
      <c r="CV12" s="173"/>
      <c r="CW12" s="133"/>
      <c r="CX12" s="133"/>
      <c r="CY12" s="133"/>
      <c r="CZ12" s="134"/>
      <c r="DA12" s="134"/>
      <c r="DB12" s="175"/>
      <c r="DC12" s="81"/>
      <c r="DD12" s="81"/>
      <c r="DE12" s="154"/>
      <c r="DF12" s="81"/>
      <c r="DG12" s="81"/>
      <c r="DH12" s="154"/>
    </row>
    <row r="13" spans="1:112" s="136" customFormat="1" ht="11.25" x14ac:dyDescent="0.25">
      <c r="A13" s="130"/>
      <c r="B13" s="137"/>
      <c r="C13" s="138"/>
      <c r="D13" s="81"/>
      <c r="E13" s="138"/>
      <c r="F13" s="177"/>
      <c r="G13" s="138"/>
      <c r="H13" s="137"/>
      <c r="I13" s="138"/>
      <c r="J13" s="138"/>
      <c r="K13" s="84"/>
      <c r="L13" s="84"/>
      <c r="M13" s="140"/>
      <c r="N13" s="85"/>
      <c r="O13" s="85"/>
      <c r="P13" s="141"/>
      <c r="Q13" s="86"/>
      <c r="R13" s="86"/>
      <c r="S13" s="142"/>
      <c r="T13" s="87"/>
      <c r="U13" s="87"/>
      <c r="V13" s="143"/>
      <c r="W13" s="88"/>
      <c r="X13" s="88"/>
      <c r="Y13" s="144"/>
      <c r="Z13" s="89"/>
      <c r="AA13" s="89"/>
      <c r="AB13" s="145"/>
      <c r="AC13" s="90"/>
      <c r="AD13" s="90"/>
      <c r="AE13" s="146"/>
      <c r="AF13" s="135"/>
      <c r="AG13" s="135"/>
      <c r="AH13" s="147"/>
      <c r="AI13" s="91"/>
      <c r="AJ13" s="91"/>
      <c r="AK13" s="148"/>
      <c r="AL13" s="92"/>
      <c r="AM13" s="92"/>
      <c r="AN13" s="149"/>
      <c r="AO13" s="93"/>
      <c r="AP13" s="93"/>
      <c r="AQ13" s="150"/>
      <c r="AR13" s="94"/>
      <c r="AS13" s="94"/>
      <c r="AT13" s="151"/>
      <c r="AU13" s="95"/>
      <c r="AV13" s="95"/>
      <c r="AW13" s="152"/>
      <c r="AX13" s="96"/>
      <c r="AY13" s="96"/>
      <c r="AZ13" s="153"/>
      <c r="BA13" s="81"/>
      <c r="BB13" s="81"/>
      <c r="BC13" s="154"/>
      <c r="BD13" s="97"/>
      <c r="BE13" s="97"/>
      <c r="BF13" s="155"/>
      <c r="BG13" s="98"/>
      <c r="BH13" s="98"/>
      <c r="BI13" s="156"/>
      <c r="BJ13" s="99"/>
      <c r="BK13" s="99"/>
      <c r="BL13" s="157"/>
      <c r="BM13" s="100"/>
      <c r="BN13" s="100"/>
      <c r="BO13" s="158"/>
      <c r="BP13" s="101"/>
      <c r="BQ13" s="101"/>
      <c r="BR13" s="159"/>
      <c r="BS13" s="102"/>
      <c r="BT13" s="102"/>
      <c r="BU13" s="160"/>
      <c r="BV13" s="103"/>
      <c r="BW13" s="103"/>
      <c r="BX13" s="161"/>
      <c r="BY13" s="104"/>
      <c r="BZ13" s="104"/>
      <c r="CA13" s="162"/>
      <c r="CB13" s="105"/>
      <c r="CC13" s="105"/>
      <c r="CD13" s="163"/>
      <c r="CE13" s="106"/>
      <c r="CF13" s="106"/>
      <c r="CG13" s="164"/>
      <c r="CH13" s="107"/>
      <c r="CI13" s="107"/>
      <c r="CJ13" s="165"/>
      <c r="CK13" s="108"/>
      <c r="CL13" s="108"/>
      <c r="CM13" s="108"/>
      <c r="CN13" s="110"/>
      <c r="CO13" s="110"/>
      <c r="CP13" s="166"/>
      <c r="CQ13" s="131"/>
      <c r="CR13" s="131"/>
      <c r="CS13" s="131"/>
      <c r="CT13" s="132"/>
      <c r="CU13" s="132"/>
      <c r="CV13" s="173"/>
      <c r="CW13" s="133"/>
      <c r="CX13" s="133"/>
      <c r="CY13" s="133"/>
      <c r="CZ13" s="134"/>
      <c r="DA13" s="134"/>
      <c r="DB13" s="175"/>
      <c r="DC13" s="81"/>
      <c r="DD13" s="81"/>
      <c r="DE13" s="154"/>
      <c r="DF13" s="81"/>
      <c r="DG13" s="81"/>
      <c r="DH13" s="154"/>
    </row>
    <row r="14" spans="1:112" s="136" customFormat="1" ht="11.25" x14ac:dyDescent="0.25">
      <c r="A14" s="130"/>
      <c r="B14" s="137"/>
      <c r="C14" s="138"/>
      <c r="D14" s="81"/>
      <c r="E14" s="138"/>
      <c r="F14" s="177"/>
      <c r="G14" s="138"/>
      <c r="H14" s="137"/>
      <c r="I14" s="138"/>
      <c r="J14" s="138"/>
      <c r="K14" s="84"/>
      <c r="L14" s="84"/>
      <c r="M14" s="140"/>
      <c r="N14" s="85"/>
      <c r="O14" s="85"/>
      <c r="P14" s="141"/>
      <c r="Q14" s="86"/>
      <c r="R14" s="86"/>
      <c r="S14" s="142"/>
      <c r="T14" s="87"/>
      <c r="U14" s="87"/>
      <c r="V14" s="143"/>
      <c r="W14" s="88"/>
      <c r="X14" s="88"/>
      <c r="Y14" s="144"/>
      <c r="Z14" s="89"/>
      <c r="AA14" s="89"/>
      <c r="AB14" s="145"/>
      <c r="AC14" s="90"/>
      <c r="AD14" s="90"/>
      <c r="AE14" s="146"/>
      <c r="AF14" s="135"/>
      <c r="AG14" s="135"/>
      <c r="AH14" s="147"/>
      <c r="AI14" s="91"/>
      <c r="AJ14" s="91"/>
      <c r="AK14" s="148"/>
      <c r="AL14" s="92"/>
      <c r="AM14" s="92"/>
      <c r="AN14" s="149"/>
      <c r="AO14" s="93"/>
      <c r="AP14" s="93"/>
      <c r="AQ14" s="150"/>
      <c r="AR14" s="94"/>
      <c r="AS14" s="94"/>
      <c r="AT14" s="151"/>
      <c r="AU14" s="95"/>
      <c r="AV14" s="95"/>
      <c r="AW14" s="152"/>
      <c r="AX14" s="96"/>
      <c r="AY14" s="96"/>
      <c r="AZ14" s="153"/>
      <c r="BA14" s="81"/>
      <c r="BB14" s="81"/>
      <c r="BC14" s="154"/>
      <c r="BD14" s="97"/>
      <c r="BE14" s="97"/>
      <c r="BF14" s="155"/>
      <c r="BG14" s="98"/>
      <c r="BH14" s="98"/>
      <c r="BI14" s="156"/>
      <c r="BJ14" s="99"/>
      <c r="BK14" s="99"/>
      <c r="BL14" s="157"/>
      <c r="BM14" s="100"/>
      <c r="BN14" s="100"/>
      <c r="BO14" s="158"/>
      <c r="BP14" s="101"/>
      <c r="BQ14" s="101"/>
      <c r="BR14" s="159"/>
      <c r="BS14" s="102"/>
      <c r="BT14" s="102"/>
      <c r="BU14" s="160"/>
      <c r="BV14" s="103"/>
      <c r="BW14" s="103"/>
      <c r="BX14" s="161"/>
      <c r="BY14" s="104"/>
      <c r="BZ14" s="104"/>
      <c r="CA14" s="162"/>
      <c r="CB14" s="105"/>
      <c r="CC14" s="105"/>
      <c r="CD14" s="163"/>
      <c r="CE14" s="106"/>
      <c r="CF14" s="106"/>
      <c r="CG14" s="164"/>
      <c r="CH14" s="107"/>
      <c r="CI14" s="107"/>
      <c r="CJ14" s="165"/>
      <c r="CK14" s="108"/>
      <c r="CL14" s="108"/>
      <c r="CM14" s="108"/>
      <c r="CN14" s="110"/>
      <c r="CO14" s="110"/>
      <c r="CP14" s="166"/>
      <c r="CQ14" s="131"/>
      <c r="CR14" s="131"/>
      <c r="CS14" s="131"/>
      <c r="CT14" s="132"/>
      <c r="CU14" s="132"/>
      <c r="CV14" s="173"/>
      <c r="CW14" s="133"/>
      <c r="CX14" s="133"/>
      <c r="CY14" s="133"/>
      <c r="CZ14" s="134"/>
      <c r="DA14" s="134"/>
      <c r="DB14" s="175"/>
      <c r="DC14" s="81"/>
      <c r="DD14" s="81"/>
      <c r="DE14" s="154"/>
      <c r="DF14" s="81"/>
      <c r="DG14" s="81"/>
      <c r="DH14" s="154"/>
    </row>
    <row r="15" spans="1:112" s="136" customFormat="1" ht="11.25" x14ac:dyDescent="0.25">
      <c r="A15" s="130"/>
      <c r="B15" s="137"/>
      <c r="C15" s="138"/>
      <c r="D15" s="81"/>
      <c r="E15" s="138"/>
      <c r="F15" s="177"/>
      <c r="G15" s="138"/>
      <c r="H15" s="137"/>
      <c r="I15" s="138"/>
      <c r="J15" s="138"/>
      <c r="K15" s="84"/>
      <c r="L15" s="84"/>
      <c r="M15" s="140"/>
      <c r="N15" s="85"/>
      <c r="O15" s="85"/>
      <c r="P15" s="141"/>
      <c r="Q15" s="86"/>
      <c r="R15" s="86"/>
      <c r="S15" s="142"/>
      <c r="T15" s="87"/>
      <c r="U15" s="87"/>
      <c r="V15" s="143"/>
      <c r="W15" s="88"/>
      <c r="X15" s="88"/>
      <c r="Y15" s="144"/>
      <c r="Z15" s="89"/>
      <c r="AA15" s="89"/>
      <c r="AB15" s="145"/>
      <c r="AC15" s="90"/>
      <c r="AD15" s="90"/>
      <c r="AE15" s="146"/>
      <c r="AF15" s="135"/>
      <c r="AG15" s="135"/>
      <c r="AH15" s="147"/>
      <c r="AI15" s="91"/>
      <c r="AJ15" s="91"/>
      <c r="AK15" s="148"/>
      <c r="AL15" s="92"/>
      <c r="AM15" s="92"/>
      <c r="AN15" s="149"/>
      <c r="AO15" s="93"/>
      <c r="AP15" s="93"/>
      <c r="AQ15" s="150"/>
      <c r="AR15" s="94"/>
      <c r="AS15" s="94"/>
      <c r="AT15" s="151"/>
      <c r="AU15" s="95"/>
      <c r="AV15" s="95"/>
      <c r="AW15" s="152"/>
      <c r="AX15" s="96"/>
      <c r="AY15" s="96"/>
      <c r="AZ15" s="153"/>
      <c r="BA15" s="81"/>
      <c r="BB15" s="81"/>
      <c r="BC15" s="154"/>
      <c r="BD15" s="97"/>
      <c r="BE15" s="97"/>
      <c r="BF15" s="155"/>
      <c r="BG15" s="98"/>
      <c r="BH15" s="98"/>
      <c r="BI15" s="156"/>
      <c r="BJ15" s="99"/>
      <c r="BK15" s="99"/>
      <c r="BL15" s="157"/>
      <c r="BM15" s="100"/>
      <c r="BN15" s="100"/>
      <c r="BO15" s="158"/>
      <c r="BP15" s="101"/>
      <c r="BQ15" s="101"/>
      <c r="BR15" s="159"/>
      <c r="BS15" s="102"/>
      <c r="BT15" s="102"/>
      <c r="BU15" s="160"/>
      <c r="BV15" s="103"/>
      <c r="BW15" s="103"/>
      <c r="BX15" s="161"/>
      <c r="BY15" s="104"/>
      <c r="BZ15" s="104"/>
      <c r="CA15" s="162"/>
      <c r="CB15" s="105"/>
      <c r="CC15" s="105"/>
      <c r="CD15" s="163"/>
      <c r="CE15" s="106"/>
      <c r="CF15" s="106"/>
      <c r="CG15" s="164"/>
      <c r="CH15" s="107"/>
      <c r="CI15" s="107"/>
      <c r="CJ15" s="165"/>
      <c r="CK15" s="108"/>
      <c r="CL15" s="108"/>
      <c r="CM15" s="108"/>
      <c r="CN15" s="110"/>
      <c r="CO15" s="110"/>
      <c r="CP15" s="166"/>
      <c r="CQ15" s="131"/>
      <c r="CR15" s="131"/>
      <c r="CS15" s="131"/>
      <c r="CT15" s="132"/>
      <c r="CU15" s="132"/>
      <c r="CV15" s="173"/>
      <c r="CW15" s="133"/>
      <c r="CX15" s="133"/>
      <c r="CY15" s="133"/>
      <c r="CZ15" s="134"/>
      <c r="DA15" s="134"/>
      <c r="DB15" s="175"/>
      <c r="DC15" s="81"/>
      <c r="DD15" s="81"/>
      <c r="DE15" s="154"/>
      <c r="DF15" s="81"/>
      <c r="DG15" s="81"/>
      <c r="DH15" s="154"/>
    </row>
    <row r="16" spans="1:112" s="136" customFormat="1" ht="11.25" x14ac:dyDescent="0.25">
      <c r="A16" s="130"/>
      <c r="B16" s="137"/>
      <c r="C16" s="138"/>
      <c r="D16" s="81"/>
      <c r="E16" s="138"/>
      <c r="F16" s="177"/>
      <c r="G16" s="138"/>
      <c r="H16" s="137"/>
      <c r="I16" s="138"/>
      <c r="J16" s="138"/>
      <c r="K16" s="84"/>
      <c r="L16" s="84"/>
      <c r="M16" s="140"/>
      <c r="N16" s="85"/>
      <c r="O16" s="85"/>
      <c r="P16" s="141"/>
      <c r="Q16" s="86"/>
      <c r="R16" s="86"/>
      <c r="S16" s="142"/>
      <c r="T16" s="87"/>
      <c r="U16" s="87"/>
      <c r="V16" s="143"/>
      <c r="W16" s="88"/>
      <c r="X16" s="88"/>
      <c r="Y16" s="144"/>
      <c r="Z16" s="89"/>
      <c r="AA16" s="89"/>
      <c r="AB16" s="145"/>
      <c r="AC16" s="90"/>
      <c r="AD16" s="90"/>
      <c r="AE16" s="146"/>
      <c r="AF16" s="135"/>
      <c r="AG16" s="135"/>
      <c r="AH16" s="147"/>
      <c r="AI16" s="91"/>
      <c r="AJ16" s="91"/>
      <c r="AK16" s="148"/>
      <c r="AL16" s="92"/>
      <c r="AM16" s="92"/>
      <c r="AN16" s="149"/>
      <c r="AO16" s="93"/>
      <c r="AP16" s="93"/>
      <c r="AQ16" s="150"/>
      <c r="AR16" s="94"/>
      <c r="AS16" s="94"/>
      <c r="AT16" s="151"/>
      <c r="AU16" s="95"/>
      <c r="AV16" s="95"/>
      <c r="AW16" s="152"/>
      <c r="AX16" s="96"/>
      <c r="AY16" s="96"/>
      <c r="AZ16" s="153"/>
      <c r="BA16" s="81"/>
      <c r="BB16" s="81"/>
      <c r="BC16" s="154"/>
      <c r="BD16" s="97"/>
      <c r="BE16" s="97"/>
      <c r="BF16" s="155"/>
      <c r="BG16" s="98"/>
      <c r="BH16" s="98"/>
      <c r="BI16" s="156"/>
      <c r="BJ16" s="99"/>
      <c r="BK16" s="99"/>
      <c r="BL16" s="157"/>
      <c r="BM16" s="100"/>
      <c r="BN16" s="100"/>
      <c r="BO16" s="158"/>
      <c r="BP16" s="101"/>
      <c r="BQ16" s="101"/>
      <c r="BR16" s="159"/>
      <c r="BS16" s="102"/>
      <c r="BT16" s="102"/>
      <c r="BU16" s="160"/>
      <c r="BV16" s="103"/>
      <c r="BW16" s="103"/>
      <c r="BX16" s="161"/>
      <c r="BY16" s="104"/>
      <c r="BZ16" s="104"/>
      <c r="CA16" s="162"/>
      <c r="CB16" s="105"/>
      <c r="CC16" s="105"/>
      <c r="CD16" s="163"/>
      <c r="CE16" s="106"/>
      <c r="CF16" s="106"/>
      <c r="CG16" s="164"/>
      <c r="CH16" s="107"/>
      <c r="CI16" s="107"/>
      <c r="CJ16" s="165"/>
      <c r="CK16" s="108"/>
      <c r="CL16" s="108"/>
      <c r="CM16" s="108"/>
      <c r="CN16" s="110"/>
      <c r="CO16" s="110"/>
      <c r="CP16" s="166"/>
      <c r="CQ16" s="131"/>
      <c r="CR16" s="131"/>
      <c r="CS16" s="131"/>
      <c r="CT16" s="132"/>
      <c r="CU16" s="132"/>
      <c r="CV16" s="173"/>
      <c r="CW16" s="133"/>
      <c r="CX16" s="133"/>
      <c r="CY16" s="133"/>
      <c r="CZ16" s="134"/>
      <c r="DA16" s="134"/>
      <c r="DB16" s="175"/>
      <c r="DC16" s="81"/>
      <c r="DD16" s="81"/>
      <c r="DE16" s="154"/>
      <c r="DF16" s="81"/>
      <c r="DG16" s="81"/>
      <c r="DH16" s="154"/>
    </row>
    <row r="17" spans="1:112" s="136" customFormat="1" ht="11.25" x14ac:dyDescent="0.25">
      <c r="A17" s="130"/>
      <c r="B17" s="137"/>
      <c r="C17" s="138"/>
      <c r="D17" s="81"/>
      <c r="E17" s="138"/>
      <c r="F17" s="177"/>
      <c r="G17" s="138"/>
      <c r="H17" s="137"/>
      <c r="I17" s="138"/>
      <c r="J17" s="138"/>
      <c r="K17" s="84"/>
      <c r="L17" s="84"/>
      <c r="M17" s="140"/>
      <c r="N17" s="85"/>
      <c r="O17" s="85"/>
      <c r="P17" s="141"/>
      <c r="Q17" s="86"/>
      <c r="R17" s="86"/>
      <c r="S17" s="142"/>
      <c r="T17" s="87"/>
      <c r="U17" s="87"/>
      <c r="V17" s="143"/>
      <c r="W17" s="88"/>
      <c r="X17" s="88"/>
      <c r="Y17" s="144"/>
      <c r="Z17" s="89"/>
      <c r="AA17" s="89"/>
      <c r="AB17" s="145"/>
      <c r="AC17" s="90"/>
      <c r="AD17" s="90"/>
      <c r="AE17" s="146"/>
      <c r="AF17" s="135"/>
      <c r="AG17" s="135"/>
      <c r="AH17" s="147"/>
      <c r="AI17" s="91"/>
      <c r="AJ17" s="91"/>
      <c r="AK17" s="148"/>
      <c r="AL17" s="92"/>
      <c r="AM17" s="92"/>
      <c r="AN17" s="149"/>
      <c r="AO17" s="93"/>
      <c r="AP17" s="93"/>
      <c r="AQ17" s="150"/>
      <c r="AR17" s="94"/>
      <c r="AS17" s="94"/>
      <c r="AT17" s="151"/>
      <c r="AU17" s="95"/>
      <c r="AV17" s="95"/>
      <c r="AW17" s="152"/>
      <c r="AX17" s="96"/>
      <c r="AY17" s="96"/>
      <c r="AZ17" s="153"/>
      <c r="BA17" s="81"/>
      <c r="BB17" s="81"/>
      <c r="BC17" s="154"/>
      <c r="BD17" s="97"/>
      <c r="BE17" s="97"/>
      <c r="BF17" s="155"/>
      <c r="BG17" s="98"/>
      <c r="BH17" s="98"/>
      <c r="BI17" s="156"/>
      <c r="BJ17" s="99"/>
      <c r="BK17" s="99"/>
      <c r="BL17" s="157"/>
      <c r="BM17" s="100"/>
      <c r="BN17" s="100"/>
      <c r="BO17" s="158"/>
      <c r="BP17" s="101"/>
      <c r="BQ17" s="101"/>
      <c r="BR17" s="159"/>
      <c r="BS17" s="102"/>
      <c r="BT17" s="102"/>
      <c r="BU17" s="160"/>
      <c r="BV17" s="103"/>
      <c r="BW17" s="103"/>
      <c r="BX17" s="161"/>
      <c r="BY17" s="104"/>
      <c r="BZ17" s="104"/>
      <c r="CA17" s="162"/>
      <c r="CB17" s="105"/>
      <c r="CC17" s="105"/>
      <c r="CD17" s="163"/>
      <c r="CE17" s="106"/>
      <c r="CF17" s="106"/>
      <c r="CG17" s="164"/>
      <c r="CH17" s="107"/>
      <c r="CI17" s="107"/>
      <c r="CJ17" s="165"/>
      <c r="CK17" s="108"/>
      <c r="CL17" s="108"/>
      <c r="CM17" s="108"/>
      <c r="CN17" s="110"/>
      <c r="CO17" s="110"/>
      <c r="CP17" s="166"/>
      <c r="CQ17" s="131"/>
      <c r="CR17" s="131"/>
      <c r="CS17" s="131"/>
      <c r="CT17" s="132"/>
      <c r="CU17" s="132"/>
      <c r="CV17" s="173"/>
      <c r="CW17" s="133"/>
      <c r="CX17" s="133"/>
      <c r="CY17" s="133"/>
      <c r="CZ17" s="134"/>
      <c r="DA17" s="134"/>
      <c r="DB17" s="175"/>
      <c r="DC17" s="81"/>
      <c r="DD17" s="81"/>
      <c r="DE17" s="154"/>
      <c r="DF17" s="81"/>
      <c r="DG17" s="81"/>
      <c r="DH17" s="154"/>
    </row>
    <row r="18" spans="1:112" s="136" customFormat="1" ht="11.25" x14ac:dyDescent="0.25">
      <c r="A18" s="130"/>
      <c r="B18" s="137"/>
      <c r="C18" s="138"/>
      <c r="D18" s="81"/>
      <c r="E18" s="138"/>
      <c r="F18" s="177"/>
      <c r="G18" s="138"/>
      <c r="H18" s="137"/>
      <c r="I18" s="138"/>
      <c r="J18" s="138"/>
      <c r="K18" s="84"/>
      <c r="L18" s="84"/>
      <c r="M18" s="140"/>
      <c r="N18" s="85"/>
      <c r="O18" s="85"/>
      <c r="P18" s="141"/>
      <c r="Q18" s="86"/>
      <c r="R18" s="86"/>
      <c r="S18" s="142"/>
      <c r="T18" s="87"/>
      <c r="U18" s="87"/>
      <c r="V18" s="143"/>
      <c r="W18" s="88"/>
      <c r="X18" s="88"/>
      <c r="Y18" s="144"/>
      <c r="Z18" s="89"/>
      <c r="AA18" s="89"/>
      <c r="AB18" s="145"/>
      <c r="AC18" s="90"/>
      <c r="AD18" s="90"/>
      <c r="AE18" s="146"/>
      <c r="AF18" s="135"/>
      <c r="AG18" s="135"/>
      <c r="AH18" s="147"/>
      <c r="AI18" s="91"/>
      <c r="AJ18" s="91"/>
      <c r="AK18" s="148"/>
      <c r="AL18" s="92"/>
      <c r="AM18" s="92"/>
      <c r="AN18" s="149"/>
      <c r="AO18" s="93"/>
      <c r="AP18" s="93"/>
      <c r="AQ18" s="150"/>
      <c r="AR18" s="94"/>
      <c r="AS18" s="94"/>
      <c r="AT18" s="151"/>
      <c r="AU18" s="95"/>
      <c r="AV18" s="95"/>
      <c r="AW18" s="152"/>
      <c r="AX18" s="96"/>
      <c r="AY18" s="96"/>
      <c r="AZ18" s="153"/>
      <c r="BA18" s="81"/>
      <c r="BB18" s="81"/>
      <c r="BC18" s="154"/>
      <c r="BD18" s="97"/>
      <c r="BE18" s="97"/>
      <c r="BF18" s="155"/>
      <c r="BG18" s="98"/>
      <c r="BH18" s="98"/>
      <c r="BI18" s="156"/>
      <c r="BJ18" s="99"/>
      <c r="BK18" s="99"/>
      <c r="BL18" s="157"/>
      <c r="BM18" s="100"/>
      <c r="BN18" s="100"/>
      <c r="BO18" s="158"/>
      <c r="BP18" s="101"/>
      <c r="BQ18" s="101"/>
      <c r="BR18" s="159"/>
      <c r="BS18" s="102"/>
      <c r="BT18" s="102"/>
      <c r="BU18" s="160"/>
      <c r="BV18" s="103"/>
      <c r="BW18" s="103"/>
      <c r="BX18" s="161"/>
      <c r="BY18" s="104"/>
      <c r="BZ18" s="104"/>
      <c r="CA18" s="162"/>
      <c r="CB18" s="105"/>
      <c r="CC18" s="105"/>
      <c r="CD18" s="163"/>
      <c r="CE18" s="106"/>
      <c r="CF18" s="106"/>
      <c r="CG18" s="164"/>
      <c r="CH18" s="107"/>
      <c r="CI18" s="107"/>
      <c r="CJ18" s="165"/>
      <c r="CK18" s="108"/>
      <c r="CL18" s="108"/>
      <c r="CM18" s="108"/>
      <c r="CN18" s="110"/>
      <c r="CO18" s="110"/>
      <c r="CP18" s="166"/>
      <c r="CQ18" s="131"/>
      <c r="CR18" s="131"/>
      <c r="CS18" s="131"/>
      <c r="CT18" s="132"/>
      <c r="CU18" s="132"/>
      <c r="CV18" s="173"/>
      <c r="CW18" s="133"/>
      <c r="CX18" s="133"/>
      <c r="CY18" s="133"/>
      <c r="CZ18" s="134"/>
      <c r="DA18" s="134"/>
      <c r="DB18" s="175"/>
      <c r="DC18" s="81"/>
      <c r="DD18" s="81"/>
      <c r="DE18" s="154"/>
      <c r="DF18" s="81"/>
      <c r="DG18" s="81"/>
      <c r="DH18" s="154"/>
    </row>
    <row r="19" spans="1:112" s="136" customFormat="1" ht="11.25" x14ac:dyDescent="0.25">
      <c r="A19" s="130"/>
      <c r="B19" s="137"/>
      <c r="C19" s="138"/>
      <c r="D19" s="81"/>
      <c r="E19" s="138"/>
      <c r="F19" s="177"/>
      <c r="G19" s="138"/>
      <c r="H19" s="137"/>
      <c r="I19" s="138"/>
      <c r="J19" s="138"/>
      <c r="K19" s="84"/>
      <c r="L19" s="84"/>
      <c r="M19" s="140"/>
      <c r="N19" s="85"/>
      <c r="O19" s="85"/>
      <c r="P19" s="141"/>
      <c r="Q19" s="86"/>
      <c r="R19" s="86"/>
      <c r="S19" s="142"/>
      <c r="T19" s="87"/>
      <c r="U19" s="87"/>
      <c r="V19" s="143"/>
      <c r="W19" s="88"/>
      <c r="X19" s="88"/>
      <c r="Y19" s="144"/>
      <c r="Z19" s="89"/>
      <c r="AA19" s="89"/>
      <c r="AB19" s="145"/>
      <c r="AC19" s="90"/>
      <c r="AD19" s="90"/>
      <c r="AE19" s="146"/>
      <c r="AF19" s="135"/>
      <c r="AG19" s="135"/>
      <c r="AH19" s="147"/>
      <c r="AI19" s="91"/>
      <c r="AJ19" s="91"/>
      <c r="AK19" s="148"/>
      <c r="AL19" s="92"/>
      <c r="AM19" s="92"/>
      <c r="AN19" s="149"/>
      <c r="AO19" s="93"/>
      <c r="AP19" s="93"/>
      <c r="AQ19" s="150"/>
      <c r="AR19" s="94"/>
      <c r="AS19" s="94"/>
      <c r="AT19" s="151"/>
      <c r="AU19" s="95"/>
      <c r="AV19" s="95"/>
      <c r="AW19" s="152"/>
      <c r="AX19" s="96"/>
      <c r="AY19" s="96"/>
      <c r="AZ19" s="153"/>
      <c r="BA19" s="81"/>
      <c r="BB19" s="81"/>
      <c r="BC19" s="154"/>
      <c r="BD19" s="97"/>
      <c r="BE19" s="97"/>
      <c r="BF19" s="155"/>
      <c r="BG19" s="98"/>
      <c r="BH19" s="98"/>
      <c r="BI19" s="156"/>
      <c r="BJ19" s="99"/>
      <c r="BK19" s="99"/>
      <c r="BL19" s="157"/>
      <c r="BM19" s="100"/>
      <c r="BN19" s="100"/>
      <c r="BO19" s="158"/>
      <c r="BP19" s="101"/>
      <c r="BQ19" s="101"/>
      <c r="BR19" s="159"/>
      <c r="BS19" s="102"/>
      <c r="BT19" s="102"/>
      <c r="BU19" s="160"/>
      <c r="BV19" s="103"/>
      <c r="BW19" s="103"/>
      <c r="BX19" s="161"/>
      <c r="BY19" s="104"/>
      <c r="BZ19" s="104"/>
      <c r="CA19" s="162"/>
      <c r="CB19" s="105"/>
      <c r="CC19" s="105"/>
      <c r="CD19" s="163"/>
      <c r="CE19" s="106"/>
      <c r="CF19" s="106"/>
      <c r="CG19" s="164"/>
      <c r="CH19" s="107"/>
      <c r="CI19" s="107"/>
      <c r="CJ19" s="165"/>
      <c r="CK19" s="108"/>
      <c r="CL19" s="108"/>
      <c r="CM19" s="108"/>
      <c r="CN19" s="110"/>
      <c r="CO19" s="110"/>
      <c r="CP19" s="166"/>
      <c r="CQ19" s="131"/>
      <c r="CR19" s="131"/>
      <c r="CS19" s="131"/>
      <c r="CT19" s="132"/>
      <c r="CU19" s="132"/>
      <c r="CV19" s="173"/>
      <c r="CW19" s="133"/>
      <c r="CX19" s="133"/>
      <c r="CY19" s="133"/>
      <c r="CZ19" s="134"/>
      <c r="DA19" s="134"/>
      <c r="DB19" s="175"/>
      <c r="DC19" s="81"/>
      <c r="DD19" s="81"/>
      <c r="DE19" s="154"/>
      <c r="DF19" s="81"/>
      <c r="DG19" s="81"/>
      <c r="DH19" s="154"/>
    </row>
    <row r="20" spans="1:112" s="136" customFormat="1" ht="11.25" x14ac:dyDescent="0.25">
      <c r="A20" s="130"/>
      <c r="B20" s="137"/>
      <c r="C20" s="138"/>
      <c r="D20" s="81"/>
      <c r="E20" s="138"/>
      <c r="F20" s="177"/>
      <c r="G20" s="138"/>
      <c r="H20" s="137"/>
      <c r="I20" s="138"/>
      <c r="J20" s="138"/>
      <c r="K20" s="84"/>
      <c r="L20" s="84"/>
      <c r="M20" s="140"/>
      <c r="N20" s="85"/>
      <c r="O20" s="85"/>
      <c r="P20" s="141"/>
      <c r="Q20" s="86"/>
      <c r="R20" s="86"/>
      <c r="S20" s="142"/>
      <c r="T20" s="87"/>
      <c r="U20" s="87"/>
      <c r="V20" s="143"/>
      <c r="W20" s="88"/>
      <c r="X20" s="88"/>
      <c r="Y20" s="144"/>
      <c r="Z20" s="89"/>
      <c r="AA20" s="89"/>
      <c r="AB20" s="145"/>
      <c r="AC20" s="90"/>
      <c r="AD20" s="90"/>
      <c r="AE20" s="146"/>
      <c r="AF20" s="135"/>
      <c r="AG20" s="135"/>
      <c r="AH20" s="147"/>
      <c r="AI20" s="91"/>
      <c r="AJ20" s="91"/>
      <c r="AK20" s="148"/>
      <c r="AL20" s="92"/>
      <c r="AM20" s="92"/>
      <c r="AN20" s="149"/>
      <c r="AO20" s="93"/>
      <c r="AP20" s="93"/>
      <c r="AQ20" s="150"/>
      <c r="AR20" s="94"/>
      <c r="AS20" s="94"/>
      <c r="AT20" s="151"/>
      <c r="AU20" s="95"/>
      <c r="AV20" s="95"/>
      <c r="AW20" s="152"/>
      <c r="AX20" s="96"/>
      <c r="AY20" s="96"/>
      <c r="AZ20" s="153"/>
      <c r="BA20" s="81"/>
      <c r="BB20" s="81"/>
      <c r="BC20" s="154"/>
      <c r="BD20" s="97"/>
      <c r="BE20" s="97"/>
      <c r="BF20" s="155"/>
      <c r="BG20" s="98"/>
      <c r="BH20" s="98"/>
      <c r="BI20" s="156"/>
      <c r="BJ20" s="99"/>
      <c r="BK20" s="99"/>
      <c r="BL20" s="157"/>
      <c r="BM20" s="100"/>
      <c r="BN20" s="100"/>
      <c r="BO20" s="158"/>
      <c r="BP20" s="101"/>
      <c r="BQ20" s="101"/>
      <c r="BR20" s="159"/>
      <c r="BS20" s="102"/>
      <c r="BT20" s="102"/>
      <c r="BU20" s="160"/>
      <c r="BV20" s="103"/>
      <c r="BW20" s="103"/>
      <c r="BX20" s="161"/>
      <c r="BY20" s="104"/>
      <c r="BZ20" s="104"/>
      <c r="CA20" s="162"/>
      <c r="CB20" s="105"/>
      <c r="CC20" s="105"/>
      <c r="CD20" s="163"/>
      <c r="CE20" s="106"/>
      <c r="CF20" s="106"/>
      <c r="CG20" s="164"/>
      <c r="CH20" s="107"/>
      <c r="CI20" s="107"/>
      <c r="CJ20" s="165"/>
      <c r="CK20" s="108"/>
      <c r="CL20" s="108"/>
      <c r="CM20" s="108"/>
      <c r="CN20" s="110"/>
      <c r="CO20" s="110"/>
      <c r="CP20" s="166"/>
      <c r="CQ20" s="131"/>
      <c r="CR20" s="131"/>
      <c r="CS20" s="131"/>
      <c r="CT20" s="132"/>
      <c r="CU20" s="132"/>
      <c r="CV20" s="173"/>
      <c r="CW20" s="133"/>
      <c r="CX20" s="133"/>
      <c r="CY20" s="133"/>
      <c r="CZ20" s="134"/>
      <c r="DA20" s="134"/>
      <c r="DB20" s="175"/>
      <c r="DC20" s="81"/>
      <c r="DD20" s="81"/>
      <c r="DE20" s="154"/>
      <c r="DF20" s="81"/>
      <c r="DG20" s="81"/>
      <c r="DH20" s="154"/>
    </row>
    <row r="21" spans="1:112" s="136" customFormat="1" ht="11.25" x14ac:dyDescent="0.25">
      <c r="A21" s="130"/>
      <c r="B21" s="137"/>
      <c r="C21" s="138"/>
      <c r="D21" s="81"/>
      <c r="E21" s="138"/>
      <c r="F21" s="177"/>
      <c r="G21" s="138"/>
      <c r="H21" s="137"/>
      <c r="I21" s="138"/>
      <c r="J21" s="138"/>
      <c r="K21" s="84"/>
      <c r="L21" s="84"/>
      <c r="M21" s="140"/>
      <c r="N21" s="85"/>
      <c r="O21" s="85"/>
      <c r="P21" s="141"/>
      <c r="Q21" s="86"/>
      <c r="R21" s="86"/>
      <c r="S21" s="142"/>
      <c r="T21" s="87"/>
      <c r="U21" s="87"/>
      <c r="V21" s="143"/>
      <c r="W21" s="88"/>
      <c r="X21" s="88"/>
      <c r="Y21" s="144"/>
      <c r="Z21" s="89"/>
      <c r="AA21" s="89"/>
      <c r="AB21" s="145"/>
      <c r="AC21" s="90"/>
      <c r="AD21" s="90"/>
      <c r="AE21" s="146"/>
      <c r="AF21" s="135"/>
      <c r="AG21" s="135"/>
      <c r="AH21" s="147"/>
      <c r="AI21" s="91"/>
      <c r="AJ21" s="91"/>
      <c r="AK21" s="148"/>
      <c r="AL21" s="92"/>
      <c r="AM21" s="92"/>
      <c r="AN21" s="149"/>
      <c r="AO21" s="93"/>
      <c r="AP21" s="93"/>
      <c r="AQ21" s="150"/>
      <c r="AR21" s="94"/>
      <c r="AS21" s="94"/>
      <c r="AT21" s="151"/>
      <c r="AU21" s="95"/>
      <c r="AV21" s="95"/>
      <c r="AW21" s="152"/>
      <c r="AX21" s="96"/>
      <c r="AY21" s="96"/>
      <c r="AZ21" s="153"/>
      <c r="BA21" s="81"/>
      <c r="BB21" s="81"/>
      <c r="BC21" s="154"/>
      <c r="BD21" s="97"/>
      <c r="BE21" s="97"/>
      <c r="BF21" s="155"/>
      <c r="BG21" s="98"/>
      <c r="BH21" s="98"/>
      <c r="BI21" s="156"/>
      <c r="BJ21" s="99"/>
      <c r="BK21" s="99"/>
      <c r="BL21" s="157"/>
      <c r="BM21" s="100"/>
      <c r="BN21" s="100"/>
      <c r="BO21" s="158"/>
      <c r="BP21" s="101"/>
      <c r="BQ21" s="101"/>
      <c r="BR21" s="159"/>
      <c r="BS21" s="102"/>
      <c r="BT21" s="102"/>
      <c r="BU21" s="160"/>
      <c r="BV21" s="103"/>
      <c r="BW21" s="103"/>
      <c r="BX21" s="161"/>
      <c r="BY21" s="104"/>
      <c r="BZ21" s="104"/>
      <c r="CA21" s="162"/>
      <c r="CB21" s="105"/>
      <c r="CC21" s="105"/>
      <c r="CD21" s="163"/>
      <c r="CE21" s="106"/>
      <c r="CF21" s="106"/>
      <c r="CG21" s="164"/>
      <c r="CH21" s="107"/>
      <c r="CI21" s="107"/>
      <c r="CJ21" s="165"/>
      <c r="CK21" s="108"/>
      <c r="CL21" s="108"/>
      <c r="CM21" s="108"/>
      <c r="CN21" s="110"/>
      <c r="CO21" s="110"/>
      <c r="CP21" s="166"/>
      <c r="CQ21" s="131"/>
      <c r="CR21" s="131"/>
      <c r="CS21" s="131"/>
      <c r="CT21" s="132"/>
      <c r="CU21" s="132"/>
      <c r="CV21" s="173"/>
      <c r="CW21" s="133"/>
      <c r="CX21" s="133"/>
      <c r="CY21" s="133"/>
      <c r="CZ21" s="134"/>
      <c r="DA21" s="134"/>
      <c r="DB21" s="175"/>
      <c r="DC21" s="81"/>
      <c r="DD21" s="81"/>
      <c r="DE21" s="154"/>
      <c r="DF21" s="81"/>
      <c r="DG21" s="81"/>
      <c r="DH21" s="154"/>
    </row>
    <row r="22" spans="1:112" s="136" customFormat="1" ht="11.25" x14ac:dyDescent="0.25">
      <c r="A22" s="130"/>
      <c r="B22" s="137"/>
      <c r="C22" s="138"/>
      <c r="D22" s="81"/>
      <c r="E22" s="138"/>
      <c r="F22" s="177"/>
      <c r="G22" s="138"/>
      <c r="H22" s="137"/>
      <c r="I22" s="138"/>
      <c r="J22" s="138"/>
      <c r="K22" s="84"/>
      <c r="L22" s="84"/>
      <c r="M22" s="140"/>
      <c r="N22" s="85"/>
      <c r="O22" s="85"/>
      <c r="P22" s="141"/>
      <c r="Q22" s="86"/>
      <c r="R22" s="86"/>
      <c r="S22" s="142"/>
      <c r="T22" s="87"/>
      <c r="U22" s="87"/>
      <c r="V22" s="143"/>
      <c r="W22" s="88"/>
      <c r="X22" s="88"/>
      <c r="Y22" s="144"/>
      <c r="Z22" s="89"/>
      <c r="AA22" s="89"/>
      <c r="AB22" s="145"/>
      <c r="AC22" s="90"/>
      <c r="AD22" s="90"/>
      <c r="AE22" s="146"/>
      <c r="AF22" s="135"/>
      <c r="AG22" s="135"/>
      <c r="AH22" s="147"/>
      <c r="AI22" s="91"/>
      <c r="AJ22" s="91"/>
      <c r="AK22" s="148"/>
      <c r="AL22" s="92"/>
      <c r="AM22" s="92"/>
      <c r="AN22" s="149"/>
      <c r="AO22" s="93"/>
      <c r="AP22" s="93"/>
      <c r="AQ22" s="150"/>
      <c r="AR22" s="94"/>
      <c r="AS22" s="94"/>
      <c r="AT22" s="151"/>
      <c r="AU22" s="95"/>
      <c r="AV22" s="95"/>
      <c r="AW22" s="152"/>
      <c r="AX22" s="96"/>
      <c r="AY22" s="96"/>
      <c r="AZ22" s="153"/>
      <c r="BA22" s="81"/>
      <c r="BB22" s="81"/>
      <c r="BC22" s="154"/>
      <c r="BD22" s="97"/>
      <c r="BE22" s="97"/>
      <c r="BF22" s="155"/>
      <c r="BG22" s="98"/>
      <c r="BH22" s="98"/>
      <c r="BI22" s="156"/>
      <c r="BJ22" s="99"/>
      <c r="BK22" s="99"/>
      <c r="BL22" s="157"/>
      <c r="BM22" s="100"/>
      <c r="BN22" s="100"/>
      <c r="BO22" s="158"/>
      <c r="BP22" s="101"/>
      <c r="BQ22" s="101"/>
      <c r="BR22" s="159"/>
      <c r="BS22" s="102"/>
      <c r="BT22" s="102"/>
      <c r="BU22" s="160"/>
      <c r="BV22" s="103"/>
      <c r="BW22" s="103"/>
      <c r="BX22" s="161"/>
      <c r="BY22" s="104"/>
      <c r="BZ22" s="104"/>
      <c r="CA22" s="162"/>
      <c r="CB22" s="105"/>
      <c r="CC22" s="105"/>
      <c r="CD22" s="163"/>
      <c r="CE22" s="106"/>
      <c r="CF22" s="106"/>
      <c r="CG22" s="164"/>
      <c r="CH22" s="107"/>
      <c r="CI22" s="107"/>
      <c r="CJ22" s="165"/>
      <c r="CK22" s="108"/>
      <c r="CL22" s="108"/>
      <c r="CM22" s="108"/>
      <c r="CN22" s="110"/>
      <c r="CO22" s="110"/>
      <c r="CP22" s="166"/>
      <c r="CQ22" s="131"/>
      <c r="CR22" s="131"/>
      <c r="CS22" s="131"/>
      <c r="CT22" s="132"/>
      <c r="CU22" s="132"/>
      <c r="CV22" s="173"/>
      <c r="CW22" s="133"/>
      <c r="CX22" s="133"/>
      <c r="CY22" s="133"/>
      <c r="CZ22" s="134"/>
      <c r="DA22" s="134"/>
      <c r="DB22" s="175"/>
      <c r="DC22" s="81"/>
      <c r="DD22" s="81"/>
      <c r="DE22" s="154"/>
      <c r="DF22" s="81"/>
      <c r="DG22" s="81"/>
      <c r="DH22" s="154"/>
    </row>
    <row r="23" spans="1:112" s="136" customFormat="1" ht="11.25" x14ac:dyDescent="0.25">
      <c r="A23" s="130"/>
      <c r="B23" s="137"/>
      <c r="C23" s="138"/>
      <c r="D23" s="81"/>
      <c r="E23" s="138"/>
      <c r="F23" s="177"/>
      <c r="G23" s="138"/>
      <c r="H23" s="137"/>
      <c r="I23" s="138"/>
      <c r="J23" s="138"/>
      <c r="K23" s="84"/>
      <c r="L23" s="84"/>
      <c r="M23" s="140"/>
      <c r="N23" s="85"/>
      <c r="O23" s="85"/>
      <c r="P23" s="141"/>
      <c r="Q23" s="86"/>
      <c r="R23" s="86"/>
      <c r="S23" s="142"/>
      <c r="T23" s="87"/>
      <c r="U23" s="87"/>
      <c r="V23" s="143"/>
      <c r="W23" s="88"/>
      <c r="X23" s="88"/>
      <c r="Y23" s="144"/>
      <c r="Z23" s="89"/>
      <c r="AA23" s="89"/>
      <c r="AB23" s="145"/>
      <c r="AC23" s="90"/>
      <c r="AD23" s="90"/>
      <c r="AE23" s="146"/>
      <c r="AF23" s="135"/>
      <c r="AG23" s="135"/>
      <c r="AH23" s="147"/>
      <c r="AI23" s="91"/>
      <c r="AJ23" s="91"/>
      <c r="AK23" s="148"/>
      <c r="AL23" s="92"/>
      <c r="AM23" s="92"/>
      <c r="AN23" s="149"/>
      <c r="AO23" s="93"/>
      <c r="AP23" s="93"/>
      <c r="AQ23" s="150"/>
      <c r="AR23" s="94"/>
      <c r="AS23" s="94"/>
      <c r="AT23" s="151"/>
      <c r="AU23" s="95"/>
      <c r="AV23" s="95"/>
      <c r="AW23" s="152"/>
      <c r="AX23" s="96"/>
      <c r="AY23" s="96"/>
      <c r="AZ23" s="153"/>
      <c r="BA23" s="81"/>
      <c r="BB23" s="81"/>
      <c r="BC23" s="154"/>
      <c r="BD23" s="97"/>
      <c r="BE23" s="97"/>
      <c r="BF23" s="155"/>
      <c r="BG23" s="98"/>
      <c r="BH23" s="98"/>
      <c r="BI23" s="156"/>
      <c r="BJ23" s="99"/>
      <c r="BK23" s="99"/>
      <c r="BL23" s="157"/>
      <c r="BM23" s="100"/>
      <c r="BN23" s="100"/>
      <c r="BO23" s="158"/>
      <c r="BP23" s="101"/>
      <c r="BQ23" s="101"/>
      <c r="BR23" s="159"/>
      <c r="BS23" s="102"/>
      <c r="BT23" s="102"/>
      <c r="BU23" s="160"/>
      <c r="BV23" s="103"/>
      <c r="BW23" s="103"/>
      <c r="BX23" s="161"/>
      <c r="BY23" s="104"/>
      <c r="BZ23" s="104"/>
      <c r="CA23" s="162"/>
      <c r="CB23" s="105"/>
      <c r="CC23" s="105"/>
      <c r="CD23" s="163"/>
      <c r="CE23" s="106"/>
      <c r="CF23" s="106"/>
      <c r="CG23" s="164"/>
      <c r="CH23" s="107"/>
      <c r="CI23" s="107"/>
      <c r="CJ23" s="165"/>
      <c r="CK23" s="108"/>
      <c r="CL23" s="108"/>
      <c r="CM23" s="108"/>
      <c r="CN23" s="110"/>
      <c r="CO23" s="110"/>
      <c r="CP23" s="166"/>
      <c r="CQ23" s="131"/>
      <c r="CR23" s="131"/>
      <c r="CS23" s="131"/>
      <c r="CT23" s="132"/>
      <c r="CU23" s="132"/>
      <c r="CV23" s="173"/>
      <c r="CW23" s="133"/>
      <c r="CX23" s="133"/>
      <c r="CY23" s="133"/>
      <c r="CZ23" s="134"/>
      <c r="DA23" s="134"/>
      <c r="DB23" s="175"/>
      <c r="DC23" s="81"/>
      <c r="DD23" s="81"/>
      <c r="DE23" s="154"/>
      <c r="DF23" s="81"/>
      <c r="DG23" s="81"/>
      <c r="DH23" s="154"/>
    </row>
    <row r="24" spans="1:112" s="136" customFormat="1" ht="11.25" x14ac:dyDescent="0.25">
      <c r="A24" s="130"/>
      <c r="B24" s="137"/>
      <c r="C24" s="138"/>
      <c r="D24" s="81"/>
      <c r="E24" s="138"/>
      <c r="F24" s="177"/>
      <c r="G24" s="138"/>
      <c r="H24" s="137"/>
      <c r="I24" s="138"/>
      <c r="J24" s="138"/>
      <c r="K24" s="84"/>
      <c r="L24" s="84"/>
      <c r="M24" s="140"/>
      <c r="N24" s="85"/>
      <c r="O24" s="85"/>
      <c r="P24" s="141"/>
      <c r="Q24" s="86"/>
      <c r="R24" s="86"/>
      <c r="S24" s="142"/>
      <c r="T24" s="87"/>
      <c r="U24" s="87"/>
      <c r="V24" s="143"/>
      <c r="W24" s="88"/>
      <c r="X24" s="88"/>
      <c r="Y24" s="144"/>
      <c r="Z24" s="89"/>
      <c r="AA24" s="89"/>
      <c r="AB24" s="145"/>
      <c r="AC24" s="90"/>
      <c r="AD24" s="90"/>
      <c r="AE24" s="146"/>
      <c r="AF24" s="135"/>
      <c r="AG24" s="135"/>
      <c r="AH24" s="147"/>
      <c r="AI24" s="91"/>
      <c r="AJ24" s="91"/>
      <c r="AK24" s="148"/>
      <c r="AL24" s="92"/>
      <c r="AM24" s="92"/>
      <c r="AN24" s="149"/>
      <c r="AO24" s="93"/>
      <c r="AP24" s="93"/>
      <c r="AQ24" s="150"/>
      <c r="AR24" s="94"/>
      <c r="AS24" s="94"/>
      <c r="AT24" s="151"/>
      <c r="AU24" s="95"/>
      <c r="AV24" s="95"/>
      <c r="AW24" s="152"/>
      <c r="AX24" s="96"/>
      <c r="AY24" s="96"/>
      <c r="AZ24" s="153"/>
      <c r="BA24" s="81"/>
      <c r="BB24" s="81"/>
      <c r="BC24" s="154"/>
      <c r="BD24" s="97"/>
      <c r="BE24" s="97"/>
      <c r="BF24" s="155"/>
      <c r="BG24" s="98"/>
      <c r="BH24" s="98"/>
      <c r="BI24" s="156"/>
      <c r="BJ24" s="99"/>
      <c r="BK24" s="99"/>
      <c r="BL24" s="157"/>
      <c r="BM24" s="100"/>
      <c r="BN24" s="100"/>
      <c r="BO24" s="158"/>
      <c r="BP24" s="101"/>
      <c r="BQ24" s="101"/>
      <c r="BR24" s="159"/>
      <c r="BS24" s="102"/>
      <c r="BT24" s="102"/>
      <c r="BU24" s="160"/>
      <c r="BV24" s="103"/>
      <c r="BW24" s="103"/>
      <c r="BX24" s="161"/>
      <c r="BY24" s="104"/>
      <c r="BZ24" s="104"/>
      <c r="CA24" s="162"/>
      <c r="CB24" s="105"/>
      <c r="CC24" s="105"/>
      <c r="CD24" s="163"/>
      <c r="CE24" s="106"/>
      <c r="CF24" s="106"/>
      <c r="CG24" s="164"/>
      <c r="CH24" s="107"/>
      <c r="CI24" s="107"/>
      <c r="CJ24" s="165"/>
      <c r="CK24" s="108"/>
      <c r="CL24" s="108"/>
      <c r="CM24" s="108"/>
      <c r="CN24" s="110"/>
      <c r="CO24" s="110"/>
      <c r="CP24" s="166"/>
      <c r="CQ24" s="131"/>
      <c r="CR24" s="131"/>
      <c r="CS24" s="131"/>
      <c r="CT24" s="132"/>
      <c r="CU24" s="132"/>
      <c r="CV24" s="173"/>
      <c r="CW24" s="133"/>
      <c r="CX24" s="133"/>
      <c r="CY24" s="133"/>
      <c r="CZ24" s="134"/>
      <c r="DA24" s="134"/>
      <c r="DB24" s="175"/>
      <c r="DC24" s="81"/>
      <c r="DD24" s="81"/>
      <c r="DE24" s="154"/>
      <c r="DF24" s="81"/>
      <c r="DG24" s="81"/>
      <c r="DH24" s="154"/>
    </row>
    <row r="25" spans="1:112" s="136" customFormat="1" ht="11.25" x14ac:dyDescent="0.25">
      <c r="A25" s="130"/>
      <c r="B25" s="137"/>
      <c r="C25" s="138"/>
      <c r="D25" s="81"/>
      <c r="E25" s="138"/>
      <c r="F25" s="177"/>
      <c r="G25" s="138"/>
      <c r="H25" s="137"/>
      <c r="I25" s="138"/>
      <c r="J25" s="138"/>
      <c r="K25" s="84"/>
      <c r="L25" s="84"/>
      <c r="M25" s="140"/>
      <c r="N25" s="85"/>
      <c r="O25" s="85"/>
      <c r="P25" s="141"/>
      <c r="Q25" s="86"/>
      <c r="R25" s="86"/>
      <c r="S25" s="142"/>
      <c r="T25" s="87"/>
      <c r="U25" s="87"/>
      <c r="V25" s="143"/>
      <c r="W25" s="88"/>
      <c r="X25" s="88"/>
      <c r="Y25" s="144"/>
      <c r="Z25" s="89"/>
      <c r="AA25" s="89"/>
      <c r="AB25" s="145"/>
      <c r="AC25" s="90"/>
      <c r="AD25" s="90"/>
      <c r="AE25" s="146"/>
      <c r="AF25" s="135"/>
      <c r="AG25" s="135"/>
      <c r="AH25" s="147"/>
      <c r="AI25" s="91"/>
      <c r="AJ25" s="91"/>
      <c r="AK25" s="148"/>
      <c r="AL25" s="92"/>
      <c r="AM25" s="92"/>
      <c r="AN25" s="149"/>
      <c r="AO25" s="93"/>
      <c r="AP25" s="93"/>
      <c r="AQ25" s="150"/>
      <c r="AR25" s="94"/>
      <c r="AS25" s="94"/>
      <c r="AT25" s="151"/>
      <c r="AU25" s="95"/>
      <c r="AV25" s="95"/>
      <c r="AW25" s="152"/>
      <c r="AX25" s="96"/>
      <c r="AY25" s="96"/>
      <c r="AZ25" s="153"/>
      <c r="BA25" s="81"/>
      <c r="BB25" s="81"/>
      <c r="BC25" s="154"/>
      <c r="BD25" s="97"/>
      <c r="BE25" s="97"/>
      <c r="BF25" s="155"/>
      <c r="BG25" s="98"/>
      <c r="BH25" s="98"/>
      <c r="BI25" s="156"/>
      <c r="BJ25" s="99"/>
      <c r="BK25" s="99"/>
      <c r="BL25" s="157"/>
      <c r="BM25" s="100"/>
      <c r="BN25" s="100"/>
      <c r="BO25" s="158"/>
      <c r="BP25" s="101"/>
      <c r="BQ25" s="101"/>
      <c r="BR25" s="159"/>
      <c r="BS25" s="102"/>
      <c r="BT25" s="102"/>
      <c r="BU25" s="160"/>
      <c r="BV25" s="103"/>
      <c r="BW25" s="103"/>
      <c r="BX25" s="161"/>
      <c r="BY25" s="104"/>
      <c r="BZ25" s="104"/>
      <c r="CA25" s="162"/>
      <c r="CB25" s="105"/>
      <c r="CC25" s="105"/>
      <c r="CD25" s="163"/>
      <c r="CE25" s="106"/>
      <c r="CF25" s="106"/>
      <c r="CG25" s="164"/>
      <c r="CH25" s="107"/>
      <c r="CI25" s="107"/>
      <c r="CJ25" s="165"/>
      <c r="CK25" s="108"/>
      <c r="CL25" s="108"/>
      <c r="CM25" s="108"/>
      <c r="CN25" s="110"/>
      <c r="CO25" s="110"/>
      <c r="CP25" s="166"/>
      <c r="CQ25" s="131"/>
      <c r="CR25" s="131"/>
      <c r="CS25" s="131"/>
      <c r="CT25" s="132"/>
      <c r="CU25" s="132"/>
      <c r="CV25" s="173"/>
      <c r="CW25" s="133"/>
      <c r="CX25" s="133"/>
      <c r="CY25" s="133"/>
      <c r="CZ25" s="134"/>
      <c r="DA25" s="134"/>
      <c r="DB25" s="175"/>
      <c r="DC25" s="81"/>
      <c r="DD25" s="81"/>
      <c r="DE25" s="154"/>
      <c r="DF25" s="81"/>
      <c r="DG25" s="81"/>
      <c r="DH25" s="154"/>
    </row>
    <row r="26" spans="1:112" s="136" customFormat="1" ht="11.25" x14ac:dyDescent="0.25">
      <c r="A26" s="130"/>
      <c r="B26" s="137"/>
      <c r="C26" s="138"/>
      <c r="D26" s="81"/>
      <c r="E26" s="138"/>
      <c r="F26" s="177"/>
      <c r="G26" s="138"/>
      <c r="H26" s="137"/>
      <c r="I26" s="138"/>
      <c r="J26" s="138"/>
      <c r="K26" s="84"/>
      <c r="L26" s="84"/>
      <c r="M26" s="140"/>
      <c r="N26" s="85"/>
      <c r="O26" s="85"/>
      <c r="P26" s="141"/>
      <c r="Q26" s="86"/>
      <c r="R26" s="86"/>
      <c r="S26" s="142"/>
      <c r="T26" s="87"/>
      <c r="U26" s="87"/>
      <c r="V26" s="143"/>
      <c r="W26" s="88"/>
      <c r="X26" s="88"/>
      <c r="Y26" s="144"/>
      <c r="Z26" s="89"/>
      <c r="AA26" s="89"/>
      <c r="AB26" s="145"/>
      <c r="AC26" s="90"/>
      <c r="AD26" s="90"/>
      <c r="AE26" s="146"/>
      <c r="AF26" s="135"/>
      <c r="AG26" s="135"/>
      <c r="AH26" s="147"/>
      <c r="AI26" s="91"/>
      <c r="AJ26" s="91"/>
      <c r="AK26" s="148"/>
      <c r="AL26" s="92"/>
      <c r="AM26" s="92"/>
      <c r="AN26" s="149"/>
      <c r="AO26" s="93"/>
      <c r="AP26" s="93"/>
      <c r="AQ26" s="150"/>
      <c r="AR26" s="94"/>
      <c r="AS26" s="94"/>
      <c r="AT26" s="151"/>
      <c r="AU26" s="95"/>
      <c r="AV26" s="95"/>
      <c r="AW26" s="152"/>
      <c r="AX26" s="96"/>
      <c r="AY26" s="96"/>
      <c r="AZ26" s="153"/>
      <c r="BA26" s="81"/>
      <c r="BB26" s="81"/>
      <c r="BC26" s="154"/>
      <c r="BD26" s="97"/>
      <c r="BE26" s="97"/>
      <c r="BF26" s="155"/>
      <c r="BG26" s="98"/>
      <c r="BH26" s="98"/>
      <c r="BI26" s="156"/>
      <c r="BJ26" s="99"/>
      <c r="BK26" s="99"/>
      <c r="BL26" s="157"/>
      <c r="BM26" s="100"/>
      <c r="BN26" s="100"/>
      <c r="BO26" s="158"/>
      <c r="BP26" s="101"/>
      <c r="BQ26" s="101"/>
      <c r="BR26" s="159"/>
      <c r="BS26" s="102"/>
      <c r="BT26" s="102"/>
      <c r="BU26" s="160"/>
      <c r="BV26" s="103"/>
      <c r="BW26" s="103"/>
      <c r="BX26" s="161"/>
      <c r="BY26" s="104"/>
      <c r="BZ26" s="104"/>
      <c r="CA26" s="162"/>
      <c r="CB26" s="105"/>
      <c r="CC26" s="105"/>
      <c r="CD26" s="163"/>
      <c r="CE26" s="106"/>
      <c r="CF26" s="106"/>
      <c r="CG26" s="164"/>
      <c r="CH26" s="107"/>
      <c r="CI26" s="107"/>
      <c r="CJ26" s="165"/>
      <c r="CK26" s="108"/>
      <c r="CL26" s="108"/>
      <c r="CM26" s="108"/>
      <c r="CN26" s="110"/>
      <c r="CO26" s="110"/>
      <c r="CP26" s="166"/>
      <c r="CQ26" s="131"/>
      <c r="CR26" s="131"/>
      <c r="CS26" s="131"/>
      <c r="CT26" s="132"/>
      <c r="CU26" s="132"/>
      <c r="CV26" s="173"/>
      <c r="CW26" s="133"/>
      <c r="CX26" s="133"/>
      <c r="CY26" s="133"/>
      <c r="CZ26" s="134"/>
      <c r="DA26" s="134"/>
      <c r="DB26" s="175"/>
      <c r="DC26" s="81"/>
      <c r="DD26" s="81"/>
      <c r="DE26" s="154"/>
      <c r="DF26" s="81"/>
      <c r="DG26" s="81"/>
      <c r="DH26" s="154"/>
    </row>
    <row r="27" spans="1:112" s="136" customFormat="1" ht="11.25" x14ac:dyDescent="0.25">
      <c r="A27" s="130"/>
      <c r="B27" s="137"/>
      <c r="C27" s="138"/>
      <c r="D27" s="81"/>
      <c r="E27" s="138"/>
      <c r="F27" s="177"/>
      <c r="G27" s="138"/>
      <c r="H27" s="137"/>
      <c r="I27" s="138"/>
      <c r="J27" s="138"/>
      <c r="K27" s="84"/>
      <c r="L27" s="84"/>
      <c r="M27" s="140"/>
      <c r="N27" s="85"/>
      <c r="O27" s="85"/>
      <c r="P27" s="141"/>
      <c r="Q27" s="86"/>
      <c r="R27" s="86"/>
      <c r="S27" s="142"/>
      <c r="T27" s="87"/>
      <c r="U27" s="87"/>
      <c r="V27" s="143"/>
      <c r="W27" s="88"/>
      <c r="X27" s="88"/>
      <c r="Y27" s="144"/>
      <c r="Z27" s="89"/>
      <c r="AA27" s="89"/>
      <c r="AB27" s="145"/>
      <c r="AC27" s="90"/>
      <c r="AD27" s="90"/>
      <c r="AE27" s="146"/>
      <c r="AF27" s="135"/>
      <c r="AG27" s="135"/>
      <c r="AH27" s="147"/>
      <c r="AI27" s="91"/>
      <c r="AJ27" s="91"/>
      <c r="AK27" s="148"/>
      <c r="AL27" s="92"/>
      <c r="AM27" s="92"/>
      <c r="AN27" s="149"/>
      <c r="AO27" s="93"/>
      <c r="AP27" s="93"/>
      <c r="AQ27" s="150"/>
      <c r="AR27" s="94"/>
      <c r="AS27" s="94"/>
      <c r="AT27" s="151"/>
      <c r="AU27" s="95"/>
      <c r="AV27" s="95"/>
      <c r="AW27" s="152"/>
      <c r="AX27" s="96"/>
      <c r="AY27" s="96"/>
      <c r="AZ27" s="153"/>
      <c r="BA27" s="81"/>
      <c r="BB27" s="81"/>
      <c r="BC27" s="154"/>
      <c r="BD27" s="97"/>
      <c r="BE27" s="97"/>
      <c r="BF27" s="155"/>
      <c r="BG27" s="98"/>
      <c r="BH27" s="98"/>
      <c r="BI27" s="156"/>
      <c r="BJ27" s="99"/>
      <c r="BK27" s="99"/>
      <c r="BL27" s="157"/>
      <c r="BM27" s="100"/>
      <c r="BN27" s="100"/>
      <c r="BO27" s="158"/>
      <c r="BP27" s="101"/>
      <c r="BQ27" s="101"/>
      <c r="BR27" s="159"/>
      <c r="BS27" s="102"/>
      <c r="BT27" s="102"/>
      <c r="BU27" s="160"/>
      <c r="BV27" s="103"/>
      <c r="BW27" s="103"/>
      <c r="BX27" s="161"/>
      <c r="BY27" s="104"/>
      <c r="BZ27" s="104"/>
      <c r="CA27" s="162"/>
      <c r="CB27" s="105"/>
      <c r="CC27" s="105"/>
      <c r="CD27" s="163"/>
      <c r="CE27" s="106"/>
      <c r="CF27" s="106"/>
      <c r="CG27" s="164"/>
      <c r="CH27" s="107"/>
      <c r="CI27" s="107"/>
      <c r="CJ27" s="165"/>
      <c r="CK27" s="108"/>
      <c r="CL27" s="108"/>
      <c r="CM27" s="108"/>
      <c r="CN27" s="110"/>
      <c r="CO27" s="110"/>
      <c r="CP27" s="166"/>
      <c r="CQ27" s="131"/>
      <c r="CR27" s="131"/>
      <c r="CS27" s="131"/>
      <c r="CT27" s="132"/>
      <c r="CU27" s="132"/>
      <c r="CV27" s="173"/>
      <c r="CW27" s="133"/>
      <c r="CX27" s="133"/>
      <c r="CY27" s="133"/>
      <c r="CZ27" s="134"/>
      <c r="DA27" s="134"/>
      <c r="DB27" s="175"/>
      <c r="DC27" s="81"/>
      <c r="DD27" s="81"/>
      <c r="DE27" s="154"/>
      <c r="DF27" s="81"/>
      <c r="DG27" s="81"/>
      <c r="DH27" s="154"/>
    </row>
    <row r="28" spans="1:112" s="136" customFormat="1" ht="11.25" x14ac:dyDescent="0.25">
      <c r="A28" s="130"/>
      <c r="B28" s="137"/>
      <c r="C28" s="138"/>
      <c r="D28" s="81"/>
      <c r="E28" s="138"/>
      <c r="F28" s="177"/>
      <c r="G28" s="138"/>
      <c r="H28" s="137"/>
      <c r="I28" s="138"/>
      <c r="J28" s="138"/>
      <c r="K28" s="84"/>
      <c r="L28" s="84"/>
      <c r="M28" s="140"/>
      <c r="N28" s="85"/>
      <c r="O28" s="85"/>
      <c r="P28" s="141"/>
      <c r="Q28" s="86"/>
      <c r="R28" s="86"/>
      <c r="S28" s="142"/>
      <c r="T28" s="87"/>
      <c r="U28" s="87"/>
      <c r="V28" s="143"/>
      <c r="W28" s="88"/>
      <c r="X28" s="88"/>
      <c r="Y28" s="144"/>
      <c r="Z28" s="89"/>
      <c r="AA28" s="89"/>
      <c r="AB28" s="145"/>
      <c r="AC28" s="90"/>
      <c r="AD28" s="90"/>
      <c r="AE28" s="146"/>
      <c r="AF28" s="135"/>
      <c r="AG28" s="135"/>
      <c r="AH28" s="147"/>
      <c r="AI28" s="91"/>
      <c r="AJ28" s="91"/>
      <c r="AK28" s="148"/>
      <c r="AL28" s="92"/>
      <c r="AM28" s="92"/>
      <c r="AN28" s="149"/>
      <c r="AO28" s="93"/>
      <c r="AP28" s="93"/>
      <c r="AQ28" s="150"/>
      <c r="AR28" s="94"/>
      <c r="AS28" s="94"/>
      <c r="AT28" s="151"/>
      <c r="AU28" s="95"/>
      <c r="AV28" s="95"/>
      <c r="AW28" s="152"/>
      <c r="AX28" s="96"/>
      <c r="AY28" s="96"/>
      <c r="AZ28" s="153"/>
      <c r="BA28" s="81"/>
      <c r="BB28" s="81"/>
      <c r="BC28" s="154"/>
      <c r="BD28" s="97"/>
      <c r="BE28" s="97"/>
      <c r="BF28" s="155"/>
      <c r="BG28" s="98"/>
      <c r="BH28" s="98"/>
      <c r="BI28" s="156"/>
      <c r="BJ28" s="99"/>
      <c r="BK28" s="99"/>
      <c r="BL28" s="157"/>
      <c r="BM28" s="100"/>
      <c r="BN28" s="100"/>
      <c r="BO28" s="158"/>
      <c r="BP28" s="101"/>
      <c r="BQ28" s="101"/>
      <c r="BR28" s="159"/>
      <c r="BS28" s="102"/>
      <c r="BT28" s="102"/>
      <c r="BU28" s="160"/>
      <c r="BV28" s="103"/>
      <c r="BW28" s="103"/>
      <c r="BX28" s="161"/>
      <c r="BY28" s="104"/>
      <c r="BZ28" s="104"/>
      <c r="CA28" s="162"/>
      <c r="CB28" s="105"/>
      <c r="CC28" s="105"/>
      <c r="CD28" s="163"/>
      <c r="CE28" s="106"/>
      <c r="CF28" s="106"/>
      <c r="CG28" s="164"/>
      <c r="CH28" s="107"/>
      <c r="CI28" s="107"/>
      <c r="CJ28" s="165"/>
      <c r="CK28" s="108"/>
      <c r="CL28" s="108"/>
      <c r="CM28" s="108"/>
      <c r="CN28" s="110"/>
      <c r="CO28" s="110"/>
      <c r="CP28" s="166"/>
      <c r="CQ28" s="131"/>
      <c r="CR28" s="131"/>
      <c r="CS28" s="131"/>
      <c r="CT28" s="132"/>
      <c r="CU28" s="132"/>
      <c r="CV28" s="173"/>
      <c r="CW28" s="133"/>
      <c r="CX28" s="133"/>
      <c r="CY28" s="133"/>
      <c r="CZ28" s="134"/>
      <c r="DA28" s="134"/>
      <c r="DB28" s="175"/>
      <c r="DC28" s="81"/>
      <c r="DD28" s="81"/>
      <c r="DE28" s="154"/>
      <c r="DF28" s="81"/>
      <c r="DG28" s="81"/>
      <c r="DH28" s="154"/>
    </row>
    <row r="29" spans="1:112" s="136" customFormat="1" ht="11.25" x14ac:dyDescent="0.25">
      <c r="A29" s="130"/>
      <c r="B29" s="137"/>
      <c r="C29" s="138"/>
      <c r="D29" s="81"/>
      <c r="E29" s="138"/>
      <c r="F29" s="177"/>
      <c r="G29" s="138"/>
      <c r="H29" s="137"/>
      <c r="I29" s="138"/>
      <c r="J29" s="138"/>
      <c r="K29" s="84"/>
      <c r="L29" s="84"/>
      <c r="M29" s="140"/>
      <c r="N29" s="85"/>
      <c r="O29" s="85"/>
      <c r="P29" s="141"/>
      <c r="Q29" s="86"/>
      <c r="R29" s="86"/>
      <c r="S29" s="142"/>
      <c r="T29" s="87"/>
      <c r="U29" s="87"/>
      <c r="V29" s="143"/>
      <c r="W29" s="88"/>
      <c r="X29" s="88"/>
      <c r="Y29" s="144"/>
      <c r="Z29" s="89"/>
      <c r="AA29" s="89"/>
      <c r="AB29" s="145"/>
      <c r="AC29" s="90"/>
      <c r="AD29" s="90"/>
      <c r="AE29" s="146"/>
      <c r="AF29" s="135"/>
      <c r="AG29" s="135"/>
      <c r="AH29" s="147"/>
      <c r="AI29" s="91"/>
      <c r="AJ29" s="91"/>
      <c r="AK29" s="148"/>
      <c r="AL29" s="92"/>
      <c r="AM29" s="92"/>
      <c r="AN29" s="149"/>
      <c r="AO29" s="93"/>
      <c r="AP29" s="93"/>
      <c r="AQ29" s="150"/>
      <c r="AR29" s="94"/>
      <c r="AS29" s="94"/>
      <c r="AT29" s="151"/>
      <c r="AU29" s="95"/>
      <c r="AV29" s="95"/>
      <c r="AW29" s="152"/>
      <c r="AX29" s="96"/>
      <c r="AY29" s="96"/>
      <c r="AZ29" s="153"/>
      <c r="BA29" s="81"/>
      <c r="BB29" s="81"/>
      <c r="BC29" s="154"/>
      <c r="BD29" s="97"/>
      <c r="BE29" s="97"/>
      <c r="BF29" s="155"/>
      <c r="BG29" s="98"/>
      <c r="BH29" s="98"/>
      <c r="BI29" s="156"/>
      <c r="BJ29" s="99"/>
      <c r="BK29" s="99"/>
      <c r="BL29" s="157"/>
      <c r="BM29" s="100"/>
      <c r="BN29" s="100"/>
      <c r="BO29" s="158"/>
      <c r="BP29" s="101"/>
      <c r="BQ29" s="101"/>
      <c r="BR29" s="159"/>
      <c r="BS29" s="102"/>
      <c r="BT29" s="102"/>
      <c r="BU29" s="160"/>
      <c r="BV29" s="103"/>
      <c r="BW29" s="103"/>
      <c r="BX29" s="161"/>
      <c r="BY29" s="104"/>
      <c r="BZ29" s="104"/>
      <c r="CA29" s="162"/>
      <c r="CB29" s="105"/>
      <c r="CC29" s="105"/>
      <c r="CD29" s="163"/>
      <c r="CE29" s="106"/>
      <c r="CF29" s="106"/>
      <c r="CG29" s="164"/>
      <c r="CH29" s="107"/>
      <c r="CI29" s="107"/>
      <c r="CJ29" s="165"/>
      <c r="CK29" s="108"/>
      <c r="CL29" s="108"/>
      <c r="CM29" s="108"/>
      <c r="CN29" s="110"/>
      <c r="CO29" s="110"/>
      <c r="CP29" s="166"/>
      <c r="CQ29" s="131"/>
      <c r="CR29" s="131"/>
      <c r="CS29" s="131"/>
      <c r="CT29" s="132"/>
      <c r="CU29" s="132"/>
      <c r="CV29" s="173"/>
      <c r="CW29" s="133"/>
      <c r="CX29" s="133"/>
      <c r="CY29" s="133"/>
      <c r="CZ29" s="134"/>
      <c r="DA29" s="134"/>
      <c r="DB29" s="175"/>
      <c r="DC29" s="81"/>
      <c r="DD29" s="81"/>
      <c r="DE29" s="154"/>
      <c r="DF29" s="81"/>
      <c r="DG29" s="81"/>
      <c r="DH29" s="154"/>
    </row>
    <row r="30" spans="1:112" s="136" customFormat="1" ht="11.25" x14ac:dyDescent="0.25">
      <c r="A30" s="130"/>
      <c r="B30" s="137"/>
      <c r="C30" s="138"/>
      <c r="D30" s="81"/>
      <c r="E30" s="138"/>
      <c r="F30" s="177"/>
      <c r="G30" s="138"/>
      <c r="H30" s="137"/>
      <c r="I30" s="138"/>
      <c r="J30" s="138"/>
      <c r="K30" s="84"/>
      <c r="L30" s="84"/>
      <c r="M30" s="140"/>
      <c r="N30" s="85"/>
      <c r="O30" s="85"/>
      <c r="P30" s="141"/>
      <c r="Q30" s="86"/>
      <c r="R30" s="86"/>
      <c r="S30" s="142"/>
      <c r="T30" s="87"/>
      <c r="U30" s="87"/>
      <c r="V30" s="143"/>
      <c r="W30" s="88"/>
      <c r="X30" s="88"/>
      <c r="Y30" s="144"/>
      <c r="Z30" s="89"/>
      <c r="AA30" s="89"/>
      <c r="AB30" s="145"/>
      <c r="AC30" s="90"/>
      <c r="AD30" s="90"/>
      <c r="AE30" s="146"/>
      <c r="AF30" s="135"/>
      <c r="AG30" s="135"/>
      <c r="AH30" s="147"/>
      <c r="AI30" s="91"/>
      <c r="AJ30" s="91"/>
      <c r="AK30" s="148"/>
      <c r="AL30" s="92"/>
      <c r="AM30" s="92"/>
      <c r="AN30" s="149"/>
      <c r="AO30" s="93"/>
      <c r="AP30" s="93"/>
      <c r="AQ30" s="150"/>
      <c r="AR30" s="94"/>
      <c r="AS30" s="94"/>
      <c r="AT30" s="151"/>
      <c r="AU30" s="95"/>
      <c r="AV30" s="95"/>
      <c r="AW30" s="152"/>
      <c r="AX30" s="96"/>
      <c r="AY30" s="96"/>
      <c r="AZ30" s="153"/>
      <c r="BA30" s="81"/>
      <c r="BB30" s="81"/>
      <c r="BC30" s="154"/>
      <c r="BD30" s="97"/>
      <c r="BE30" s="97"/>
      <c r="BF30" s="155"/>
      <c r="BG30" s="98"/>
      <c r="BH30" s="98"/>
      <c r="BI30" s="156"/>
      <c r="BJ30" s="99"/>
      <c r="BK30" s="99"/>
      <c r="BL30" s="157"/>
      <c r="BM30" s="100"/>
      <c r="BN30" s="100"/>
      <c r="BO30" s="158"/>
      <c r="BP30" s="101"/>
      <c r="BQ30" s="101"/>
      <c r="BR30" s="159"/>
      <c r="BS30" s="102"/>
      <c r="BT30" s="102"/>
      <c r="BU30" s="160"/>
      <c r="BV30" s="103"/>
      <c r="BW30" s="103"/>
      <c r="BX30" s="161"/>
      <c r="BY30" s="104"/>
      <c r="BZ30" s="104"/>
      <c r="CA30" s="162"/>
      <c r="CB30" s="105"/>
      <c r="CC30" s="105"/>
      <c r="CD30" s="163"/>
      <c r="CE30" s="106"/>
      <c r="CF30" s="106"/>
      <c r="CG30" s="164"/>
      <c r="CH30" s="107"/>
      <c r="CI30" s="107"/>
      <c r="CJ30" s="165"/>
      <c r="CK30" s="108"/>
      <c r="CL30" s="108"/>
      <c r="CM30" s="108"/>
      <c r="CN30" s="110"/>
      <c r="CO30" s="110"/>
      <c r="CP30" s="166"/>
      <c r="CQ30" s="131"/>
      <c r="CR30" s="131"/>
      <c r="CS30" s="131"/>
      <c r="CT30" s="132"/>
      <c r="CU30" s="132"/>
      <c r="CV30" s="173"/>
      <c r="CW30" s="133"/>
      <c r="CX30" s="133"/>
      <c r="CY30" s="133"/>
      <c r="CZ30" s="134"/>
      <c r="DA30" s="134"/>
      <c r="DB30" s="175"/>
      <c r="DC30" s="81"/>
      <c r="DD30" s="81"/>
      <c r="DE30" s="154"/>
      <c r="DF30" s="81"/>
      <c r="DG30" s="81"/>
      <c r="DH30" s="154"/>
    </row>
    <row r="31" spans="1:112" s="136" customFormat="1" ht="11.25" x14ac:dyDescent="0.25">
      <c r="A31" s="130"/>
      <c r="B31" s="137"/>
      <c r="C31" s="138"/>
      <c r="D31" s="81"/>
      <c r="E31" s="138"/>
      <c r="F31" s="177"/>
      <c r="G31" s="138"/>
      <c r="H31" s="137"/>
      <c r="I31" s="138"/>
      <c r="J31" s="138"/>
      <c r="K31" s="84"/>
      <c r="L31" s="84"/>
      <c r="M31" s="140"/>
      <c r="N31" s="85"/>
      <c r="O31" s="85"/>
      <c r="P31" s="141"/>
      <c r="Q31" s="86"/>
      <c r="R31" s="86"/>
      <c r="S31" s="142"/>
      <c r="T31" s="87"/>
      <c r="U31" s="87"/>
      <c r="V31" s="143"/>
      <c r="W31" s="88"/>
      <c r="X31" s="88"/>
      <c r="Y31" s="144"/>
      <c r="Z31" s="89"/>
      <c r="AA31" s="89"/>
      <c r="AB31" s="145"/>
      <c r="AC31" s="90"/>
      <c r="AD31" s="90"/>
      <c r="AE31" s="146"/>
      <c r="AF31" s="135"/>
      <c r="AG31" s="135"/>
      <c r="AH31" s="147"/>
      <c r="AI31" s="91"/>
      <c r="AJ31" s="91"/>
      <c r="AK31" s="148"/>
      <c r="AL31" s="92"/>
      <c r="AM31" s="92"/>
      <c r="AN31" s="149"/>
      <c r="AO31" s="93"/>
      <c r="AP31" s="93"/>
      <c r="AQ31" s="150"/>
      <c r="AR31" s="94"/>
      <c r="AS31" s="94"/>
      <c r="AT31" s="151"/>
      <c r="AU31" s="95"/>
      <c r="AV31" s="95"/>
      <c r="AW31" s="152"/>
      <c r="AX31" s="96"/>
      <c r="AY31" s="96"/>
      <c r="AZ31" s="153"/>
      <c r="BA31" s="81"/>
      <c r="BB31" s="81"/>
      <c r="BC31" s="154"/>
      <c r="BD31" s="97"/>
      <c r="BE31" s="97"/>
      <c r="BF31" s="155"/>
      <c r="BG31" s="98"/>
      <c r="BH31" s="98"/>
      <c r="BI31" s="156"/>
      <c r="BJ31" s="99"/>
      <c r="BK31" s="99"/>
      <c r="BL31" s="157"/>
      <c r="BM31" s="100"/>
      <c r="BN31" s="100"/>
      <c r="BO31" s="158"/>
      <c r="BP31" s="101"/>
      <c r="BQ31" s="101"/>
      <c r="BR31" s="159"/>
      <c r="BS31" s="102"/>
      <c r="BT31" s="102"/>
      <c r="BU31" s="160"/>
      <c r="BV31" s="103"/>
      <c r="BW31" s="103"/>
      <c r="BX31" s="161"/>
      <c r="BY31" s="104"/>
      <c r="BZ31" s="104"/>
      <c r="CA31" s="162"/>
      <c r="CB31" s="105"/>
      <c r="CC31" s="105"/>
      <c r="CD31" s="163"/>
      <c r="CE31" s="106"/>
      <c r="CF31" s="106"/>
      <c r="CG31" s="164"/>
      <c r="CH31" s="107"/>
      <c r="CI31" s="107"/>
      <c r="CJ31" s="165"/>
      <c r="CK31" s="108"/>
      <c r="CL31" s="108"/>
      <c r="CM31" s="108"/>
      <c r="CN31" s="110"/>
      <c r="CO31" s="110"/>
      <c r="CP31" s="166"/>
      <c r="CQ31" s="131"/>
      <c r="CR31" s="131"/>
      <c r="CS31" s="131"/>
      <c r="CT31" s="132"/>
      <c r="CU31" s="132"/>
      <c r="CV31" s="173"/>
      <c r="CW31" s="133"/>
      <c r="CX31" s="133"/>
      <c r="CY31" s="133"/>
      <c r="CZ31" s="134"/>
      <c r="DA31" s="134"/>
      <c r="DB31" s="175"/>
      <c r="DC31" s="81"/>
      <c r="DD31" s="81"/>
      <c r="DE31" s="154"/>
      <c r="DF31" s="81"/>
      <c r="DG31" s="81"/>
      <c r="DH31" s="154"/>
    </row>
    <row r="32" spans="1:112" s="136" customFormat="1" ht="11.25" x14ac:dyDescent="0.25">
      <c r="A32" s="130"/>
      <c r="B32" s="137"/>
      <c r="C32" s="138"/>
      <c r="D32" s="81"/>
      <c r="E32" s="138"/>
      <c r="F32" s="177"/>
      <c r="G32" s="138"/>
      <c r="H32" s="137"/>
      <c r="I32" s="138"/>
      <c r="J32" s="138"/>
      <c r="K32" s="84"/>
      <c r="L32" s="84"/>
      <c r="M32" s="140"/>
      <c r="N32" s="85"/>
      <c r="O32" s="85"/>
      <c r="P32" s="141"/>
      <c r="Q32" s="86"/>
      <c r="R32" s="86"/>
      <c r="S32" s="142"/>
      <c r="T32" s="87"/>
      <c r="U32" s="87"/>
      <c r="V32" s="143"/>
      <c r="W32" s="88"/>
      <c r="X32" s="88"/>
      <c r="Y32" s="144"/>
      <c r="Z32" s="89"/>
      <c r="AA32" s="89"/>
      <c r="AB32" s="145"/>
      <c r="AC32" s="90"/>
      <c r="AD32" s="90"/>
      <c r="AE32" s="146"/>
      <c r="AF32" s="135"/>
      <c r="AG32" s="135"/>
      <c r="AH32" s="147"/>
      <c r="AI32" s="91"/>
      <c r="AJ32" s="91"/>
      <c r="AK32" s="148"/>
      <c r="AL32" s="92"/>
      <c r="AM32" s="92"/>
      <c r="AN32" s="149"/>
      <c r="AO32" s="93"/>
      <c r="AP32" s="93"/>
      <c r="AQ32" s="150"/>
      <c r="AR32" s="94"/>
      <c r="AS32" s="94"/>
      <c r="AT32" s="151"/>
      <c r="AU32" s="95"/>
      <c r="AV32" s="95"/>
      <c r="AW32" s="152"/>
      <c r="AX32" s="96"/>
      <c r="AY32" s="96"/>
      <c r="AZ32" s="153"/>
      <c r="BA32" s="81"/>
      <c r="BB32" s="81"/>
      <c r="BC32" s="154"/>
      <c r="BD32" s="97"/>
      <c r="BE32" s="97"/>
      <c r="BF32" s="155"/>
      <c r="BG32" s="98"/>
      <c r="BH32" s="98"/>
      <c r="BI32" s="156"/>
      <c r="BJ32" s="99"/>
      <c r="BK32" s="99"/>
      <c r="BL32" s="157"/>
      <c r="BM32" s="100"/>
      <c r="BN32" s="100"/>
      <c r="BO32" s="158"/>
      <c r="BP32" s="101"/>
      <c r="BQ32" s="101"/>
      <c r="BR32" s="159"/>
      <c r="BS32" s="102"/>
      <c r="BT32" s="102"/>
      <c r="BU32" s="160"/>
      <c r="BV32" s="103"/>
      <c r="BW32" s="103"/>
      <c r="BX32" s="161"/>
      <c r="BY32" s="104"/>
      <c r="BZ32" s="104"/>
      <c r="CA32" s="162"/>
      <c r="CB32" s="105"/>
      <c r="CC32" s="105"/>
      <c r="CD32" s="163"/>
      <c r="CE32" s="106"/>
      <c r="CF32" s="106"/>
      <c r="CG32" s="164"/>
      <c r="CH32" s="107"/>
      <c r="CI32" s="107"/>
      <c r="CJ32" s="165"/>
      <c r="CK32" s="108"/>
      <c r="CL32" s="108"/>
      <c r="CM32" s="108"/>
      <c r="CN32" s="110"/>
      <c r="CO32" s="110"/>
      <c r="CP32" s="166"/>
      <c r="CQ32" s="131"/>
      <c r="CR32" s="131"/>
      <c r="CS32" s="131"/>
      <c r="CT32" s="132"/>
      <c r="CU32" s="132"/>
      <c r="CV32" s="173"/>
      <c r="CW32" s="133"/>
      <c r="CX32" s="133"/>
      <c r="CY32" s="133"/>
      <c r="CZ32" s="134"/>
      <c r="DA32" s="134"/>
      <c r="DB32" s="175"/>
      <c r="DC32" s="81"/>
      <c r="DD32" s="81"/>
      <c r="DE32" s="154"/>
      <c r="DF32" s="81"/>
      <c r="DG32" s="81"/>
      <c r="DH32" s="154"/>
    </row>
    <row r="33" spans="1:112" s="136" customFormat="1" ht="11.25" x14ac:dyDescent="0.25">
      <c r="A33" s="130"/>
      <c r="B33" s="137"/>
      <c r="C33" s="138"/>
      <c r="D33" s="81"/>
      <c r="E33" s="138"/>
      <c r="F33" s="177"/>
      <c r="G33" s="138"/>
      <c r="H33" s="137"/>
      <c r="I33" s="138"/>
      <c r="J33" s="138"/>
      <c r="K33" s="84"/>
      <c r="L33" s="84"/>
      <c r="M33" s="140"/>
      <c r="N33" s="85"/>
      <c r="O33" s="85"/>
      <c r="P33" s="141"/>
      <c r="Q33" s="86"/>
      <c r="R33" s="86"/>
      <c r="S33" s="142"/>
      <c r="T33" s="87"/>
      <c r="U33" s="87"/>
      <c r="V33" s="143"/>
      <c r="W33" s="88"/>
      <c r="X33" s="88"/>
      <c r="Y33" s="144"/>
      <c r="Z33" s="89"/>
      <c r="AA33" s="89"/>
      <c r="AB33" s="145"/>
      <c r="AC33" s="90"/>
      <c r="AD33" s="90"/>
      <c r="AE33" s="146"/>
      <c r="AF33" s="135"/>
      <c r="AG33" s="135"/>
      <c r="AH33" s="147"/>
      <c r="AI33" s="91"/>
      <c r="AJ33" s="91"/>
      <c r="AK33" s="148"/>
      <c r="AL33" s="92"/>
      <c r="AM33" s="92"/>
      <c r="AN33" s="149"/>
      <c r="AO33" s="93"/>
      <c r="AP33" s="93"/>
      <c r="AQ33" s="150"/>
      <c r="AR33" s="94"/>
      <c r="AS33" s="94"/>
      <c r="AT33" s="151"/>
      <c r="AU33" s="95"/>
      <c r="AV33" s="95"/>
      <c r="AW33" s="152"/>
      <c r="AX33" s="96"/>
      <c r="AY33" s="96"/>
      <c r="AZ33" s="153"/>
      <c r="BA33" s="81"/>
      <c r="BB33" s="81"/>
      <c r="BC33" s="154"/>
      <c r="BD33" s="97"/>
      <c r="BE33" s="97"/>
      <c r="BF33" s="155"/>
      <c r="BG33" s="98"/>
      <c r="BH33" s="98"/>
      <c r="BI33" s="156"/>
      <c r="BJ33" s="99"/>
      <c r="BK33" s="99"/>
      <c r="BL33" s="157"/>
      <c r="BM33" s="100"/>
      <c r="BN33" s="100"/>
      <c r="BO33" s="158"/>
      <c r="BP33" s="101"/>
      <c r="BQ33" s="101"/>
      <c r="BR33" s="159"/>
      <c r="BS33" s="102"/>
      <c r="BT33" s="102"/>
      <c r="BU33" s="160"/>
      <c r="BV33" s="103"/>
      <c r="BW33" s="103"/>
      <c r="BX33" s="161"/>
      <c r="BY33" s="104"/>
      <c r="BZ33" s="104"/>
      <c r="CA33" s="162"/>
      <c r="CB33" s="105"/>
      <c r="CC33" s="105"/>
      <c r="CD33" s="163"/>
      <c r="CE33" s="106"/>
      <c r="CF33" s="106"/>
      <c r="CG33" s="164"/>
      <c r="CH33" s="107"/>
      <c r="CI33" s="107"/>
      <c r="CJ33" s="165"/>
      <c r="CK33" s="108"/>
      <c r="CL33" s="108"/>
      <c r="CM33" s="108"/>
      <c r="CN33" s="110"/>
      <c r="CO33" s="110"/>
      <c r="CP33" s="166"/>
      <c r="CQ33" s="131"/>
      <c r="CR33" s="131"/>
      <c r="CS33" s="131"/>
      <c r="CT33" s="132"/>
      <c r="CU33" s="132"/>
      <c r="CV33" s="173"/>
      <c r="CW33" s="133"/>
      <c r="CX33" s="133"/>
      <c r="CY33" s="133"/>
      <c r="CZ33" s="134"/>
      <c r="DA33" s="134"/>
      <c r="DB33" s="175"/>
      <c r="DC33" s="81"/>
      <c r="DD33" s="81"/>
      <c r="DE33" s="154"/>
      <c r="DF33" s="81"/>
      <c r="DG33" s="81"/>
      <c r="DH33" s="154"/>
    </row>
    <row r="34" spans="1:112" s="136" customFormat="1" ht="11.25" x14ac:dyDescent="0.25">
      <c r="A34" s="130"/>
      <c r="B34" s="137"/>
      <c r="C34" s="138"/>
      <c r="D34" s="81"/>
      <c r="E34" s="138"/>
      <c r="F34" s="177"/>
      <c r="G34" s="138"/>
      <c r="H34" s="137"/>
      <c r="I34" s="138"/>
      <c r="J34" s="138"/>
      <c r="K34" s="84"/>
      <c r="L34" s="84"/>
      <c r="M34" s="140"/>
      <c r="N34" s="85"/>
      <c r="O34" s="85"/>
      <c r="P34" s="141"/>
      <c r="Q34" s="86"/>
      <c r="R34" s="86"/>
      <c r="S34" s="142"/>
      <c r="T34" s="87"/>
      <c r="U34" s="87"/>
      <c r="V34" s="143"/>
      <c r="W34" s="88"/>
      <c r="X34" s="88"/>
      <c r="Y34" s="144"/>
      <c r="Z34" s="89"/>
      <c r="AA34" s="89"/>
      <c r="AB34" s="145"/>
      <c r="AC34" s="90"/>
      <c r="AD34" s="90"/>
      <c r="AE34" s="146"/>
      <c r="AF34" s="135"/>
      <c r="AG34" s="135"/>
      <c r="AH34" s="147"/>
      <c r="AI34" s="91"/>
      <c r="AJ34" s="91"/>
      <c r="AK34" s="148"/>
      <c r="AL34" s="92"/>
      <c r="AM34" s="92"/>
      <c r="AN34" s="149"/>
      <c r="AO34" s="93"/>
      <c r="AP34" s="93"/>
      <c r="AQ34" s="150"/>
      <c r="AR34" s="94"/>
      <c r="AS34" s="94"/>
      <c r="AT34" s="151"/>
      <c r="AU34" s="95"/>
      <c r="AV34" s="95"/>
      <c r="AW34" s="152"/>
      <c r="AX34" s="96"/>
      <c r="AY34" s="96"/>
      <c r="AZ34" s="153"/>
      <c r="BA34" s="81"/>
      <c r="BB34" s="81"/>
      <c r="BC34" s="154"/>
      <c r="BD34" s="97"/>
      <c r="BE34" s="97"/>
      <c r="BF34" s="155"/>
      <c r="BG34" s="98"/>
      <c r="BH34" s="98"/>
      <c r="BI34" s="156"/>
      <c r="BJ34" s="99"/>
      <c r="BK34" s="99"/>
      <c r="BL34" s="157"/>
      <c r="BM34" s="100"/>
      <c r="BN34" s="100"/>
      <c r="BO34" s="158"/>
      <c r="BP34" s="101"/>
      <c r="BQ34" s="101"/>
      <c r="BR34" s="159"/>
      <c r="BS34" s="102"/>
      <c r="BT34" s="102"/>
      <c r="BU34" s="160"/>
      <c r="BV34" s="103"/>
      <c r="BW34" s="103"/>
      <c r="BX34" s="161"/>
      <c r="BY34" s="104"/>
      <c r="BZ34" s="104"/>
      <c r="CA34" s="162"/>
      <c r="CB34" s="105"/>
      <c r="CC34" s="105"/>
      <c r="CD34" s="163"/>
      <c r="CE34" s="106"/>
      <c r="CF34" s="106"/>
      <c r="CG34" s="164"/>
      <c r="CH34" s="107"/>
      <c r="CI34" s="107"/>
      <c r="CJ34" s="165"/>
      <c r="CK34" s="108"/>
      <c r="CL34" s="108"/>
      <c r="CM34" s="108"/>
      <c r="CN34" s="110"/>
      <c r="CO34" s="110"/>
      <c r="CP34" s="166"/>
      <c r="CQ34" s="131"/>
      <c r="CR34" s="131"/>
      <c r="CS34" s="131"/>
      <c r="CT34" s="132"/>
      <c r="CU34" s="132"/>
      <c r="CV34" s="173"/>
      <c r="CW34" s="133"/>
      <c r="CX34" s="133"/>
      <c r="CY34" s="133"/>
      <c r="CZ34" s="134"/>
      <c r="DA34" s="134"/>
      <c r="DB34" s="175"/>
      <c r="DC34" s="81"/>
      <c r="DD34" s="81"/>
      <c r="DE34" s="154"/>
      <c r="DF34" s="81"/>
      <c r="DG34" s="81"/>
      <c r="DH34" s="154"/>
    </row>
    <row r="35" spans="1:112" s="136" customFormat="1" ht="11.25" x14ac:dyDescent="0.25">
      <c r="A35" s="130"/>
      <c r="B35" s="137"/>
      <c r="C35" s="138"/>
      <c r="D35" s="81"/>
      <c r="E35" s="138"/>
      <c r="F35" s="177"/>
      <c r="G35" s="138"/>
      <c r="H35" s="137"/>
      <c r="I35" s="138"/>
      <c r="J35" s="138"/>
      <c r="K35" s="84"/>
      <c r="L35" s="84"/>
      <c r="M35" s="140"/>
      <c r="N35" s="85"/>
      <c r="O35" s="85"/>
      <c r="P35" s="141"/>
      <c r="Q35" s="86"/>
      <c r="R35" s="86"/>
      <c r="S35" s="142"/>
      <c r="T35" s="87"/>
      <c r="U35" s="87"/>
      <c r="V35" s="143"/>
      <c r="W35" s="88"/>
      <c r="X35" s="88"/>
      <c r="Y35" s="144"/>
      <c r="Z35" s="89"/>
      <c r="AA35" s="89"/>
      <c r="AB35" s="145"/>
      <c r="AC35" s="90"/>
      <c r="AD35" s="90"/>
      <c r="AE35" s="146"/>
      <c r="AF35" s="135"/>
      <c r="AG35" s="135"/>
      <c r="AH35" s="147"/>
      <c r="AI35" s="91"/>
      <c r="AJ35" s="91"/>
      <c r="AK35" s="148"/>
      <c r="AL35" s="92"/>
      <c r="AM35" s="92"/>
      <c r="AN35" s="149"/>
      <c r="AO35" s="93"/>
      <c r="AP35" s="93"/>
      <c r="AQ35" s="150"/>
      <c r="AR35" s="94"/>
      <c r="AS35" s="94"/>
      <c r="AT35" s="151"/>
      <c r="AU35" s="95"/>
      <c r="AV35" s="95"/>
      <c r="AW35" s="152"/>
      <c r="AX35" s="96"/>
      <c r="AY35" s="96"/>
      <c r="AZ35" s="153"/>
      <c r="BA35" s="81"/>
      <c r="BB35" s="81"/>
      <c r="BC35" s="154"/>
      <c r="BD35" s="97"/>
      <c r="BE35" s="97"/>
      <c r="BF35" s="155"/>
      <c r="BG35" s="98"/>
      <c r="BH35" s="98"/>
      <c r="BI35" s="156"/>
      <c r="BJ35" s="99"/>
      <c r="BK35" s="99"/>
      <c r="BL35" s="157"/>
      <c r="BM35" s="100"/>
      <c r="BN35" s="100"/>
      <c r="BO35" s="158"/>
      <c r="BP35" s="101"/>
      <c r="BQ35" s="101"/>
      <c r="BR35" s="159"/>
      <c r="BS35" s="102"/>
      <c r="BT35" s="102"/>
      <c r="BU35" s="160"/>
      <c r="BV35" s="103"/>
      <c r="BW35" s="103"/>
      <c r="BX35" s="161"/>
      <c r="BY35" s="104"/>
      <c r="BZ35" s="104"/>
      <c r="CA35" s="162"/>
      <c r="CB35" s="105"/>
      <c r="CC35" s="105"/>
      <c r="CD35" s="163"/>
      <c r="CE35" s="106"/>
      <c r="CF35" s="106"/>
      <c r="CG35" s="164"/>
      <c r="CH35" s="107"/>
      <c r="CI35" s="107"/>
      <c r="CJ35" s="165"/>
      <c r="CK35" s="108"/>
      <c r="CL35" s="108"/>
      <c r="CM35" s="108"/>
      <c r="CN35" s="110"/>
      <c r="CO35" s="110"/>
      <c r="CP35" s="166"/>
      <c r="CQ35" s="131"/>
      <c r="CR35" s="131"/>
      <c r="CS35" s="131"/>
      <c r="CT35" s="132"/>
      <c r="CU35" s="132"/>
      <c r="CV35" s="173"/>
      <c r="CW35" s="133"/>
      <c r="CX35" s="133"/>
      <c r="CY35" s="133"/>
      <c r="CZ35" s="134"/>
      <c r="DA35" s="134"/>
      <c r="DB35" s="175"/>
      <c r="DC35" s="81"/>
      <c r="DD35" s="81"/>
      <c r="DE35" s="154"/>
      <c r="DF35" s="81"/>
      <c r="DG35" s="81"/>
      <c r="DH35" s="154"/>
    </row>
    <row r="36" spans="1:112" s="136" customFormat="1" ht="11.25" x14ac:dyDescent="0.25">
      <c r="A36" s="130"/>
      <c r="B36" s="137"/>
      <c r="C36" s="138"/>
      <c r="D36" s="81"/>
      <c r="E36" s="138"/>
      <c r="F36" s="177"/>
      <c r="G36" s="138"/>
      <c r="H36" s="137"/>
      <c r="I36" s="138"/>
      <c r="J36" s="138"/>
      <c r="K36" s="84"/>
      <c r="L36" s="84"/>
      <c r="M36" s="140"/>
      <c r="N36" s="85"/>
      <c r="O36" s="85"/>
      <c r="P36" s="141"/>
      <c r="Q36" s="86"/>
      <c r="R36" s="86"/>
      <c r="S36" s="142"/>
      <c r="T36" s="87"/>
      <c r="U36" s="87"/>
      <c r="V36" s="143"/>
      <c r="W36" s="88"/>
      <c r="X36" s="88"/>
      <c r="Y36" s="144"/>
      <c r="Z36" s="89"/>
      <c r="AA36" s="89"/>
      <c r="AB36" s="145"/>
      <c r="AC36" s="90"/>
      <c r="AD36" s="90"/>
      <c r="AE36" s="146"/>
      <c r="AF36" s="135"/>
      <c r="AG36" s="135"/>
      <c r="AH36" s="147"/>
      <c r="AI36" s="91"/>
      <c r="AJ36" s="91"/>
      <c r="AK36" s="148"/>
      <c r="AL36" s="92"/>
      <c r="AM36" s="92"/>
      <c r="AN36" s="149"/>
      <c r="AO36" s="93"/>
      <c r="AP36" s="93"/>
      <c r="AQ36" s="150"/>
      <c r="AR36" s="94"/>
      <c r="AS36" s="94"/>
      <c r="AT36" s="151"/>
      <c r="AU36" s="95"/>
      <c r="AV36" s="95"/>
      <c r="AW36" s="152"/>
      <c r="AX36" s="96"/>
      <c r="AY36" s="96"/>
      <c r="AZ36" s="153"/>
      <c r="BA36" s="81"/>
      <c r="BB36" s="81"/>
      <c r="BC36" s="154"/>
      <c r="BD36" s="97"/>
      <c r="BE36" s="97"/>
      <c r="BF36" s="155"/>
      <c r="BG36" s="98"/>
      <c r="BH36" s="98"/>
      <c r="BI36" s="156"/>
      <c r="BJ36" s="99"/>
      <c r="BK36" s="99"/>
      <c r="BL36" s="157"/>
      <c r="BM36" s="100"/>
      <c r="BN36" s="100"/>
      <c r="BO36" s="158"/>
      <c r="BP36" s="101"/>
      <c r="BQ36" s="101"/>
      <c r="BR36" s="159"/>
      <c r="BS36" s="102"/>
      <c r="BT36" s="102"/>
      <c r="BU36" s="160"/>
      <c r="BV36" s="103"/>
      <c r="BW36" s="103"/>
      <c r="BX36" s="161"/>
      <c r="BY36" s="104"/>
      <c r="BZ36" s="104"/>
      <c r="CA36" s="162"/>
      <c r="CB36" s="105"/>
      <c r="CC36" s="105"/>
      <c r="CD36" s="163"/>
      <c r="CE36" s="106"/>
      <c r="CF36" s="106"/>
      <c r="CG36" s="164"/>
      <c r="CH36" s="107"/>
      <c r="CI36" s="107"/>
      <c r="CJ36" s="165"/>
      <c r="CK36" s="108"/>
      <c r="CL36" s="108"/>
      <c r="CM36" s="108"/>
      <c r="CN36" s="110"/>
      <c r="CO36" s="110"/>
      <c r="CP36" s="166"/>
      <c r="CQ36" s="131"/>
      <c r="CR36" s="131"/>
      <c r="CS36" s="131"/>
      <c r="CT36" s="132"/>
      <c r="CU36" s="132"/>
      <c r="CV36" s="173"/>
      <c r="CW36" s="133"/>
      <c r="CX36" s="133"/>
      <c r="CY36" s="133"/>
      <c r="CZ36" s="134"/>
      <c r="DA36" s="134"/>
      <c r="DB36" s="175"/>
      <c r="DC36" s="81"/>
      <c r="DD36" s="81"/>
      <c r="DE36" s="154"/>
      <c r="DF36" s="81"/>
      <c r="DG36" s="81"/>
      <c r="DH36" s="154"/>
    </row>
    <row r="37" spans="1:112" s="136" customFormat="1" ht="11.25" x14ac:dyDescent="0.25">
      <c r="A37" s="130"/>
      <c r="B37" s="137"/>
      <c r="C37" s="138"/>
      <c r="D37" s="81"/>
      <c r="E37" s="138"/>
      <c r="F37" s="177"/>
      <c r="G37" s="138"/>
      <c r="H37" s="137"/>
      <c r="I37" s="138"/>
      <c r="J37" s="138"/>
      <c r="K37" s="84"/>
      <c r="L37" s="84"/>
      <c r="M37" s="140"/>
      <c r="N37" s="85"/>
      <c r="O37" s="85"/>
      <c r="P37" s="141"/>
      <c r="Q37" s="86"/>
      <c r="R37" s="86"/>
      <c r="S37" s="142"/>
      <c r="T37" s="87"/>
      <c r="U37" s="87"/>
      <c r="V37" s="143"/>
      <c r="W37" s="88"/>
      <c r="X37" s="88"/>
      <c r="Y37" s="144"/>
      <c r="Z37" s="89"/>
      <c r="AA37" s="89"/>
      <c r="AB37" s="145"/>
      <c r="AC37" s="90"/>
      <c r="AD37" s="90"/>
      <c r="AE37" s="146"/>
      <c r="AF37" s="135"/>
      <c r="AG37" s="135"/>
      <c r="AH37" s="147"/>
      <c r="AI37" s="91"/>
      <c r="AJ37" s="91"/>
      <c r="AK37" s="148"/>
      <c r="AL37" s="92"/>
      <c r="AM37" s="92"/>
      <c r="AN37" s="149"/>
      <c r="AO37" s="93"/>
      <c r="AP37" s="93"/>
      <c r="AQ37" s="150"/>
      <c r="AR37" s="94"/>
      <c r="AS37" s="94"/>
      <c r="AT37" s="151"/>
      <c r="AU37" s="95"/>
      <c r="AV37" s="95"/>
      <c r="AW37" s="152"/>
      <c r="AX37" s="96"/>
      <c r="AY37" s="96"/>
      <c r="AZ37" s="153"/>
      <c r="BA37" s="81"/>
      <c r="BB37" s="81"/>
      <c r="BC37" s="154"/>
      <c r="BD37" s="97"/>
      <c r="BE37" s="97"/>
      <c r="BF37" s="155"/>
      <c r="BG37" s="98"/>
      <c r="BH37" s="98"/>
      <c r="BI37" s="156"/>
      <c r="BJ37" s="99"/>
      <c r="BK37" s="99"/>
      <c r="BL37" s="157"/>
      <c r="BM37" s="100"/>
      <c r="BN37" s="100"/>
      <c r="BO37" s="158"/>
      <c r="BP37" s="101"/>
      <c r="BQ37" s="101"/>
      <c r="BR37" s="159"/>
      <c r="BS37" s="102"/>
      <c r="BT37" s="102"/>
      <c r="BU37" s="160"/>
      <c r="BV37" s="103"/>
      <c r="BW37" s="103"/>
      <c r="BX37" s="161"/>
      <c r="BY37" s="104"/>
      <c r="BZ37" s="104"/>
      <c r="CA37" s="162"/>
      <c r="CB37" s="105"/>
      <c r="CC37" s="105"/>
      <c r="CD37" s="163"/>
      <c r="CE37" s="106"/>
      <c r="CF37" s="106"/>
      <c r="CG37" s="164"/>
      <c r="CH37" s="107"/>
      <c r="CI37" s="107"/>
      <c r="CJ37" s="165"/>
      <c r="CK37" s="108"/>
      <c r="CL37" s="108"/>
      <c r="CM37" s="108"/>
      <c r="CN37" s="110"/>
      <c r="CO37" s="110"/>
      <c r="CP37" s="166"/>
      <c r="CQ37" s="131"/>
      <c r="CR37" s="131"/>
      <c r="CS37" s="131"/>
      <c r="CT37" s="132"/>
      <c r="CU37" s="132"/>
      <c r="CV37" s="173"/>
      <c r="CW37" s="133"/>
      <c r="CX37" s="133"/>
      <c r="CY37" s="133"/>
      <c r="CZ37" s="134"/>
      <c r="DA37" s="134"/>
      <c r="DB37" s="175"/>
      <c r="DC37" s="81"/>
      <c r="DD37" s="81"/>
      <c r="DE37" s="154"/>
      <c r="DF37" s="81"/>
      <c r="DG37" s="81"/>
      <c r="DH37" s="154"/>
    </row>
    <row r="38" spans="1:112" s="136" customFormat="1" ht="11.25" x14ac:dyDescent="0.25">
      <c r="A38" s="130"/>
      <c r="B38" s="137"/>
      <c r="C38" s="138"/>
      <c r="D38" s="81"/>
      <c r="E38" s="138"/>
      <c r="F38" s="177"/>
      <c r="G38" s="138"/>
      <c r="H38" s="137"/>
      <c r="I38" s="138"/>
      <c r="J38" s="138"/>
      <c r="K38" s="84"/>
      <c r="L38" s="84"/>
      <c r="M38" s="140"/>
      <c r="N38" s="85"/>
      <c r="O38" s="85"/>
      <c r="P38" s="141"/>
      <c r="Q38" s="86"/>
      <c r="R38" s="86"/>
      <c r="S38" s="142"/>
      <c r="T38" s="87"/>
      <c r="U38" s="87"/>
      <c r="V38" s="143"/>
      <c r="W38" s="88"/>
      <c r="X38" s="88"/>
      <c r="Y38" s="144"/>
      <c r="Z38" s="89"/>
      <c r="AA38" s="89"/>
      <c r="AB38" s="145"/>
      <c r="AC38" s="90"/>
      <c r="AD38" s="90"/>
      <c r="AE38" s="146"/>
      <c r="AF38" s="135"/>
      <c r="AG38" s="135"/>
      <c r="AH38" s="147"/>
      <c r="AI38" s="91"/>
      <c r="AJ38" s="91"/>
      <c r="AK38" s="148"/>
      <c r="AL38" s="92"/>
      <c r="AM38" s="92"/>
      <c r="AN38" s="149"/>
      <c r="AO38" s="93"/>
      <c r="AP38" s="93"/>
      <c r="AQ38" s="150"/>
      <c r="AR38" s="94"/>
      <c r="AS38" s="94"/>
      <c r="AT38" s="151"/>
      <c r="AU38" s="95"/>
      <c r="AV38" s="95"/>
      <c r="AW38" s="152"/>
      <c r="AX38" s="96"/>
      <c r="AY38" s="96"/>
      <c r="AZ38" s="153"/>
      <c r="BA38" s="81"/>
      <c r="BB38" s="81"/>
      <c r="BC38" s="154"/>
      <c r="BD38" s="97"/>
      <c r="BE38" s="97"/>
      <c r="BF38" s="155"/>
      <c r="BG38" s="98"/>
      <c r="BH38" s="98"/>
      <c r="BI38" s="156"/>
      <c r="BJ38" s="99"/>
      <c r="BK38" s="99"/>
      <c r="BL38" s="157"/>
      <c r="BM38" s="100"/>
      <c r="BN38" s="100"/>
      <c r="BO38" s="158"/>
      <c r="BP38" s="101"/>
      <c r="BQ38" s="101"/>
      <c r="BR38" s="159"/>
      <c r="BS38" s="102"/>
      <c r="BT38" s="102"/>
      <c r="BU38" s="160"/>
      <c r="BV38" s="103"/>
      <c r="BW38" s="103"/>
      <c r="BX38" s="161"/>
      <c r="BY38" s="104"/>
      <c r="BZ38" s="104"/>
      <c r="CA38" s="162"/>
      <c r="CB38" s="105"/>
      <c r="CC38" s="105"/>
      <c r="CD38" s="163"/>
      <c r="CE38" s="106"/>
      <c r="CF38" s="106"/>
      <c r="CG38" s="164"/>
      <c r="CH38" s="107"/>
      <c r="CI38" s="107"/>
      <c r="CJ38" s="165"/>
      <c r="CK38" s="108"/>
      <c r="CL38" s="108"/>
      <c r="CM38" s="108"/>
      <c r="CN38" s="110"/>
      <c r="CO38" s="110"/>
      <c r="CP38" s="166"/>
      <c r="CQ38" s="131"/>
      <c r="CR38" s="131"/>
      <c r="CS38" s="131"/>
      <c r="CT38" s="132"/>
      <c r="CU38" s="132"/>
      <c r="CV38" s="173"/>
      <c r="CW38" s="133"/>
      <c r="CX38" s="133"/>
      <c r="CY38" s="133"/>
      <c r="CZ38" s="134"/>
      <c r="DA38" s="134"/>
      <c r="DB38" s="175"/>
      <c r="DC38" s="81"/>
      <c r="DD38" s="81"/>
      <c r="DE38" s="154"/>
      <c r="DF38" s="81"/>
      <c r="DG38" s="81"/>
      <c r="DH38" s="154"/>
    </row>
    <row r="39" spans="1:112" s="136" customFormat="1" ht="11.25" x14ac:dyDescent="0.25">
      <c r="A39" s="130"/>
      <c r="B39" s="137"/>
      <c r="C39" s="138"/>
      <c r="D39" s="81"/>
      <c r="E39" s="138"/>
      <c r="F39" s="177"/>
      <c r="G39" s="138"/>
      <c r="H39" s="137"/>
      <c r="I39" s="138"/>
      <c r="J39" s="138"/>
      <c r="K39" s="84"/>
      <c r="L39" s="84"/>
      <c r="M39" s="140"/>
      <c r="N39" s="85"/>
      <c r="O39" s="85"/>
      <c r="P39" s="141"/>
      <c r="Q39" s="86"/>
      <c r="R39" s="86"/>
      <c r="S39" s="142"/>
      <c r="T39" s="87"/>
      <c r="U39" s="87"/>
      <c r="V39" s="143"/>
      <c r="W39" s="88"/>
      <c r="X39" s="88"/>
      <c r="Y39" s="144"/>
      <c r="Z39" s="89"/>
      <c r="AA39" s="89"/>
      <c r="AB39" s="145"/>
      <c r="AC39" s="90"/>
      <c r="AD39" s="90"/>
      <c r="AE39" s="146"/>
      <c r="AF39" s="135"/>
      <c r="AG39" s="135"/>
      <c r="AH39" s="147"/>
      <c r="AI39" s="91"/>
      <c r="AJ39" s="91"/>
      <c r="AK39" s="148"/>
      <c r="AL39" s="92"/>
      <c r="AM39" s="92"/>
      <c r="AN39" s="149"/>
      <c r="AO39" s="93"/>
      <c r="AP39" s="93"/>
      <c r="AQ39" s="150"/>
      <c r="AR39" s="94"/>
      <c r="AS39" s="94"/>
      <c r="AT39" s="151"/>
      <c r="AU39" s="95"/>
      <c r="AV39" s="95"/>
      <c r="AW39" s="152"/>
      <c r="AX39" s="96"/>
      <c r="AY39" s="96"/>
      <c r="AZ39" s="153"/>
      <c r="BA39" s="81"/>
      <c r="BB39" s="81"/>
      <c r="BC39" s="154"/>
      <c r="BD39" s="97"/>
      <c r="BE39" s="97"/>
      <c r="BF39" s="155"/>
      <c r="BG39" s="98"/>
      <c r="BH39" s="98"/>
      <c r="BI39" s="156"/>
      <c r="BJ39" s="99"/>
      <c r="BK39" s="99"/>
      <c r="BL39" s="157"/>
      <c r="BM39" s="100"/>
      <c r="BN39" s="100"/>
      <c r="BO39" s="158"/>
      <c r="BP39" s="101"/>
      <c r="BQ39" s="101"/>
      <c r="BR39" s="159"/>
      <c r="BS39" s="102"/>
      <c r="BT39" s="102"/>
      <c r="BU39" s="160"/>
      <c r="BV39" s="103"/>
      <c r="BW39" s="103"/>
      <c r="BX39" s="161"/>
      <c r="BY39" s="104"/>
      <c r="BZ39" s="104"/>
      <c r="CA39" s="162"/>
      <c r="CB39" s="105"/>
      <c r="CC39" s="105"/>
      <c r="CD39" s="163"/>
      <c r="CE39" s="106"/>
      <c r="CF39" s="106"/>
      <c r="CG39" s="164"/>
      <c r="CH39" s="107"/>
      <c r="CI39" s="107"/>
      <c r="CJ39" s="165"/>
      <c r="CK39" s="108"/>
      <c r="CL39" s="108"/>
      <c r="CM39" s="108"/>
      <c r="CN39" s="110"/>
      <c r="CO39" s="110"/>
      <c r="CP39" s="166"/>
      <c r="CQ39" s="131"/>
      <c r="CR39" s="131"/>
      <c r="CS39" s="131"/>
      <c r="CT39" s="132"/>
      <c r="CU39" s="132"/>
      <c r="CV39" s="173"/>
      <c r="CW39" s="133"/>
      <c r="CX39" s="133"/>
      <c r="CY39" s="133"/>
      <c r="CZ39" s="134"/>
      <c r="DA39" s="134"/>
      <c r="DB39" s="175"/>
      <c r="DC39" s="81"/>
      <c r="DD39" s="81"/>
      <c r="DE39" s="154"/>
      <c r="DF39" s="81"/>
      <c r="DG39" s="81"/>
      <c r="DH39" s="154"/>
    </row>
    <row r="40" spans="1:112" s="136" customFormat="1" ht="11.25" x14ac:dyDescent="0.25">
      <c r="A40" s="130"/>
      <c r="B40" s="137"/>
      <c r="C40" s="138"/>
      <c r="D40" s="81"/>
      <c r="E40" s="138"/>
      <c r="F40" s="177"/>
      <c r="G40" s="138"/>
      <c r="H40" s="137"/>
      <c r="I40" s="138"/>
      <c r="J40" s="138"/>
      <c r="K40" s="84"/>
      <c r="L40" s="84"/>
      <c r="M40" s="140"/>
      <c r="N40" s="85"/>
      <c r="O40" s="85"/>
      <c r="P40" s="141"/>
      <c r="Q40" s="86"/>
      <c r="R40" s="86"/>
      <c r="S40" s="142"/>
      <c r="T40" s="87"/>
      <c r="U40" s="87"/>
      <c r="V40" s="143"/>
      <c r="W40" s="88"/>
      <c r="X40" s="88"/>
      <c r="Y40" s="144"/>
      <c r="Z40" s="89"/>
      <c r="AA40" s="89"/>
      <c r="AB40" s="145"/>
      <c r="AC40" s="90"/>
      <c r="AD40" s="90"/>
      <c r="AE40" s="146"/>
      <c r="AF40" s="135"/>
      <c r="AG40" s="135"/>
      <c r="AH40" s="147"/>
      <c r="AI40" s="91"/>
      <c r="AJ40" s="91"/>
      <c r="AK40" s="148"/>
      <c r="AL40" s="92"/>
      <c r="AM40" s="92"/>
      <c r="AN40" s="149"/>
      <c r="AO40" s="93"/>
      <c r="AP40" s="93"/>
      <c r="AQ40" s="150"/>
      <c r="AR40" s="94"/>
      <c r="AS40" s="94"/>
      <c r="AT40" s="151"/>
      <c r="AU40" s="95"/>
      <c r="AV40" s="95"/>
      <c r="AW40" s="152"/>
      <c r="AX40" s="96"/>
      <c r="AY40" s="96"/>
      <c r="AZ40" s="153"/>
      <c r="BA40" s="81"/>
      <c r="BB40" s="81"/>
      <c r="BC40" s="154"/>
      <c r="BD40" s="97"/>
      <c r="BE40" s="97"/>
      <c r="BF40" s="155"/>
      <c r="BG40" s="98"/>
      <c r="BH40" s="98"/>
      <c r="BI40" s="156"/>
      <c r="BJ40" s="99"/>
      <c r="BK40" s="99"/>
      <c r="BL40" s="157"/>
      <c r="BM40" s="100"/>
      <c r="BN40" s="100"/>
      <c r="BO40" s="158"/>
      <c r="BP40" s="101"/>
      <c r="BQ40" s="101"/>
      <c r="BR40" s="159"/>
      <c r="BS40" s="102"/>
      <c r="BT40" s="102"/>
      <c r="BU40" s="160"/>
      <c r="BV40" s="103"/>
      <c r="BW40" s="103"/>
      <c r="BX40" s="161"/>
      <c r="BY40" s="104"/>
      <c r="BZ40" s="104"/>
      <c r="CA40" s="162"/>
      <c r="CB40" s="105"/>
      <c r="CC40" s="105"/>
      <c r="CD40" s="163"/>
      <c r="CE40" s="106"/>
      <c r="CF40" s="106"/>
      <c r="CG40" s="164"/>
      <c r="CH40" s="107"/>
      <c r="CI40" s="107"/>
      <c r="CJ40" s="165"/>
      <c r="CK40" s="108"/>
      <c r="CL40" s="108"/>
      <c r="CM40" s="108"/>
      <c r="CN40" s="110"/>
      <c r="CO40" s="110"/>
      <c r="CP40" s="166"/>
      <c r="CQ40" s="131"/>
      <c r="CR40" s="131"/>
      <c r="CS40" s="131"/>
      <c r="CT40" s="132"/>
      <c r="CU40" s="132"/>
      <c r="CV40" s="173"/>
      <c r="CW40" s="133"/>
      <c r="CX40" s="133"/>
      <c r="CY40" s="133"/>
      <c r="CZ40" s="134"/>
      <c r="DA40" s="134"/>
      <c r="DB40" s="175"/>
      <c r="DC40" s="81"/>
      <c r="DD40" s="81"/>
      <c r="DE40" s="154"/>
      <c r="DF40" s="81"/>
      <c r="DG40" s="81"/>
      <c r="DH40" s="154"/>
    </row>
    <row r="41" spans="1:112" s="136" customFormat="1" ht="11.25" x14ac:dyDescent="0.25">
      <c r="A41" s="130"/>
      <c r="B41" s="137"/>
      <c r="C41" s="138"/>
      <c r="D41" s="81"/>
      <c r="E41" s="138"/>
      <c r="F41" s="177"/>
      <c r="G41" s="138"/>
      <c r="H41" s="137"/>
      <c r="I41" s="138"/>
      <c r="J41" s="138"/>
      <c r="K41" s="84"/>
      <c r="L41" s="84"/>
      <c r="M41" s="140"/>
      <c r="N41" s="85"/>
      <c r="O41" s="85"/>
      <c r="P41" s="141"/>
      <c r="Q41" s="86"/>
      <c r="R41" s="86"/>
      <c r="S41" s="142"/>
      <c r="T41" s="87"/>
      <c r="U41" s="87"/>
      <c r="V41" s="143"/>
      <c r="W41" s="88"/>
      <c r="X41" s="88"/>
      <c r="Y41" s="144"/>
      <c r="Z41" s="89"/>
      <c r="AA41" s="89"/>
      <c r="AB41" s="145"/>
      <c r="AC41" s="90"/>
      <c r="AD41" s="90"/>
      <c r="AE41" s="146"/>
      <c r="AF41" s="135"/>
      <c r="AG41" s="135"/>
      <c r="AH41" s="147"/>
      <c r="AI41" s="91"/>
      <c r="AJ41" s="91"/>
      <c r="AK41" s="148"/>
      <c r="AL41" s="92"/>
      <c r="AM41" s="92"/>
      <c r="AN41" s="149"/>
      <c r="AO41" s="93"/>
      <c r="AP41" s="93"/>
      <c r="AQ41" s="150"/>
      <c r="AR41" s="94"/>
      <c r="AS41" s="94"/>
      <c r="AT41" s="151"/>
      <c r="AU41" s="95"/>
      <c r="AV41" s="95"/>
      <c r="AW41" s="152"/>
      <c r="AX41" s="96"/>
      <c r="AY41" s="96"/>
      <c r="AZ41" s="153"/>
      <c r="BA41" s="81"/>
      <c r="BB41" s="81"/>
      <c r="BC41" s="154"/>
      <c r="BD41" s="97"/>
      <c r="BE41" s="97"/>
      <c r="BF41" s="155"/>
      <c r="BG41" s="98"/>
      <c r="BH41" s="98"/>
      <c r="BI41" s="156"/>
      <c r="BJ41" s="99"/>
      <c r="BK41" s="99"/>
      <c r="BL41" s="157"/>
      <c r="BM41" s="100"/>
      <c r="BN41" s="100"/>
      <c r="BO41" s="158"/>
      <c r="BP41" s="101"/>
      <c r="BQ41" s="101"/>
      <c r="BR41" s="159"/>
      <c r="BS41" s="102"/>
      <c r="BT41" s="102"/>
      <c r="BU41" s="160"/>
      <c r="BV41" s="103"/>
      <c r="BW41" s="103"/>
      <c r="BX41" s="161"/>
      <c r="BY41" s="104"/>
      <c r="BZ41" s="104"/>
      <c r="CA41" s="162"/>
      <c r="CB41" s="105"/>
      <c r="CC41" s="105"/>
      <c r="CD41" s="163"/>
      <c r="CE41" s="106"/>
      <c r="CF41" s="106"/>
      <c r="CG41" s="164"/>
      <c r="CH41" s="107"/>
      <c r="CI41" s="107"/>
      <c r="CJ41" s="165"/>
      <c r="CK41" s="108"/>
      <c r="CL41" s="108"/>
      <c r="CM41" s="108"/>
      <c r="CN41" s="110"/>
      <c r="CO41" s="110"/>
      <c r="CP41" s="166"/>
      <c r="CQ41" s="131"/>
      <c r="CR41" s="131"/>
      <c r="CS41" s="131"/>
      <c r="CT41" s="132"/>
      <c r="CU41" s="132"/>
      <c r="CV41" s="173"/>
      <c r="CW41" s="133"/>
      <c r="CX41" s="133"/>
      <c r="CY41" s="133"/>
      <c r="CZ41" s="134"/>
      <c r="DA41" s="134"/>
      <c r="DB41" s="175"/>
      <c r="DC41" s="81"/>
      <c r="DD41" s="81"/>
      <c r="DE41" s="154"/>
      <c r="DF41" s="81"/>
      <c r="DG41" s="81"/>
      <c r="DH41" s="154"/>
    </row>
    <row r="42" spans="1:112" s="136" customFormat="1" ht="11.25" x14ac:dyDescent="0.25">
      <c r="A42" s="130"/>
      <c r="B42" s="137"/>
      <c r="C42" s="138"/>
      <c r="D42" s="81"/>
      <c r="E42" s="138"/>
      <c r="F42" s="177"/>
      <c r="G42" s="138"/>
      <c r="H42" s="137"/>
      <c r="I42" s="138"/>
      <c r="J42" s="138"/>
      <c r="K42" s="84"/>
      <c r="L42" s="84"/>
      <c r="M42" s="140"/>
      <c r="N42" s="85"/>
      <c r="O42" s="85"/>
      <c r="P42" s="141"/>
      <c r="Q42" s="86"/>
      <c r="R42" s="86"/>
      <c r="S42" s="142"/>
      <c r="T42" s="87"/>
      <c r="U42" s="87"/>
      <c r="V42" s="143"/>
      <c r="W42" s="88"/>
      <c r="X42" s="88"/>
      <c r="Y42" s="144"/>
      <c r="Z42" s="89"/>
      <c r="AA42" s="89"/>
      <c r="AB42" s="145"/>
      <c r="AC42" s="90"/>
      <c r="AD42" s="90"/>
      <c r="AE42" s="146"/>
      <c r="AF42" s="135"/>
      <c r="AG42" s="135"/>
      <c r="AH42" s="147"/>
      <c r="AI42" s="91"/>
      <c r="AJ42" s="91"/>
      <c r="AK42" s="148"/>
      <c r="AL42" s="92"/>
      <c r="AM42" s="92"/>
      <c r="AN42" s="149"/>
      <c r="AO42" s="93"/>
      <c r="AP42" s="93"/>
      <c r="AQ42" s="150"/>
      <c r="AR42" s="94"/>
      <c r="AS42" s="94"/>
      <c r="AT42" s="151"/>
      <c r="AU42" s="95"/>
      <c r="AV42" s="95"/>
      <c r="AW42" s="152"/>
      <c r="AX42" s="96"/>
      <c r="AY42" s="96"/>
      <c r="AZ42" s="153"/>
      <c r="BA42" s="81"/>
      <c r="BB42" s="81"/>
      <c r="BC42" s="154"/>
      <c r="BD42" s="97"/>
      <c r="BE42" s="97"/>
      <c r="BF42" s="155"/>
      <c r="BG42" s="98"/>
      <c r="BH42" s="98"/>
      <c r="BI42" s="156"/>
      <c r="BJ42" s="99"/>
      <c r="BK42" s="99"/>
      <c r="BL42" s="157"/>
      <c r="BM42" s="100"/>
      <c r="BN42" s="100"/>
      <c r="BO42" s="158"/>
      <c r="BP42" s="101"/>
      <c r="BQ42" s="101"/>
      <c r="BR42" s="159"/>
      <c r="BS42" s="102"/>
      <c r="BT42" s="102"/>
      <c r="BU42" s="160"/>
      <c r="BV42" s="103"/>
      <c r="BW42" s="103"/>
      <c r="BX42" s="161"/>
      <c r="BY42" s="104"/>
      <c r="BZ42" s="104"/>
      <c r="CA42" s="162"/>
      <c r="CB42" s="105"/>
      <c r="CC42" s="105"/>
      <c r="CD42" s="163"/>
      <c r="CE42" s="106"/>
      <c r="CF42" s="106"/>
      <c r="CG42" s="164"/>
      <c r="CH42" s="107"/>
      <c r="CI42" s="107"/>
      <c r="CJ42" s="165"/>
      <c r="CK42" s="108"/>
      <c r="CL42" s="108"/>
      <c r="CM42" s="108"/>
      <c r="CN42" s="110"/>
      <c r="CO42" s="110"/>
      <c r="CP42" s="166"/>
      <c r="CQ42" s="131"/>
      <c r="CR42" s="131"/>
      <c r="CS42" s="131"/>
      <c r="CT42" s="132"/>
      <c r="CU42" s="132"/>
      <c r="CV42" s="173"/>
      <c r="CW42" s="133"/>
      <c r="CX42" s="133"/>
      <c r="CY42" s="133"/>
      <c r="CZ42" s="134"/>
      <c r="DA42" s="134"/>
      <c r="DB42" s="175"/>
      <c r="DC42" s="81"/>
      <c r="DD42" s="81"/>
      <c r="DE42" s="154"/>
      <c r="DF42" s="81"/>
      <c r="DG42" s="81"/>
      <c r="DH42" s="154"/>
    </row>
  </sheetData>
  <sortState xmlns:xlrd2="http://schemas.microsoft.com/office/spreadsheetml/2017/richdata2" ref="A3:DF37">
    <sortCondition ref="A37"/>
  </sortState>
  <mergeCells count="34">
    <mergeCell ref="CW2:CY2"/>
    <mergeCell ref="CZ2:DB2"/>
    <mergeCell ref="DC2:DE2"/>
    <mergeCell ref="DF2:DH2"/>
    <mergeCell ref="CE2:CG2"/>
    <mergeCell ref="CH2:CJ2"/>
    <mergeCell ref="CK2:CM2"/>
    <mergeCell ref="CN2:CP2"/>
    <mergeCell ref="CQ2:CS2"/>
    <mergeCell ref="CT2:CV2"/>
    <mergeCell ref="CB2:CD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  <mergeCell ref="BV2:BX2"/>
    <mergeCell ref="BY2:CA2"/>
    <mergeCell ref="AR2:AT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</mergeCells>
  <conditionalFormatting sqref="D3:D42">
    <cfRule type="cellIs" dxfId="7" priority="1" operator="lessThan">
      <formula>10</formula>
    </cfRule>
  </conditionalFormatting>
  <conditionalFormatting sqref="CN1:DB1">
    <cfRule type="containsText" dxfId="6" priority="3" operator="containsText" text="x">
      <formula>NOT(ISERROR(SEARCH("x",CN1)))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AD1882-C309-4421-B90B-B7087982C028}">
          <x14:formula1>
            <xm:f>Parts!$A$2:$A$161</xm:f>
          </x14:formula1>
          <xm:sqref>A3:A42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6F7A1-F431-4F4A-9594-F1E6DAE59BEC}">
  <sheetPr codeName="Sheet12"/>
  <dimension ref="A1:Q30"/>
  <sheetViews>
    <sheetView zoomScale="145" zoomScaleNormal="145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R13" sqref="R13"/>
    </sheetView>
  </sheetViews>
  <sheetFormatPr defaultColWidth="9.140625" defaultRowHeight="12" x14ac:dyDescent="0.2"/>
  <cols>
    <col min="1" max="1" width="29" style="31" bestFit="1" customWidth="1"/>
    <col min="2" max="2" width="15.5703125" style="31" hidden="1" customWidth="1"/>
    <col min="3" max="3" width="13.5703125" style="31" hidden="1" customWidth="1"/>
    <col min="4" max="4" width="16.7109375" style="31" hidden="1" customWidth="1"/>
    <col min="5" max="5" width="7" style="31" hidden="1" customWidth="1"/>
    <col min="6" max="6" width="7.5703125" style="31" bestFit="1" customWidth="1"/>
    <col min="7" max="8" width="3.7109375" style="62" bestFit="1" customWidth="1"/>
    <col min="9" max="9" width="7" style="62" customWidth="1"/>
    <col min="10" max="10" width="7" style="62" bestFit="1" customWidth="1"/>
    <col min="11" max="11" width="8.140625" style="62" bestFit="1" customWidth="1"/>
    <col min="12" max="12" width="6" style="62" customWidth="1"/>
    <col min="13" max="17" width="3.5703125" style="62" bestFit="1" customWidth="1"/>
    <col min="18" max="16384" width="9.140625" style="31"/>
  </cols>
  <sheetData>
    <row r="1" spans="1:17" x14ac:dyDescent="0.2">
      <c r="F1" s="31">
        <f>SUM(F3:F30)</f>
        <v>10</v>
      </c>
    </row>
    <row r="2" spans="1:17" s="63" customFormat="1" x14ac:dyDescent="0.2">
      <c r="A2" s="63" t="s">
        <v>102</v>
      </c>
      <c r="B2" s="63" t="s">
        <v>103</v>
      </c>
      <c r="C2" s="63" t="s">
        <v>130</v>
      </c>
      <c r="D2" s="63" t="s">
        <v>100</v>
      </c>
      <c r="E2" s="63" t="s">
        <v>101</v>
      </c>
      <c r="F2" s="63" t="s">
        <v>185</v>
      </c>
      <c r="G2" s="23" t="s">
        <v>105</v>
      </c>
      <c r="H2" s="23" t="s">
        <v>104</v>
      </c>
      <c r="I2" s="23" t="s">
        <v>180</v>
      </c>
      <c r="J2" s="23" t="s">
        <v>107</v>
      </c>
      <c r="K2" s="23" t="s">
        <v>108</v>
      </c>
      <c r="L2" s="64" t="s">
        <v>165</v>
      </c>
      <c r="M2" s="65"/>
      <c r="N2" s="65"/>
      <c r="O2" s="65"/>
      <c r="P2" s="65"/>
      <c r="Q2" s="66"/>
    </row>
    <row r="3" spans="1:17" x14ac:dyDescent="0.2">
      <c r="A3" s="31" t="s">
        <v>119</v>
      </c>
      <c r="C3" s="31" t="s">
        <v>133</v>
      </c>
      <c r="D3" s="67" t="s">
        <v>88</v>
      </c>
      <c r="E3" s="31" t="s">
        <v>87</v>
      </c>
      <c r="F3" s="62"/>
      <c r="H3" s="62">
        <v>0</v>
      </c>
      <c r="I3" s="62">
        <f t="shared" ref="I3:I28" si="0">SUM((H3*1000)+(G3*5000)+(J3))</f>
        <v>1078</v>
      </c>
      <c r="J3" s="62">
        <f t="shared" ref="J3:J28" si="1">SUM(L3:Q3)</f>
        <v>1078</v>
      </c>
      <c r="K3" s="62">
        <f t="shared" ref="K3:K28" si="2">COUNT(L3:Q3)</f>
        <v>2</v>
      </c>
      <c r="L3" s="62">
        <v>710</v>
      </c>
      <c r="M3" s="62">
        <v>368</v>
      </c>
    </row>
    <row r="4" spans="1:17" x14ac:dyDescent="0.2">
      <c r="A4" s="31" t="s">
        <v>120</v>
      </c>
      <c r="C4" s="31" t="s">
        <v>132</v>
      </c>
      <c r="D4" s="67" t="s">
        <v>88</v>
      </c>
      <c r="E4" s="31" t="s">
        <v>87</v>
      </c>
      <c r="F4" s="62"/>
      <c r="H4" s="62">
        <v>1</v>
      </c>
      <c r="I4" s="62">
        <f t="shared" si="0"/>
        <v>1656</v>
      </c>
      <c r="J4" s="62">
        <f t="shared" si="1"/>
        <v>656</v>
      </c>
      <c r="K4" s="62">
        <f t="shared" si="2"/>
        <v>1</v>
      </c>
      <c r="L4" s="62">
        <v>656</v>
      </c>
    </row>
    <row r="5" spans="1:17" x14ac:dyDescent="0.2">
      <c r="A5" s="31" t="s">
        <v>86</v>
      </c>
      <c r="B5" s="31" t="s">
        <v>166</v>
      </c>
      <c r="C5" s="31" t="s">
        <v>131</v>
      </c>
      <c r="D5" s="67" t="s">
        <v>88</v>
      </c>
      <c r="E5" s="31" t="s">
        <v>87</v>
      </c>
      <c r="F5" s="62"/>
      <c r="H5" s="62">
        <v>2</v>
      </c>
      <c r="I5" s="62">
        <f t="shared" si="0"/>
        <v>2490</v>
      </c>
      <c r="J5" s="62">
        <f t="shared" si="1"/>
        <v>490</v>
      </c>
      <c r="K5" s="62">
        <f t="shared" si="2"/>
        <v>1</v>
      </c>
      <c r="L5" s="62">
        <v>490</v>
      </c>
    </row>
    <row r="6" spans="1:17" x14ac:dyDescent="0.2">
      <c r="A6" s="31" t="s">
        <v>92</v>
      </c>
      <c r="B6" s="31" t="s">
        <v>109</v>
      </c>
      <c r="C6" s="31" t="s">
        <v>134</v>
      </c>
      <c r="D6" s="67" t="s">
        <v>88</v>
      </c>
      <c r="E6" s="31" t="s">
        <v>87</v>
      </c>
      <c r="F6" s="62"/>
      <c r="H6" s="62">
        <v>0</v>
      </c>
      <c r="I6" s="62">
        <f t="shared" si="0"/>
        <v>1234</v>
      </c>
      <c r="J6" s="62">
        <f t="shared" si="1"/>
        <v>1234</v>
      </c>
      <c r="K6" s="62">
        <f t="shared" si="2"/>
        <v>3</v>
      </c>
      <c r="L6" s="62">
        <v>758</v>
      </c>
      <c r="M6" s="62">
        <v>228</v>
      </c>
      <c r="N6" s="62">
        <v>248</v>
      </c>
    </row>
    <row r="7" spans="1:17" x14ac:dyDescent="0.2">
      <c r="A7" s="31" t="s">
        <v>90</v>
      </c>
      <c r="B7" s="31" t="s">
        <v>90</v>
      </c>
      <c r="C7" s="31" t="s">
        <v>135</v>
      </c>
      <c r="D7" s="67" t="s">
        <v>88</v>
      </c>
      <c r="E7" s="31" t="s">
        <v>87</v>
      </c>
      <c r="F7" s="62">
        <v>1</v>
      </c>
      <c r="H7" s="62">
        <v>0</v>
      </c>
      <c r="I7" s="62">
        <f t="shared" si="0"/>
        <v>804</v>
      </c>
      <c r="J7" s="62">
        <f t="shared" si="1"/>
        <v>804</v>
      </c>
      <c r="K7" s="62">
        <f t="shared" si="2"/>
        <v>2</v>
      </c>
      <c r="L7" s="62">
        <v>340</v>
      </c>
      <c r="M7" s="62">
        <v>464</v>
      </c>
    </row>
    <row r="8" spans="1:17" x14ac:dyDescent="0.2">
      <c r="A8" s="31" t="s">
        <v>118</v>
      </c>
      <c r="C8" s="31" t="s">
        <v>136</v>
      </c>
      <c r="D8" s="67" t="s">
        <v>88</v>
      </c>
      <c r="E8" s="31" t="s">
        <v>87</v>
      </c>
      <c r="F8" s="62"/>
      <c r="H8" s="62">
        <v>0</v>
      </c>
      <c r="I8" s="62">
        <f t="shared" si="0"/>
        <v>824</v>
      </c>
      <c r="J8" s="62">
        <f t="shared" si="1"/>
        <v>824</v>
      </c>
      <c r="K8" s="62">
        <f t="shared" si="2"/>
        <v>2</v>
      </c>
      <c r="L8" s="62">
        <v>752</v>
      </c>
      <c r="M8" s="62">
        <v>72</v>
      </c>
    </row>
    <row r="9" spans="1:17" x14ac:dyDescent="0.2">
      <c r="A9" s="31" t="s">
        <v>216</v>
      </c>
      <c r="C9" s="31" t="s">
        <v>137</v>
      </c>
      <c r="D9" s="67" t="s">
        <v>88</v>
      </c>
      <c r="E9" s="31" t="s">
        <v>87</v>
      </c>
      <c r="F9" s="62"/>
      <c r="H9" s="62">
        <v>2</v>
      </c>
      <c r="I9" s="62">
        <f t="shared" si="0"/>
        <v>2762</v>
      </c>
      <c r="J9" s="62">
        <f t="shared" si="1"/>
        <v>762</v>
      </c>
      <c r="K9" s="62">
        <f t="shared" si="2"/>
        <v>1</v>
      </c>
      <c r="L9" s="62">
        <v>762</v>
      </c>
    </row>
    <row r="10" spans="1:17" x14ac:dyDescent="0.2">
      <c r="A10" s="31" t="s">
        <v>171</v>
      </c>
      <c r="C10" s="31" t="s">
        <v>138</v>
      </c>
      <c r="D10" s="67" t="s">
        <v>88</v>
      </c>
      <c r="E10" s="31" t="s">
        <v>87</v>
      </c>
      <c r="F10" s="62">
        <v>1</v>
      </c>
      <c r="H10" s="62">
        <v>0</v>
      </c>
      <c r="I10" s="62">
        <f t="shared" si="0"/>
        <v>488</v>
      </c>
      <c r="J10" s="62">
        <f t="shared" si="1"/>
        <v>488</v>
      </c>
      <c r="K10" s="62">
        <f t="shared" si="2"/>
        <v>1</v>
      </c>
      <c r="L10" s="62">
        <v>488</v>
      </c>
    </row>
    <row r="11" spans="1:17" x14ac:dyDescent="0.2">
      <c r="A11" s="31" t="s">
        <v>168</v>
      </c>
      <c r="C11" s="31" t="s">
        <v>139</v>
      </c>
      <c r="D11" s="67" t="s">
        <v>88</v>
      </c>
      <c r="E11" s="31" t="s">
        <v>87</v>
      </c>
      <c r="F11" s="62">
        <v>1</v>
      </c>
      <c r="H11" s="62">
        <v>0</v>
      </c>
      <c r="I11" s="62">
        <f t="shared" si="0"/>
        <v>278</v>
      </c>
      <c r="J11" s="62">
        <f t="shared" si="1"/>
        <v>278</v>
      </c>
      <c r="K11" s="62">
        <f t="shared" si="2"/>
        <v>1</v>
      </c>
      <c r="L11" s="62">
        <v>278</v>
      </c>
    </row>
    <row r="12" spans="1:17" x14ac:dyDescent="0.2">
      <c r="A12" s="31" t="s">
        <v>169</v>
      </c>
      <c r="C12" s="31" t="s">
        <v>140</v>
      </c>
      <c r="D12" s="67" t="s">
        <v>88</v>
      </c>
      <c r="E12" s="31" t="s">
        <v>87</v>
      </c>
      <c r="F12" s="62"/>
      <c r="H12" s="62">
        <v>0</v>
      </c>
      <c r="I12" s="62">
        <f t="shared" si="0"/>
        <v>646</v>
      </c>
      <c r="J12" s="62">
        <f t="shared" si="1"/>
        <v>646</v>
      </c>
      <c r="K12" s="62">
        <f t="shared" si="2"/>
        <v>2</v>
      </c>
      <c r="L12" s="62">
        <v>182</v>
      </c>
      <c r="M12" s="62">
        <v>464</v>
      </c>
    </row>
    <row r="13" spans="1:17" x14ac:dyDescent="0.2">
      <c r="A13" s="31" t="s">
        <v>170</v>
      </c>
      <c r="C13" s="31" t="s">
        <v>141</v>
      </c>
      <c r="D13" s="67" t="s">
        <v>88</v>
      </c>
      <c r="E13" s="31" t="s">
        <v>87</v>
      </c>
      <c r="F13" s="62"/>
      <c r="H13" s="62">
        <v>0</v>
      </c>
      <c r="I13" s="62">
        <f t="shared" si="0"/>
        <v>1770</v>
      </c>
      <c r="J13" s="62">
        <f t="shared" si="1"/>
        <v>1770</v>
      </c>
      <c r="K13" s="62">
        <f t="shared" si="2"/>
        <v>2</v>
      </c>
      <c r="L13" s="62">
        <v>980</v>
      </c>
      <c r="M13" s="62">
        <v>790</v>
      </c>
    </row>
    <row r="14" spans="1:17" x14ac:dyDescent="0.2">
      <c r="A14" s="31" t="s">
        <v>121</v>
      </c>
      <c r="C14" s="31" t="s">
        <v>142</v>
      </c>
      <c r="D14" s="67" t="s">
        <v>88</v>
      </c>
      <c r="E14" s="31" t="s">
        <v>87</v>
      </c>
      <c r="F14" s="62"/>
      <c r="H14" s="62">
        <v>1</v>
      </c>
      <c r="I14" s="62">
        <f t="shared" si="0"/>
        <v>1342</v>
      </c>
      <c r="J14" s="62">
        <f t="shared" si="1"/>
        <v>342</v>
      </c>
      <c r="K14" s="62">
        <f t="shared" si="2"/>
        <v>1</v>
      </c>
      <c r="L14" s="62">
        <v>342</v>
      </c>
    </row>
    <row r="15" spans="1:17" x14ac:dyDescent="0.2">
      <c r="A15" s="31" t="s">
        <v>91</v>
      </c>
      <c r="B15" s="31" t="s">
        <v>117</v>
      </c>
      <c r="C15" s="31" t="s">
        <v>143</v>
      </c>
      <c r="D15" s="67" t="s">
        <v>88</v>
      </c>
      <c r="E15" s="31" t="s">
        <v>87</v>
      </c>
      <c r="F15" s="62">
        <v>1</v>
      </c>
      <c r="H15" s="62">
        <v>0</v>
      </c>
      <c r="I15" s="62">
        <f t="shared" si="0"/>
        <v>478</v>
      </c>
      <c r="J15" s="62">
        <f t="shared" si="1"/>
        <v>478</v>
      </c>
      <c r="K15" s="62">
        <f t="shared" si="2"/>
        <v>2</v>
      </c>
      <c r="L15" s="62">
        <v>278</v>
      </c>
      <c r="M15" s="62">
        <v>200</v>
      </c>
    </row>
    <row r="16" spans="1:17" x14ac:dyDescent="0.2">
      <c r="A16" s="31" t="s">
        <v>98</v>
      </c>
      <c r="B16" s="31" t="s">
        <v>113</v>
      </c>
      <c r="C16" s="31" t="s">
        <v>144</v>
      </c>
      <c r="D16" s="67" t="s">
        <v>88</v>
      </c>
      <c r="E16" s="31" t="s">
        <v>87</v>
      </c>
      <c r="F16" s="62"/>
      <c r="H16" s="62">
        <v>0</v>
      </c>
      <c r="I16" s="62">
        <f t="shared" si="0"/>
        <v>1344</v>
      </c>
      <c r="J16" s="62">
        <f t="shared" si="1"/>
        <v>1344</v>
      </c>
      <c r="K16" s="62">
        <f t="shared" si="2"/>
        <v>2</v>
      </c>
      <c r="L16" s="62">
        <v>836</v>
      </c>
      <c r="M16" s="62">
        <v>508</v>
      </c>
    </row>
    <row r="17" spans="1:14" x14ac:dyDescent="0.2">
      <c r="A17" s="31" t="s">
        <v>97</v>
      </c>
      <c r="B17" s="31" t="s">
        <v>114</v>
      </c>
      <c r="C17" s="31" t="s">
        <v>145</v>
      </c>
      <c r="D17" s="67" t="s">
        <v>88</v>
      </c>
      <c r="E17" s="31" t="s">
        <v>87</v>
      </c>
      <c r="F17" s="62"/>
      <c r="H17" s="62">
        <v>0</v>
      </c>
      <c r="I17" s="62">
        <f t="shared" si="0"/>
        <v>532</v>
      </c>
      <c r="J17" s="62">
        <f t="shared" si="1"/>
        <v>532</v>
      </c>
      <c r="K17" s="62">
        <f t="shared" si="2"/>
        <v>2</v>
      </c>
      <c r="L17" s="62">
        <v>172</v>
      </c>
      <c r="M17" s="62">
        <v>360</v>
      </c>
    </row>
    <row r="18" spans="1:14" x14ac:dyDescent="0.2">
      <c r="A18" s="31" t="s">
        <v>129</v>
      </c>
      <c r="C18" s="31" t="s">
        <v>151</v>
      </c>
      <c r="D18" s="67" t="s">
        <v>88</v>
      </c>
      <c r="E18" s="31" t="s">
        <v>87</v>
      </c>
      <c r="F18" s="62">
        <v>1</v>
      </c>
      <c r="H18" s="62">
        <v>0</v>
      </c>
      <c r="I18" s="62">
        <f t="shared" si="0"/>
        <v>344</v>
      </c>
      <c r="J18" s="62">
        <f t="shared" si="1"/>
        <v>344</v>
      </c>
      <c r="K18" s="62">
        <f t="shared" si="2"/>
        <v>1</v>
      </c>
      <c r="L18" s="62">
        <v>344</v>
      </c>
    </row>
    <row r="19" spans="1:14" x14ac:dyDescent="0.2">
      <c r="A19" s="31" t="s">
        <v>94</v>
      </c>
      <c r="B19" s="31" t="s">
        <v>110</v>
      </c>
      <c r="C19" s="31" t="s">
        <v>146</v>
      </c>
      <c r="D19" s="67" t="s">
        <v>88</v>
      </c>
      <c r="E19" s="31" t="s">
        <v>87</v>
      </c>
      <c r="F19" s="62">
        <v>1</v>
      </c>
      <c r="H19" s="62">
        <v>0</v>
      </c>
      <c r="I19" s="62">
        <f t="shared" si="0"/>
        <v>366</v>
      </c>
      <c r="J19" s="62">
        <f t="shared" si="1"/>
        <v>366</v>
      </c>
      <c r="K19" s="62">
        <f t="shared" si="2"/>
        <v>1</v>
      </c>
      <c r="L19" s="62">
        <v>366</v>
      </c>
    </row>
    <row r="20" spans="1:14" x14ac:dyDescent="0.2">
      <c r="A20" s="31" t="s">
        <v>106</v>
      </c>
      <c r="B20" s="31" t="s">
        <v>115</v>
      </c>
      <c r="C20" s="31" t="s">
        <v>147</v>
      </c>
      <c r="D20" s="67" t="s">
        <v>88</v>
      </c>
      <c r="E20" s="31" t="s">
        <v>87</v>
      </c>
      <c r="F20" s="62">
        <v>2</v>
      </c>
      <c r="H20" s="62">
        <v>0</v>
      </c>
      <c r="I20" s="62">
        <f t="shared" si="0"/>
        <v>112</v>
      </c>
      <c r="J20" s="62">
        <f t="shared" si="1"/>
        <v>112</v>
      </c>
      <c r="K20" s="62">
        <f t="shared" si="2"/>
        <v>1</v>
      </c>
      <c r="L20" s="62">
        <v>112</v>
      </c>
    </row>
    <row r="21" spans="1:14" x14ac:dyDescent="0.2">
      <c r="A21" s="31" t="s">
        <v>93</v>
      </c>
      <c r="B21" s="31" t="s">
        <v>116</v>
      </c>
      <c r="C21" s="31" t="s">
        <v>148</v>
      </c>
      <c r="D21" s="67" t="s">
        <v>88</v>
      </c>
      <c r="E21" s="31" t="s">
        <v>87</v>
      </c>
      <c r="F21" s="62">
        <v>2</v>
      </c>
      <c r="H21" s="62">
        <v>0</v>
      </c>
      <c r="I21" s="62">
        <f t="shared" si="0"/>
        <v>288</v>
      </c>
      <c r="J21" s="62">
        <f t="shared" si="1"/>
        <v>288</v>
      </c>
      <c r="K21" s="62">
        <f t="shared" si="2"/>
        <v>1</v>
      </c>
      <c r="L21" s="62">
        <v>288</v>
      </c>
    </row>
    <row r="22" spans="1:14" x14ac:dyDescent="0.2">
      <c r="A22" s="31" t="s">
        <v>153</v>
      </c>
      <c r="C22" s="31" t="s">
        <v>154</v>
      </c>
      <c r="D22" s="67" t="s">
        <v>88</v>
      </c>
      <c r="E22" s="31" t="s">
        <v>87</v>
      </c>
      <c r="F22" s="62"/>
      <c r="H22" s="62">
        <v>2</v>
      </c>
      <c r="I22" s="62">
        <f t="shared" si="0"/>
        <v>2558</v>
      </c>
      <c r="J22" s="62">
        <f t="shared" si="1"/>
        <v>558</v>
      </c>
      <c r="K22" s="62">
        <f t="shared" si="2"/>
        <v>1</v>
      </c>
      <c r="L22" s="62">
        <v>558</v>
      </c>
    </row>
    <row r="23" spans="1:14" x14ac:dyDescent="0.2">
      <c r="A23" s="31" t="s">
        <v>155</v>
      </c>
      <c r="C23" s="31" t="s">
        <v>156</v>
      </c>
      <c r="D23" s="67" t="s">
        <v>88</v>
      </c>
      <c r="E23" s="31" t="s">
        <v>87</v>
      </c>
      <c r="F23" s="62"/>
      <c r="H23" s="62">
        <v>1</v>
      </c>
      <c r="I23" s="62">
        <f t="shared" si="0"/>
        <v>1516</v>
      </c>
      <c r="J23" s="62">
        <f t="shared" si="1"/>
        <v>516</v>
      </c>
      <c r="K23" s="62">
        <f t="shared" si="2"/>
        <v>1</v>
      </c>
      <c r="L23" s="62">
        <v>516</v>
      </c>
    </row>
    <row r="24" spans="1:14" x14ac:dyDescent="0.2">
      <c r="A24" s="31" t="s">
        <v>157</v>
      </c>
      <c r="C24" s="31" t="s">
        <v>158</v>
      </c>
      <c r="D24" s="67" t="s">
        <v>88</v>
      </c>
      <c r="E24" s="31" t="s">
        <v>87</v>
      </c>
      <c r="F24" s="62"/>
      <c r="H24" s="62">
        <v>0</v>
      </c>
      <c r="I24" s="62">
        <f t="shared" si="0"/>
        <v>990</v>
      </c>
      <c r="J24" s="62">
        <f t="shared" si="1"/>
        <v>990</v>
      </c>
      <c r="K24" s="62">
        <f t="shared" si="2"/>
        <v>1</v>
      </c>
      <c r="L24" s="62">
        <v>990</v>
      </c>
    </row>
    <row r="25" spans="1:14" x14ac:dyDescent="0.2">
      <c r="A25" s="31" t="s">
        <v>99</v>
      </c>
      <c r="C25" s="31" t="s">
        <v>152</v>
      </c>
      <c r="D25" s="67" t="s">
        <v>88</v>
      </c>
      <c r="E25" s="31" t="s">
        <v>87</v>
      </c>
      <c r="F25" s="62"/>
      <c r="H25" s="62">
        <v>1</v>
      </c>
      <c r="I25" s="62">
        <f t="shared" si="0"/>
        <v>1420</v>
      </c>
      <c r="J25" s="62">
        <f t="shared" si="1"/>
        <v>420</v>
      </c>
      <c r="K25" s="62">
        <f t="shared" si="2"/>
        <v>1</v>
      </c>
      <c r="L25" s="62">
        <v>420</v>
      </c>
    </row>
    <row r="26" spans="1:14" x14ac:dyDescent="0.2">
      <c r="A26" s="31" t="s">
        <v>159</v>
      </c>
      <c r="C26" s="31" t="s">
        <v>160</v>
      </c>
      <c r="D26" s="67" t="s">
        <v>88</v>
      </c>
      <c r="E26" s="31" t="s">
        <v>87</v>
      </c>
      <c r="F26" s="62"/>
      <c r="H26" s="62">
        <v>1</v>
      </c>
      <c r="I26" s="62">
        <f t="shared" si="0"/>
        <v>1716</v>
      </c>
      <c r="J26" s="62">
        <f t="shared" si="1"/>
        <v>716</v>
      </c>
      <c r="K26" s="62">
        <f t="shared" si="2"/>
        <v>1</v>
      </c>
      <c r="L26" s="62">
        <v>716</v>
      </c>
    </row>
    <row r="27" spans="1:14" x14ac:dyDescent="0.2">
      <c r="A27" s="31" t="s">
        <v>96</v>
      </c>
      <c r="B27" s="31" t="s">
        <v>112</v>
      </c>
      <c r="C27" s="31" t="s">
        <v>149</v>
      </c>
      <c r="D27" s="67" t="s">
        <v>88</v>
      </c>
      <c r="E27" s="31" t="s">
        <v>87</v>
      </c>
      <c r="F27" s="62"/>
      <c r="H27" s="62">
        <v>0</v>
      </c>
      <c r="I27" s="62">
        <f t="shared" si="0"/>
        <v>656</v>
      </c>
      <c r="J27" s="62">
        <f>SUM(L27:Q27)</f>
        <v>656</v>
      </c>
      <c r="K27" s="62">
        <f>COUNT(L27:Q27)</f>
        <v>3</v>
      </c>
      <c r="L27" s="62">
        <v>248</v>
      </c>
      <c r="M27" s="62">
        <v>252</v>
      </c>
      <c r="N27" s="62">
        <v>156</v>
      </c>
    </row>
    <row r="28" spans="1:14" x14ac:dyDescent="0.2">
      <c r="A28" s="31" t="s">
        <v>95</v>
      </c>
      <c r="B28" s="31" t="s">
        <v>111</v>
      </c>
      <c r="C28" s="31" t="s">
        <v>150</v>
      </c>
      <c r="D28" s="67" t="s">
        <v>88</v>
      </c>
      <c r="E28" s="31" t="s">
        <v>87</v>
      </c>
      <c r="F28" s="62"/>
      <c r="H28" s="62">
        <v>0</v>
      </c>
      <c r="I28" s="62">
        <f t="shared" si="0"/>
        <v>626</v>
      </c>
      <c r="J28" s="62">
        <f t="shared" si="1"/>
        <v>626</v>
      </c>
      <c r="K28" s="62">
        <f t="shared" si="2"/>
        <v>1</v>
      </c>
      <c r="L28" s="62">
        <v>626</v>
      </c>
    </row>
    <row r="29" spans="1:14" x14ac:dyDescent="0.2">
      <c r="A29" s="31" t="s">
        <v>183</v>
      </c>
      <c r="D29" s="67" t="s">
        <v>88</v>
      </c>
      <c r="E29" s="31" t="s">
        <v>87</v>
      </c>
      <c r="F29" s="62"/>
      <c r="H29" s="62">
        <v>5</v>
      </c>
      <c r="I29" s="62">
        <f>SUM((H29*1000)+(G29*5000)+(J29))</f>
        <v>5000</v>
      </c>
      <c r="J29" s="62">
        <f>SUM(L29:Q29)</f>
        <v>0</v>
      </c>
      <c r="K29" s="62">
        <f>COUNT(L29:Q29)</f>
        <v>0</v>
      </c>
    </row>
    <row r="30" spans="1:14" x14ac:dyDescent="0.2">
      <c r="A30" s="31" t="s">
        <v>184</v>
      </c>
      <c r="D30" s="67" t="s">
        <v>88</v>
      </c>
      <c r="E30" s="31" t="s">
        <v>87</v>
      </c>
      <c r="F30" s="62"/>
      <c r="H30" s="62">
        <v>1</v>
      </c>
      <c r="I30" s="62">
        <f>SUM((H30*1000)+(G30*5000)+(J30))</f>
        <v>1000</v>
      </c>
      <c r="J30" s="62">
        <f>SUM(L30:Q30)</f>
        <v>0</v>
      </c>
      <c r="K30" s="62">
        <f>COUNT(L30:Q30)</f>
        <v>0</v>
      </c>
    </row>
  </sheetData>
  <sortState xmlns:xlrd2="http://schemas.microsoft.com/office/spreadsheetml/2017/richdata2" ref="A3:Q28">
    <sortCondition ref="A3:A28"/>
  </sortState>
  <conditionalFormatting sqref="F3:F30">
    <cfRule type="containsText" dxfId="5" priority="1" operator="containsText" text="x">
      <formula>NOT(ISERROR(SEARCH("x",F3)))</formula>
    </cfRule>
  </conditionalFormatting>
  <conditionalFormatting sqref="H3:H30">
    <cfRule type="cellIs" dxfId="4" priority="2" operator="greaterThanOrEqual">
      <formula>1</formula>
    </cfRule>
    <cfRule type="cellIs" dxfId="3" priority="3" operator="lessThanOrEqual">
      <formula>1</formula>
    </cfRule>
  </conditionalFormatting>
  <conditionalFormatting sqref="I3:I30">
    <cfRule type="cellIs" dxfId="2" priority="4" operator="greaterThanOrEqual">
      <formula>1001</formula>
    </cfRule>
    <cfRule type="cellIs" dxfId="1" priority="5" operator="between">
      <formula>1000</formula>
      <formula>501</formula>
    </cfRule>
    <cfRule type="cellIs" dxfId="0" priority="6" operator="lessThanOrEqual">
      <formula>500</formula>
    </cfRule>
  </conditionalFormatting>
  <hyperlinks>
    <hyperlink ref="D3" r:id="rId1" xr:uid="{C8C76696-F1DD-488A-83A5-D9A48DF30635}"/>
    <hyperlink ref="D4:D27" r:id="rId2" display="California  Filament" xr:uid="{63D2955C-2678-41B6-B5A7-5A1BEC781D38}"/>
    <hyperlink ref="D28:D30" r:id="rId3" display="California  Filament" xr:uid="{BE20862A-DF79-4B06-9AF3-6EC1E5327C3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46050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Quote</vt:lpstr>
      <vt:lpstr>Parts</vt:lpstr>
      <vt:lpstr>Client Quotes</vt:lpstr>
      <vt:lpstr>Client Parts</vt:lpstr>
      <vt:lpstr>Hardware|Consumables</vt:lpstr>
      <vt:lpstr>Printers</vt:lpstr>
      <vt:lpstr>Materials</vt:lpstr>
      <vt:lpstr>General</vt:lpstr>
      <vt:lpstr>Product Inventory</vt:lpstr>
      <vt:lpstr>Materials Inventory</vt:lpstr>
      <vt:lpstr>Materials</vt:lpstr>
      <vt:lpstr>Printers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Brian Blankenship</cp:lastModifiedBy>
  <cp:revision>38</cp:revision>
  <cp:lastPrinted>2024-02-16T18:10:10Z</cp:lastPrinted>
  <dcterms:created xsi:type="dcterms:W3CDTF">2017-09-02T12:20:02Z</dcterms:created>
  <dcterms:modified xsi:type="dcterms:W3CDTF">2025-08-30T19:52:48Z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