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"/>
    </mc:Choice>
  </mc:AlternateContent>
  <xr:revisionPtr revIDLastSave="0" documentId="13_ncr:1_{CB93AC30-1FB6-4EE9-BAD2-FEC97BAAB1EC}" xr6:coauthVersionLast="47" xr6:coauthVersionMax="47" xr10:uidLastSave="{00000000-0000-0000-0000-000000000000}"/>
  <bookViews>
    <workbookView xWindow="-120" yWindow="-120" windowWidth="29040" windowHeight="17520" tabRatio="558" firstSheet="10" activeTab="10" xr2:uid="{00000000-000D-0000-FFFF-FFFF00000000}"/>
  </bookViews>
  <sheets>
    <sheet name="Quote" sheetId="45" r:id="rId1"/>
    <sheet name="Parts" sheetId="52" r:id="rId2"/>
    <sheet name="Client Quotes" sheetId="59" r:id="rId3"/>
    <sheet name="Client Parts" sheetId="58" r:id="rId4"/>
    <sheet name="Hardware|Consumables" sheetId="53" r:id="rId5"/>
    <sheet name="Printers" sheetId="14" r:id="rId6"/>
    <sheet name="Materials" sheetId="15" r:id="rId7"/>
    <sheet name="General" sheetId="16" r:id="rId8"/>
    <sheet name="Product Inventory" sheetId="54" r:id="rId9"/>
    <sheet name="Product Inventory Targets" sheetId="62" r:id="rId10"/>
    <sheet name="Product to Print" sheetId="57" r:id="rId11"/>
    <sheet name="Materials Inventory" sheetId="55" r:id="rId12"/>
  </sheets>
  <definedNames>
    <definedName name="Materials">Materials!$A$2:$G$50</definedName>
    <definedName name="Printers">Printers!$A$2:$F$46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1" i="57" l="1"/>
  <c r="AL41" i="57"/>
  <c r="AK41" i="57"/>
  <c r="AJ41" i="57"/>
  <c r="AI41" i="57"/>
  <c r="AH41" i="57"/>
  <c r="AG41" i="57"/>
  <c r="AF41" i="57"/>
  <c r="AE41" i="57"/>
  <c r="AD41" i="57"/>
  <c r="AC41" i="57"/>
  <c r="AB41" i="57"/>
  <c r="AA41" i="57"/>
  <c r="Z41" i="57"/>
  <c r="Y41" i="57"/>
  <c r="X41" i="57"/>
  <c r="W41" i="57"/>
  <c r="V41" i="57"/>
  <c r="U41" i="57"/>
  <c r="T41" i="57"/>
  <c r="S41" i="57"/>
  <c r="R41" i="57"/>
  <c r="Q41" i="57"/>
  <c r="P41" i="57"/>
  <c r="O41" i="57"/>
  <c r="N41" i="57"/>
  <c r="M41" i="57"/>
  <c r="L41" i="57"/>
  <c r="K41" i="57"/>
  <c r="J41" i="57"/>
  <c r="I41" i="57"/>
  <c r="H41" i="57"/>
  <c r="G41" i="57"/>
  <c r="AM40" i="57"/>
  <c r="AL40" i="57"/>
  <c r="AK40" i="57"/>
  <c r="AJ40" i="57"/>
  <c r="AI40" i="57"/>
  <c r="AH40" i="57"/>
  <c r="AG40" i="57"/>
  <c r="AF40" i="57"/>
  <c r="AE40" i="57"/>
  <c r="AD40" i="57"/>
  <c r="AC40" i="57"/>
  <c r="AB40" i="57"/>
  <c r="AA40" i="57"/>
  <c r="Z40" i="57"/>
  <c r="Y40" i="57"/>
  <c r="X40" i="57"/>
  <c r="W40" i="57"/>
  <c r="V40" i="57"/>
  <c r="U40" i="57"/>
  <c r="T40" i="57"/>
  <c r="S40" i="57"/>
  <c r="R40" i="57"/>
  <c r="Q40" i="57"/>
  <c r="P40" i="57"/>
  <c r="O40" i="57"/>
  <c r="N40" i="57"/>
  <c r="M40" i="57"/>
  <c r="L40" i="57"/>
  <c r="K40" i="57"/>
  <c r="J40" i="57"/>
  <c r="I40" i="57"/>
  <c r="H40" i="57"/>
  <c r="G40" i="57"/>
  <c r="AM39" i="57"/>
  <c r="AL39" i="57"/>
  <c r="AK39" i="57"/>
  <c r="AJ39" i="57"/>
  <c r="AI39" i="57"/>
  <c r="AH39" i="57"/>
  <c r="AG39" i="57"/>
  <c r="AF39" i="57"/>
  <c r="AE39" i="57"/>
  <c r="AD39" i="57"/>
  <c r="AC39" i="57"/>
  <c r="AB39" i="57"/>
  <c r="AA39" i="57"/>
  <c r="Z39" i="57"/>
  <c r="Y39" i="57"/>
  <c r="X39" i="57"/>
  <c r="W39" i="57"/>
  <c r="V39" i="57"/>
  <c r="U39" i="57"/>
  <c r="T39" i="57"/>
  <c r="S39" i="57"/>
  <c r="R39" i="57"/>
  <c r="Q39" i="57"/>
  <c r="P39" i="57"/>
  <c r="O39" i="57"/>
  <c r="N39" i="57"/>
  <c r="M39" i="57"/>
  <c r="L39" i="57"/>
  <c r="K39" i="57"/>
  <c r="J39" i="57"/>
  <c r="I39" i="57"/>
  <c r="H39" i="57"/>
  <c r="G39" i="57"/>
  <c r="AM38" i="57"/>
  <c r="AL38" i="57"/>
  <c r="AK38" i="57"/>
  <c r="AJ38" i="57"/>
  <c r="AI38" i="57"/>
  <c r="AH38" i="57"/>
  <c r="AG38" i="57"/>
  <c r="AF38" i="57"/>
  <c r="AE38" i="57"/>
  <c r="AD38" i="57"/>
  <c r="AC38" i="57"/>
  <c r="AB38" i="57"/>
  <c r="AA38" i="57"/>
  <c r="Z38" i="57"/>
  <c r="Y38" i="57"/>
  <c r="X38" i="57"/>
  <c r="W38" i="57"/>
  <c r="V38" i="57"/>
  <c r="U38" i="57"/>
  <c r="T38" i="57"/>
  <c r="S38" i="57"/>
  <c r="R38" i="57"/>
  <c r="Q38" i="57"/>
  <c r="P38" i="57"/>
  <c r="O38" i="57"/>
  <c r="N38" i="57"/>
  <c r="M38" i="57"/>
  <c r="L38" i="57"/>
  <c r="K38" i="57"/>
  <c r="J38" i="57"/>
  <c r="I38" i="57"/>
  <c r="H38" i="57"/>
  <c r="G38" i="57"/>
  <c r="AM37" i="57"/>
  <c r="AL37" i="57"/>
  <c r="AK37" i="57"/>
  <c r="AJ37" i="57"/>
  <c r="AI37" i="57"/>
  <c r="AH37" i="57"/>
  <c r="AG37" i="57"/>
  <c r="AF37" i="57"/>
  <c r="AE37" i="57"/>
  <c r="AD37" i="57"/>
  <c r="AC37" i="57"/>
  <c r="AB37" i="57"/>
  <c r="AA37" i="57"/>
  <c r="Z37" i="57"/>
  <c r="Y37" i="57"/>
  <c r="X37" i="57"/>
  <c r="W37" i="57"/>
  <c r="V37" i="57"/>
  <c r="U37" i="57"/>
  <c r="T37" i="57"/>
  <c r="S37" i="57"/>
  <c r="R37" i="57"/>
  <c r="Q37" i="57"/>
  <c r="P37" i="57"/>
  <c r="O37" i="57"/>
  <c r="N37" i="57"/>
  <c r="M37" i="57"/>
  <c r="L37" i="57"/>
  <c r="K37" i="57"/>
  <c r="J37" i="57"/>
  <c r="I37" i="57"/>
  <c r="H37" i="57"/>
  <c r="G37" i="57"/>
  <c r="AM36" i="57"/>
  <c r="AL36" i="57"/>
  <c r="AK36" i="57"/>
  <c r="AJ36" i="57"/>
  <c r="AI36" i="57"/>
  <c r="AH36" i="57"/>
  <c r="AG36" i="57"/>
  <c r="AF36" i="57"/>
  <c r="AE36" i="57"/>
  <c r="AD36" i="57"/>
  <c r="AC36" i="57"/>
  <c r="AB36" i="57"/>
  <c r="AA36" i="57"/>
  <c r="Z36" i="57"/>
  <c r="Y36" i="57"/>
  <c r="X36" i="57"/>
  <c r="W36" i="57"/>
  <c r="V36" i="57"/>
  <c r="U36" i="57"/>
  <c r="T36" i="57"/>
  <c r="S36" i="57"/>
  <c r="R36" i="57"/>
  <c r="Q36" i="57"/>
  <c r="P36" i="57"/>
  <c r="O36" i="57"/>
  <c r="N36" i="57"/>
  <c r="M36" i="57"/>
  <c r="L36" i="57"/>
  <c r="K36" i="57"/>
  <c r="J36" i="57"/>
  <c r="I36" i="57"/>
  <c r="H36" i="57"/>
  <c r="G36" i="57"/>
  <c r="AM35" i="57"/>
  <c r="AL35" i="57"/>
  <c r="AK35" i="57"/>
  <c r="AJ35" i="57"/>
  <c r="AI35" i="57"/>
  <c r="AH35" i="57"/>
  <c r="AG35" i="57"/>
  <c r="AF35" i="57"/>
  <c r="AE35" i="57"/>
  <c r="AD35" i="57"/>
  <c r="AC35" i="57"/>
  <c r="AB35" i="57"/>
  <c r="AA35" i="57"/>
  <c r="Z35" i="57"/>
  <c r="Y35" i="57"/>
  <c r="X35" i="57"/>
  <c r="W35" i="57"/>
  <c r="V35" i="57"/>
  <c r="U35" i="57"/>
  <c r="T35" i="57"/>
  <c r="S35" i="57"/>
  <c r="R35" i="57"/>
  <c r="Q35" i="57"/>
  <c r="P35" i="57"/>
  <c r="O35" i="57"/>
  <c r="N35" i="57"/>
  <c r="M35" i="57"/>
  <c r="L35" i="57"/>
  <c r="K35" i="57"/>
  <c r="J35" i="57"/>
  <c r="I35" i="57"/>
  <c r="H35" i="57"/>
  <c r="G35" i="57"/>
  <c r="AM34" i="57"/>
  <c r="AL34" i="57"/>
  <c r="AK34" i="57"/>
  <c r="AJ34" i="57"/>
  <c r="AI34" i="57"/>
  <c r="AH34" i="57"/>
  <c r="AG34" i="57"/>
  <c r="AF34" i="57"/>
  <c r="AE34" i="57"/>
  <c r="AD34" i="57"/>
  <c r="AC34" i="57"/>
  <c r="AB34" i="57"/>
  <c r="AA34" i="57"/>
  <c r="Z34" i="57"/>
  <c r="Y34" i="57"/>
  <c r="X34" i="57"/>
  <c r="W34" i="57"/>
  <c r="V34" i="57"/>
  <c r="U34" i="57"/>
  <c r="T34" i="57"/>
  <c r="S34" i="57"/>
  <c r="R34" i="57"/>
  <c r="Q34" i="57"/>
  <c r="P34" i="57"/>
  <c r="O34" i="57"/>
  <c r="N34" i="57"/>
  <c r="M34" i="57"/>
  <c r="L34" i="57"/>
  <c r="K34" i="57"/>
  <c r="J34" i="57"/>
  <c r="I34" i="57"/>
  <c r="H34" i="57"/>
  <c r="G34" i="57"/>
  <c r="AM33" i="57"/>
  <c r="AL33" i="57"/>
  <c r="AK33" i="57"/>
  <c r="AJ33" i="57"/>
  <c r="AI33" i="57"/>
  <c r="AH33" i="57"/>
  <c r="AG33" i="57"/>
  <c r="AF33" i="57"/>
  <c r="AE33" i="57"/>
  <c r="AD33" i="57"/>
  <c r="AC33" i="57"/>
  <c r="AB33" i="57"/>
  <c r="AA33" i="57"/>
  <c r="Z33" i="57"/>
  <c r="Y33" i="57"/>
  <c r="X33" i="57"/>
  <c r="W33" i="57"/>
  <c r="V33" i="57"/>
  <c r="U33" i="57"/>
  <c r="T33" i="57"/>
  <c r="S33" i="57"/>
  <c r="R33" i="57"/>
  <c r="Q33" i="57"/>
  <c r="P33" i="57"/>
  <c r="O33" i="57"/>
  <c r="N33" i="57"/>
  <c r="M33" i="57"/>
  <c r="L33" i="57"/>
  <c r="K33" i="57"/>
  <c r="J33" i="57"/>
  <c r="I33" i="57"/>
  <c r="H33" i="57"/>
  <c r="G33" i="57"/>
  <c r="AM32" i="57"/>
  <c r="AL32" i="57"/>
  <c r="AK32" i="57"/>
  <c r="AJ32" i="57"/>
  <c r="AI32" i="57"/>
  <c r="AH32" i="57"/>
  <c r="AG32" i="57"/>
  <c r="AF32" i="57"/>
  <c r="AE32" i="57"/>
  <c r="AD32" i="57"/>
  <c r="AC32" i="57"/>
  <c r="AB32" i="57"/>
  <c r="AA32" i="57"/>
  <c r="Z32" i="57"/>
  <c r="Y32" i="57"/>
  <c r="X32" i="57"/>
  <c r="W32" i="57"/>
  <c r="V32" i="57"/>
  <c r="U32" i="57"/>
  <c r="T32" i="57"/>
  <c r="S32" i="57"/>
  <c r="R32" i="57"/>
  <c r="Q32" i="57"/>
  <c r="P32" i="57"/>
  <c r="O32" i="57"/>
  <c r="N32" i="57"/>
  <c r="M32" i="57"/>
  <c r="L32" i="57"/>
  <c r="K32" i="57"/>
  <c r="J32" i="57"/>
  <c r="I32" i="57"/>
  <c r="H32" i="57"/>
  <c r="G32" i="57"/>
  <c r="AM31" i="57"/>
  <c r="AL31" i="57"/>
  <c r="AK31" i="57"/>
  <c r="AJ31" i="57"/>
  <c r="AI31" i="57"/>
  <c r="AH31" i="57"/>
  <c r="AG31" i="57"/>
  <c r="AF31" i="57"/>
  <c r="AE31" i="57"/>
  <c r="AD31" i="57"/>
  <c r="AC31" i="57"/>
  <c r="AB31" i="57"/>
  <c r="AA31" i="57"/>
  <c r="Z31" i="57"/>
  <c r="Y31" i="57"/>
  <c r="X31" i="57"/>
  <c r="W31" i="57"/>
  <c r="V31" i="57"/>
  <c r="U31" i="57"/>
  <c r="T31" i="57"/>
  <c r="S31" i="57"/>
  <c r="R31" i="57"/>
  <c r="Q31" i="57"/>
  <c r="P31" i="57"/>
  <c r="O31" i="57"/>
  <c r="N31" i="57"/>
  <c r="M31" i="57"/>
  <c r="L31" i="57"/>
  <c r="K31" i="57"/>
  <c r="J31" i="57"/>
  <c r="I31" i="57"/>
  <c r="H31" i="57"/>
  <c r="G31" i="57"/>
  <c r="AM30" i="57"/>
  <c r="AL30" i="57"/>
  <c r="AK30" i="57"/>
  <c r="AJ30" i="57"/>
  <c r="AI30" i="57"/>
  <c r="AH30" i="57"/>
  <c r="AG30" i="57"/>
  <c r="AF30" i="57"/>
  <c r="AE30" i="57"/>
  <c r="AD30" i="57"/>
  <c r="AC30" i="57"/>
  <c r="AB30" i="57"/>
  <c r="AA30" i="57"/>
  <c r="Z30" i="57"/>
  <c r="Y30" i="57"/>
  <c r="X30" i="57"/>
  <c r="W30" i="57"/>
  <c r="V30" i="57"/>
  <c r="U30" i="57"/>
  <c r="T30" i="57"/>
  <c r="S30" i="57"/>
  <c r="R30" i="57"/>
  <c r="Q30" i="57"/>
  <c r="P30" i="57"/>
  <c r="O30" i="57"/>
  <c r="N30" i="57"/>
  <c r="M30" i="57"/>
  <c r="L30" i="57"/>
  <c r="K30" i="57"/>
  <c r="J30" i="57"/>
  <c r="I30" i="57"/>
  <c r="H30" i="57"/>
  <c r="G30" i="57"/>
  <c r="AM29" i="57"/>
  <c r="AL29" i="57"/>
  <c r="AK29" i="57"/>
  <c r="AJ29" i="57"/>
  <c r="AI29" i="57"/>
  <c r="AH29" i="57"/>
  <c r="AG29" i="57"/>
  <c r="AF29" i="57"/>
  <c r="AE29" i="57"/>
  <c r="AD29" i="57"/>
  <c r="AC29" i="57"/>
  <c r="AB29" i="57"/>
  <c r="AA29" i="57"/>
  <c r="Z29" i="57"/>
  <c r="Y29" i="57"/>
  <c r="X29" i="57"/>
  <c r="W29" i="57"/>
  <c r="V29" i="57"/>
  <c r="U29" i="57"/>
  <c r="T29" i="57"/>
  <c r="S29" i="57"/>
  <c r="R29" i="57"/>
  <c r="Q29" i="57"/>
  <c r="P29" i="57"/>
  <c r="O29" i="57"/>
  <c r="N29" i="57"/>
  <c r="M29" i="57"/>
  <c r="L29" i="57"/>
  <c r="K29" i="57"/>
  <c r="J29" i="57"/>
  <c r="I29" i="57"/>
  <c r="H29" i="57"/>
  <c r="G29" i="57"/>
  <c r="AM28" i="57"/>
  <c r="AL28" i="57"/>
  <c r="AK28" i="57"/>
  <c r="AJ28" i="57"/>
  <c r="AI28" i="57"/>
  <c r="AH28" i="57"/>
  <c r="AG28" i="57"/>
  <c r="AF28" i="57"/>
  <c r="AE28" i="57"/>
  <c r="AD28" i="57"/>
  <c r="AC28" i="57"/>
  <c r="AB28" i="57"/>
  <c r="AA28" i="57"/>
  <c r="Z28" i="57"/>
  <c r="Y28" i="57"/>
  <c r="X28" i="57"/>
  <c r="W28" i="57"/>
  <c r="V28" i="57"/>
  <c r="U28" i="57"/>
  <c r="T28" i="57"/>
  <c r="S28" i="57"/>
  <c r="R28" i="57"/>
  <c r="Q28" i="57"/>
  <c r="P28" i="57"/>
  <c r="O28" i="57"/>
  <c r="N28" i="57"/>
  <c r="M28" i="57"/>
  <c r="L28" i="57"/>
  <c r="K28" i="57"/>
  <c r="J28" i="57"/>
  <c r="I28" i="57"/>
  <c r="H28" i="57"/>
  <c r="G28" i="57"/>
  <c r="AM27" i="57"/>
  <c r="AL27" i="57"/>
  <c r="AK27" i="57"/>
  <c r="AJ27" i="57"/>
  <c r="AI27" i="57"/>
  <c r="AH27" i="57"/>
  <c r="AG27" i="57"/>
  <c r="AF27" i="57"/>
  <c r="AE27" i="57"/>
  <c r="AD27" i="57"/>
  <c r="AC27" i="57"/>
  <c r="AB27" i="57"/>
  <c r="AA27" i="57"/>
  <c r="Z27" i="57"/>
  <c r="Y27" i="57"/>
  <c r="X27" i="57"/>
  <c r="W27" i="57"/>
  <c r="V27" i="57"/>
  <c r="U27" i="57"/>
  <c r="T27" i="57"/>
  <c r="S27" i="57"/>
  <c r="R27" i="57"/>
  <c r="Q27" i="57"/>
  <c r="P27" i="57"/>
  <c r="O27" i="57"/>
  <c r="N27" i="57"/>
  <c r="M27" i="57"/>
  <c r="L27" i="57"/>
  <c r="K27" i="57"/>
  <c r="J27" i="57"/>
  <c r="I27" i="57"/>
  <c r="H27" i="57"/>
  <c r="G27" i="57"/>
  <c r="AM26" i="57"/>
  <c r="AL26" i="57"/>
  <c r="AK26" i="57"/>
  <c r="AJ26" i="57"/>
  <c r="AI26" i="57"/>
  <c r="AH26" i="57"/>
  <c r="AG26" i="57"/>
  <c r="AF26" i="57"/>
  <c r="AE26" i="57"/>
  <c r="AD26" i="57"/>
  <c r="AC26" i="57"/>
  <c r="AB26" i="57"/>
  <c r="AA26" i="57"/>
  <c r="Z26" i="57"/>
  <c r="Y26" i="57"/>
  <c r="X26" i="57"/>
  <c r="W26" i="57"/>
  <c r="V26" i="57"/>
  <c r="U26" i="57"/>
  <c r="T26" i="57"/>
  <c r="S26" i="57"/>
  <c r="R26" i="57"/>
  <c r="Q26" i="57"/>
  <c r="P26" i="57"/>
  <c r="O26" i="57"/>
  <c r="N26" i="57"/>
  <c r="M26" i="57"/>
  <c r="L26" i="57"/>
  <c r="K26" i="57"/>
  <c r="J26" i="57"/>
  <c r="I26" i="57"/>
  <c r="H26" i="57"/>
  <c r="G26" i="57"/>
  <c r="AM25" i="57"/>
  <c r="AL25" i="57"/>
  <c r="AK25" i="57"/>
  <c r="AJ25" i="57"/>
  <c r="AI25" i="57"/>
  <c r="AH25" i="57"/>
  <c r="AG25" i="57"/>
  <c r="AF25" i="57"/>
  <c r="AE25" i="57"/>
  <c r="AD25" i="57"/>
  <c r="AC25" i="57"/>
  <c r="AB25" i="57"/>
  <c r="AA25" i="57"/>
  <c r="Z25" i="57"/>
  <c r="Y25" i="57"/>
  <c r="X25" i="57"/>
  <c r="W25" i="57"/>
  <c r="V25" i="57"/>
  <c r="U25" i="57"/>
  <c r="T25" i="57"/>
  <c r="S25" i="57"/>
  <c r="R25" i="57"/>
  <c r="Q25" i="57"/>
  <c r="P25" i="57"/>
  <c r="O25" i="57"/>
  <c r="N25" i="57"/>
  <c r="M25" i="57"/>
  <c r="L25" i="57"/>
  <c r="K25" i="57"/>
  <c r="J25" i="57"/>
  <c r="I25" i="57"/>
  <c r="H25" i="57"/>
  <c r="G25" i="57"/>
  <c r="AM24" i="57"/>
  <c r="AL24" i="57"/>
  <c r="AK24" i="57"/>
  <c r="AJ24" i="57"/>
  <c r="AI24" i="57"/>
  <c r="AH24" i="57"/>
  <c r="AG24" i="57"/>
  <c r="AF24" i="57"/>
  <c r="AE24" i="57"/>
  <c r="AD24" i="57"/>
  <c r="AC24" i="57"/>
  <c r="AB24" i="57"/>
  <c r="AA24" i="57"/>
  <c r="Z24" i="57"/>
  <c r="Y24" i="57"/>
  <c r="X24" i="57"/>
  <c r="W24" i="57"/>
  <c r="V24" i="57"/>
  <c r="U24" i="57"/>
  <c r="T24" i="57"/>
  <c r="S24" i="57"/>
  <c r="R24" i="57"/>
  <c r="Q24" i="57"/>
  <c r="P24" i="57"/>
  <c r="O24" i="57"/>
  <c r="N24" i="57"/>
  <c r="M24" i="57"/>
  <c r="L24" i="57"/>
  <c r="K24" i="57"/>
  <c r="J24" i="57"/>
  <c r="I24" i="57"/>
  <c r="H24" i="57"/>
  <c r="G24" i="57"/>
  <c r="AM23" i="57"/>
  <c r="AL23" i="57"/>
  <c r="AK23" i="57"/>
  <c r="AJ23" i="57"/>
  <c r="AI23" i="57"/>
  <c r="AH23" i="57"/>
  <c r="AG23" i="57"/>
  <c r="AF23" i="57"/>
  <c r="AE23" i="57"/>
  <c r="AD23" i="57"/>
  <c r="AC23" i="57"/>
  <c r="AB23" i="57"/>
  <c r="AA23" i="57"/>
  <c r="Z23" i="57"/>
  <c r="Y23" i="57"/>
  <c r="X23" i="57"/>
  <c r="W23" i="57"/>
  <c r="V23" i="57"/>
  <c r="U23" i="57"/>
  <c r="T23" i="57"/>
  <c r="S23" i="57"/>
  <c r="R23" i="57"/>
  <c r="Q23" i="57"/>
  <c r="P23" i="57"/>
  <c r="O23" i="57"/>
  <c r="N23" i="57"/>
  <c r="M23" i="57"/>
  <c r="L23" i="57"/>
  <c r="K23" i="57"/>
  <c r="J23" i="57"/>
  <c r="I23" i="57"/>
  <c r="H23" i="57"/>
  <c r="G23" i="57"/>
  <c r="AM22" i="57"/>
  <c r="AL22" i="57"/>
  <c r="AK22" i="57"/>
  <c r="AJ22" i="57"/>
  <c r="AI22" i="57"/>
  <c r="AH22" i="57"/>
  <c r="AG22" i="57"/>
  <c r="AF22" i="57"/>
  <c r="AE22" i="57"/>
  <c r="AD22" i="57"/>
  <c r="AC22" i="57"/>
  <c r="AB22" i="57"/>
  <c r="AA22" i="57"/>
  <c r="Z22" i="57"/>
  <c r="Y22" i="57"/>
  <c r="X22" i="57"/>
  <c r="W22" i="57"/>
  <c r="V22" i="57"/>
  <c r="U22" i="57"/>
  <c r="T22" i="57"/>
  <c r="S22" i="57"/>
  <c r="R22" i="57"/>
  <c r="Q22" i="57"/>
  <c r="P22" i="57"/>
  <c r="O22" i="57"/>
  <c r="N22" i="57"/>
  <c r="M22" i="57"/>
  <c r="L22" i="57"/>
  <c r="K22" i="57"/>
  <c r="J22" i="57"/>
  <c r="I22" i="57"/>
  <c r="H22" i="57"/>
  <c r="G22" i="57"/>
  <c r="AM21" i="57"/>
  <c r="AL21" i="57"/>
  <c r="AK21" i="57"/>
  <c r="AJ21" i="57"/>
  <c r="AI21" i="57"/>
  <c r="AH21" i="57"/>
  <c r="AG21" i="57"/>
  <c r="AF21" i="57"/>
  <c r="AE21" i="57"/>
  <c r="AD21" i="57"/>
  <c r="AC21" i="57"/>
  <c r="AB21" i="57"/>
  <c r="AA21" i="57"/>
  <c r="Z21" i="57"/>
  <c r="Y21" i="57"/>
  <c r="X21" i="57"/>
  <c r="W21" i="57"/>
  <c r="V21" i="57"/>
  <c r="U21" i="57"/>
  <c r="T21" i="57"/>
  <c r="S21" i="57"/>
  <c r="R21" i="57"/>
  <c r="Q21" i="57"/>
  <c r="P21" i="57"/>
  <c r="O21" i="57"/>
  <c r="N21" i="57"/>
  <c r="M21" i="57"/>
  <c r="L21" i="57"/>
  <c r="K21" i="57"/>
  <c r="J21" i="57"/>
  <c r="I21" i="57"/>
  <c r="H21" i="57"/>
  <c r="G21" i="57"/>
  <c r="AM20" i="57"/>
  <c r="AL20" i="57"/>
  <c r="AK20" i="57"/>
  <c r="AJ20" i="57"/>
  <c r="AI20" i="57"/>
  <c r="AH20" i="57"/>
  <c r="AG20" i="57"/>
  <c r="AF20" i="57"/>
  <c r="AE20" i="57"/>
  <c r="AD20" i="57"/>
  <c r="AC20" i="57"/>
  <c r="AB20" i="57"/>
  <c r="AA20" i="57"/>
  <c r="Z20" i="57"/>
  <c r="Y20" i="57"/>
  <c r="X20" i="57"/>
  <c r="W20" i="57"/>
  <c r="V20" i="57"/>
  <c r="U20" i="57"/>
  <c r="T20" i="57"/>
  <c r="S20" i="57"/>
  <c r="R20" i="57"/>
  <c r="Q20" i="57"/>
  <c r="P20" i="57"/>
  <c r="O20" i="57"/>
  <c r="N20" i="57"/>
  <c r="M20" i="57"/>
  <c r="L20" i="57"/>
  <c r="K20" i="57"/>
  <c r="J20" i="57"/>
  <c r="I20" i="57"/>
  <c r="H20" i="57"/>
  <c r="G20" i="57"/>
  <c r="AM19" i="57"/>
  <c r="AL19" i="57"/>
  <c r="AK19" i="57"/>
  <c r="AJ19" i="57"/>
  <c r="AI19" i="57"/>
  <c r="AH19" i="57"/>
  <c r="AG19" i="57"/>
  <c r="AF19" i="57"/>
  <c r="AE19" i="57"/>
  <c r="AD19" i="57"/>
  <c r="AC19" i="57"/>
  <c r="AB19" i="57"/>
  <c r="AA19" i="57"/>
  <c r="Z19" i="57"/>
  <c r="Y19" i="57"/>
  <c r="X19" i="57"/>
  <c r="W19" i="57"/>
  <c r="V19" i="57"/>
  <c r="U19" i="57"/>
  <c r="T19" i="57"/>
  <c r="S19" i="57"/>
  <c r="R19" i="57"/>
  <c r="Q19" i="57"/>
  <c r="P19" i="57"/>
  <c r="O19" i="57"/>
  <c r="N19" i="57"/>
  <c r="M19" i="57"/>
  <c r="L19" i="57"/>
  <c r="K19" i="57"/>
  <c r="J19" i="57"/>
  <c r="I19" i="57"/>
  <c r="H19" i="57"/>
  <c r="G19" i="57"/>
  <c r="AM18" i="57"/>
  <c r="AL18" i="57"/>
  <c r="AK18" i="57"/>
  <c r="AJ18" i="57"/>
  <c r="AI18" i="57"/>
  <c r="AH18" i="57"/>
  <c r="AG18" i="57"/>
  <c r="AF18" i="57"/>
  <c r="AE18" i="57"/>
  <c r="AD18" i="57"/>
  <c r="AC18" i="57"/>
  <c r="AB18" i="57"/>
  <c r="AA18" i="57"/>
  <c r="Z18" i="57"/>
  <c r="Y18" i="57"/>
  <c r="X18" i="57"/>
  <c r="W18" i="57"/>
  <c r="V18" i="57"/>
  <c r="U18" i="57"/>
  <c r="T18" i="57"/>
  <c r="S18" i="57"/>
  <c r="R18" i="57"/>
  <c r="Q18" i="57"/>
  <c r="P18" i="57"/>
  <c r="O18" i="57"/>
  <c r="N18" i="57"/>
  <c r="M18" i="57"/>
  <c r="L18" i="57"/>
  <c r="K18" i="57"/>
  <c r="J18" i="57"/>
  <c r="I18" i="57"/>
  <c r="H18" i="57"/>
  <c r="G18" i="57"/>
  <c r="AM17" i="57"/>
  <c r="AL17" i="57"/>
  <c r="AK17" i="57"/>
  <c r="AJ17" i="57"/>
  <c r="AI17" i="57"/>
  <c r="AH17" i="57"/>
  <c r="AG17" i="57"/>
  <c r="AF17" i="57"/>
  <c r="AE17" i="57"/>
  <c r="AD17" i="57"/>
  <c r="AC17" i="57"/>
  <c r="AB17" i="57"/>
  <c r="AA17" i="57"/>
  <c r="Z17" i="57"/>
  <c r="Y17" i="57"/>
  <c r="X17" i="57"/>
  <c r="W17" i="57"/>
  <c r="V17" i="57"/>
  <c r="U17" i="57"/>
  <c r="T17" i="57"/>
  <c r="S17" i="57"/>
  <c r="R17" i="57"/>
  <c r="Q17" i="57"/>
  <c r="P17" i="57"/>
  <c r="O17" i="57"/>
  <c r="N17" i="57"/>
  <c r="M17" i="57"/>
  <c r="L17" i="57"/>
  <c r="K17" i="57"/>
  <c r="J17" i="57"/>
  <c r="I17" i="57"/>
  <c r="H17" i="57"/>
  <c r="G17" i="57"/>
  <c r="AM16" i="57"/>
  <c r="AL16" i="57"/>
  <c r="AK16" i="57"/>
  <c r="AJ16" i="57"/>
  <c r="AI16" i="57"/>
  <c r="AH16" i="57"/>
  <c r="AG16" i="57"/>
  <c r="AF16" i="57"/>
  <c r="AE16" i="57"/>
  <c r="AD16" i="57"/>
  <c r="AC16" i="57"/>
  <c r="AB16" i="57"/>
  <c r="AA16" i="57"/>
  <c r="Z16" i="57"/>
  <c r="Y16" i="57"/>
  <c r="X16" i="57"/>
  <c r="W16" i="57"/>
  <c r="V16" i="57"/>
  <c r="U16" i="57"/>
  <c r="T16" i="57"/>
  <c r="S16" i="57"/>
  <c r="R16" i="57"/>
  <c r="Q16" i="57"/>
  <c r="P16" i="57"/>
  <c r="O16" i="57"/>
  <c r="N16" i="57"/>
  <c r="M16" i="57"/>
  <c r="L16" i="57"/>
  <c r="K16" i="57"/>
  <c r="J16" i="57"/>
  <c r="I16" i="57"/>
  <c r="H16" i="57"/>
  <c r="G16" i="57"/>
  <c r="AM15" i="57"/>
  <c r="AL15" i="57"/>
  <c r="AK15" i="57"/>
  <c r="AJ15" i="57"/>
  <c r="AI15" i="57"/>
  <c r="AH15" i="57"/>
  <c r="AG15" i="57"/>
  <c r="AF15" i="57"/>
  <c r="AE15" i="57"/>
  <c r="AD15" i="57"/>
  <c r="AC15" i="57"/>
  <c r="AB15" i="57"/>
  <c r="AA15" i="57"/>
  <c r="Z15" i="57"/>
  <c r="Y15" i="57"/>
  <c r="X15" i="57"/>
  <c r="W15" i="57"/>
  <c r="V15" i="57"/>
  <c r="U15" i="57"/>
  <c r="T15" i="57"/>
  <c r="S15" i="57"/>
  <c r="R15" i="57"/>
  <c r="Q15" i="57"/>
  <c r="P15" i="57"/>
  <c r="O15" i="57"/>
  <c r="N15" i="57"/>
  <c r="M15" i="57"/>
  <c r="L15" i="57"/>
  <c r="K15" i="57"/>
  <c r="J15" i="57"/>
  <c r="I15" i="57"/>
  <c r="H15" i="57"/>
  <c r="G15" i="57"/>
  <c r="AM14" i="57"/>
  <c r="AL14" i="57"/>
  <c r="AK14" i="57"/>
  <c r="AJ14" i="57"/>
  <c r="AI14" i="57"/>
  <c r="AH14" i="57"/>
  <c r="AG14" i="57"/>
  <c r="AF14" i="57"/>
  <c r="AE14" i="57"/>
  <c r="AD14" i="57"/>
  <c r="AC14" i="57"/>
  <c r="AB14" i="57"/>
  <c r="AA14" i="57"/>
  <c r="Z14" i="57"/>
  <c r="Y14" i="57"/>
  <c r="X14" i="57"/>
  <c r="W14" i="57"/>
  <c r="V14" i="57"/>
  <c r="U14" i="57"/>
  <c r="T14" i="57"/>
  <c r="S14" i="57"/>
  <c r="R14" i="57"/>
  <c r="Q14" i="57"/>
  <c r="P14" i="57"/>
  <c r="O14" i="57"/>
  <c r="N14" i="57"/>
  <c r="M14" i="57"/>
  <c r="L14" i="57"/>
  <c r="K14" i="57"/>
  <c r="J14" i="57"/>
  <c r="I14" i="57"/>
  <c r="H14" i="57"/>
  <c r="G14" i="57"/>
  <c r="AM13" i="57"/>
  <c r="AL13" i="57"/>
  <c r="AK13" i="57"/>
  <c r="AJ13" i="57"/>
  <c r="AI13" i="57"/>
  <c r="AH13" i="57"/>
  <c r="AG13" i="57"/>
  <c r="AF13" i="57"/>
  <c r="AE13" i="57"/>
  <c r="AD13" i="57"/>
  <c r="AC13" i="57"/>
  <c r="AB13" i="57"/>
  <c r="AA13" i="57"/>
  <c r="Z13" i="57"/>
  <c r="Y13" i="57"/>
  <c r="X13" i="57"/>
  <c r="W13" i="57"/>
  <c r="V13" i="57"/>
  <c r="U13" i="57"/>
  <c r="T13" i="57"/>
  <c r="S13" i="57"/>
  <c r="R13" i="57"/>
  <c r="Q13" i="57"/>
  <c r="P13" i="57"/>
  <c r="O13" i="57"/>
  <c r="N13" i="57"/>
  <c r="M13" i="57"/>
  <c r="L13" i="57"/>
  <c r="K13" i="57"/>
  <c r="J13" i="57"/>
  <c r="I13" i="57"/>
  <c r="H13" i="57"/>
  <c r="G13" i="57"/>
  <c r="AM12" i="57"/>
  <c r="AL12" i="57"/>
  <c r="AK12" i="57"/>
  <c r="AJ12" i="57"/>
  <c r="AI12" i="57"/>
  <c r="AH12" i="57"/>
  <c r="AG12" i="57"/>
  <c r="AF12" i="57"/>
  <c r="AE12" i="57"/>
  <c r="AD12" i="57"/>
  <c r="AC12" i="57"/>
  <c r="AB12" i="57"/>
  <c r="AA12" i="57"/>
  <c r="Z12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2" i="57"/>
  <c r="H12" i="57"/>
  <c r="G12" i="57"/>
  <c r="AM11" i="57"/>
  <c r="AL11" i="57"/>
  <c r="AK11" i="57"/>
  <c r="AJ11" i="57"/>
  <c r="AI11" i="57"/>
  <c r="AH11" i="57"/>
  <c r="AG11" i="57"/>
  <c r="AF11" i="57"/>
  <c r="AE11" i="57"/>
  <c r="AD11" i="57"/>
  <c r="AC11" i="57"/>
  <c r="AB11" i="57"/>
  <c r="AA11" i="57"/>
  <c r="Z11" i="57"/>
  <c r="Y11" i="57"/>
  <c r="X11" i="57"/>
  <c r="W11" i="57"/>
  <c r="V11" i="57"/>
  <c r="U11" i="57"/>
  <c r="T11" i="57"/>
  <c r="S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AM10" i="57"/>
  <c r="AL10" i="57"/>
  <c r="AK10" i="57"/>
  <c r="AJ10" i="57"/>
  <c r="AI10" i="57"/>
  <c r="AH10" i="57"/>
  <c r="AG10" i="57"/>
  <c r="AF10" i="57"/>
  <c r="AE10" i="57"/>
  <c r="AD10" i="57"/>
  <c r="AC10" i="57"/>
  <c r="AB10" i="57"/>
  <c r="AA10" i="57"/>
  <c r="Z10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AM9" i="57"/>
  <c r="AL9" i="57"/>
  <c r="AK9" i="57"/>
  <c r="AJ9" i="57"/>
  <c r="AI9" i="57"/>
  <c r="AH9" i="57"/>
  <c r="AG9" i="57"/>
  <c r="AF9" i="57"/>
  <c r="AE9" i="57"/>
  <c r="AD9" i="57"/>
  <c r="AC9" i="57"/>
  <c r="AB9" i="57"/>
  <c r="AA9" i="57"/>
  <c r="Z9" i="57"/>
  <c r="Y9" i="57"/>
  <c r="X9" i="57"/>
  <c r="W9" i="57"/>
  <c r="V9" i="57"/>
  <c r="U9" i="57"/>
  <c r="T9" i="57"/>
  <c r="S9" i="57"/>
  <c r="R9" i="57"/>
  <c r="Q9" i="57"/>
  <c r="P9" i="57"/>
  <c r="O9" i="57"/>
  <c r="N9" i="57"/>
  <c r="M9" i="57"/>
  <c r="L9" i="57"/>
  <c r="K9" i="57"/>
  <c r="J9" i="57"/>
  <c r="I9" i="57"/>
  <c r="H9" i="57"/>
  <c r="G9" i="57"/>
  <c r="AM8" i="57"/>
  <c r="AL8" i="57"/>
  <c r="AK8" i="57"/>
  <c r="AJ8" i="57"/>
  <c r="AI8" i="57"/>
  <c r="AH8" i="57"/>
  <c r="AG8" i="57"/>
  <c r="AF8" i="57"/>
  <c r="AE8" i="57"/>
  <c r="AD8" i="57"/>
  <c r="AC8" i="57"/>
  <c r="AB8" i="57"/>
  <c r="AA8" i="57"/>
  <c r="Z8" i="57"/>
  <c r="Y8" i="57"/>
  <c r="X8" i="57"/>
  <c r="W8" i="57"/>
  <c r="V8" i="57"/>
  <c r="U8" i="57"/>
  <c r="T8" i="57"/>
  <c r="S8" i="57"/>
  <c r="R8" i="57"/>
  <c r="Q8" i="57"/>
  <c r="P8" i="57"/>
  <c r="O8" i="57"/>
  <c r="N8" i="57"/>
  <c r="M8" i="57"/>
  <c r="L8" i="57"/>
  <c r="K8" i="57"/>
  <c r="J8" i="57"/>
  <c r="I8" i="57"/>
  <c r="H8" i="57"/>
  <c r="G8" i="57"/>
  <c r="AM7" i="57"/>
  <c r="AL7" i="57"/>
  <c r="AK7" i="57"/>
  <c r="AJ7" i="57"/>
  <c r="AI7" i="57"/>
  <c r="AH7" i="57"/>
  <c r="AG7" i="57"/>
  <c r="AF7" i="57"/>
  <c r="AE7" i="57"/>
  <c r="AD7" i="57"/>
  <c r="AC7" i="57"/>
  <c r="AB7" i="57"/>
  <c r="AA7" i="57"/>
  <c r="Z7" i="57"/>
  <c r="Y7" i="57"/>
  <c r="X7" i="57"/>
  <c r="W7" i="57"/>
  <c r="V7" i="57"/>
  <c r="U7" i="57"/>
  <c r="T7" i="57"/>
  <c r="S7" i="57"/>
  <c r="R7" i="57"/>
  <c r="Q7" i="57"/>
  <c r="P7" i="57"/>
  <c r="O7" i="57"/>
  <c r="N7" i="57"/>
  <c r="M7" i="57"/>
  <c r="L7" i="57"/>
  <c r="K7" i="57"/>
  <c r="J7" i="57"/>
  <c r="I7" i="57"/>
  <c r="H7" i="57"/>
  <c r="G7" i="57"/>
  <c r="AM6" i="57"/>
  <c r="AL6" i="57"/>
  <c r="AK6" i="57"/>
  <c r="AJ6" i="57"/>
  <c r="AI6" i="57"/>
  <c r="AH6" i="57"/>
  <c r="AG6" i="57"/>
  <c r="AF6" i="57"/>
  <c r="AE6" i="57"/>
  <c r="AD6" i="57"/>
  <c r="AC6" i="57"/>
  <c r="AB6" i="57"/>
  <c r="AA6" i="57"/>
  <c r="Z6" i="57"/>
  <c r="Y6" i="57"/>
  <c r="X6" i="57"/>
  <c r="W6" i="57"/>
  <c r="V6" i="57"/>
  <c r="U6" i="57"/>
  <c r="T6" i="57"/>
  <c r="S6" i="57"/>
  <c r="R6" i="57"/>
  <c r="Q6" i="57"/>
  <c r="P6" i="57"/>
  <c r="O6" i="57"/>
  <c r="N6" i="57"/>
  <c r="M6" i="57"/>
  <c r="L6" i="57"/>
  <c r="K6" i="57"/>
  <c r="J6" i="57"/>
  <c r="I6" i="57"/>
  <c r="H6" i="57"/>
  <c r="G6" i="57"/>
  <c r="AM5" i="57"/>
  <c r="AL5" i="57"/>
  <c r="AK5" i="57"/>
  <c r="AJ5" i="57"/>
  <c r="AI5" i="57"/>
  <c r="AH5" i="57"/>
  <c r="AG5" i="57"/>
  <c r="AF5" i="57"/>
  <c r="AE5" i="57"/>
  <c r="AD5" i="57"/>
  <c r="AC5" i="57"/>
  <c r="AB5" i="57"/>
  <c r="AA5" i="57"/>
  <c r="Z5" i="57"/>
  <c r="Y5" i="57"/>
  <c r="X5" i="57"/>
  <c r="W5" i="57"/>
  <c r="V5" i="57"/>
  <c r="U5" i="57"/>
  <c r="T5" i="57"/>
  <c r="S5" i="57"/>
  <c r="R5" i="57"/>
  <c r="Q5" i="57"/>
  <c r="P5" i="57"/>
  <c r="O5" i="57"/>
  <c r="N5" i="57"/>
  <c r="M5" i="57"/>
  <c r="L5" i="57"/>
  <c r="K5" i="57"/>
  <c r="J5" i="57"/>
  <c r="I5" i="57"/>
  <c r="H5" i="57"/>
  <c r="G5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F8" i="57"/>
  <c r="F7" i="57"/>
  <c r="F6" i="57"/>
  <c r="B41" i="57"/>
  <c r="B40" i="57"/>
  <c r="B39" i="57"/>
  <c r="B38" i="57"/>
  <c r="B37" i="57"/>
  <c r="B36" i="57"/>
  <c r="B35" i="57"/>
  <c r="B34" i="57"/>
  <c r="B33" i="57"/>
  <c r="B32" i="57"/>
  <c r="B31" i="57"/>
  <c r="B30" i="57"/>
  <c r="B29" i="57"/>
  <c r="B28" i="57"/>
  <c r="B27" i="57"/>
  <c r="B26" i="57"/>
  <c r="B25" i="57"/>
  <c r="B24" i="57"/>
  <c r="B23" i="57"/>
  <c r="B22" i="57"/>
  <c r="B21" i="57"/>
  <c r="B20" i="57"/>
  <c r="B19" i="57"/>
  <c r="B18" i="57"/>
  <c r="B17" i="57"/>
  <c r="B16" i="57"/>
  <c r="B15" i="57"/>
  <c r="B14" i="57"/>
  <c r="B13" i="57"/>
  <c r="B12" i="57"/>
  <c r="B11" i="57"/>
  <c r="B10" i="57"/>
  <c r="B9" i="57"/>
  <c r="B8" i="57"/>
  <c r="B7" i="57"/>
  <c r="B6" i="57"/>
  <c r="B5" i="57"/>
  <c r="AL3" i="57"/>
  <c r="D41" i="62"/>
  <c r="C41" i="62"/>
  <c r="A41" i="62"/>
  <c r="D40" i="62"/>
  <c r="A40" i="62"/>
  <c r="C40" i="62" s="1"/>
  <c r="D39" i="62"/>
  <c r="A39" i="62"/>
  <c r="C39" i="62" s="1"/>
  <c r="D38" i="62"/>
  <c r="A38" i="62"/>
  <c r="C38" i="62" s="1"/>
  <c r="D37" i="62"/>
  <c r="A37" i="62"/>
  <c r="C37" i="62" s="1"/>
  <c r="D36" i="62"/>
  <c r="A36" i="62"/>
  <c r="C36" i="62" s="1"/>
  <c r="D35" i="62"/>
  <c r="A35" i="62"/>
  <c r="C35" i="62" s="1"/>
  <c r="D34" i="62"/>
  <c r="A34" i="62"/>
  <c r="C34" i="62" s="1"/>
  <c r="D33" i="62"/>
  <c r="A33" i="62"/>
  <c r="C33" i="62" s="1"/>
  <c r="E33" i="62" s="1"/>
  <c r="D32" i="62"/>
  <c r="A32" i="62"/>
  <c r="C32" i="62" s="1"/>
  <c r="D31" i="62"/>
  <c r="A31" i="62"/>
  <c r="C31" i="62" s="1"/>
  <c r="D30" i="62"/>
  <c r="A30" i="62"/>
  <c r="C30" i="62" s="1"/>
  <c r="D29" i="62"/>
  <c r="A29" i="62"/>
  <c r="C29" i="62" s="1"/>
  <c r="D28" i="62"/>
  <c r="A28" i="62"/>
  <c r="C28" i="62" s="1"/>
  <c r="D27" i="62"/>
  <c r="A27" i="62"/>
  <c r="C27" i="62" s="1"/>
  <c r="D26" i="62"/>
  <c r="A26" i="62"/>
  <c r="C26" i="62" s="1"/>
  <c r="D25" i="62"/>
  <c r="A25" i="62"/>
  <c r="C25" i="62" s="1"/>
  <c r="E25" i="62" s="1"/>
  <c r="D24" i="62"/>
  <c r="A24" i="62"/>
  <c r="C24" i="62" s="1"/>
  <c r="D23" i="62"/>
  <c r="A23" i="62"/>
  <c r="C23" i="62" s="1"/>
  <c r="D22" i="62"/>
  <c r="A22" i="62"/>
  <c r="C22" i="62" s="1"/>
  <c r="D21" i="62"/>
  <c r="A21" i="62"/>
  <c r="C21" i="62" s="1"/>
  <c r="D20" i="62"/>
  <c r="A20" i="62"/>
  <c r="C20" i="62" s="1"/>
  <c r="D19" i="62"/>
  <c r="A19" i="62"/>
  <c r="C19" i="62" s="1"/>
  <c r="D18" i="62"/>
  <c r="A18" i="62"/>
  <c r="C18" i="62" s="1"/>
  <c r="D17" i="62"/>
  <c r="A17" i="62"/>
  <c r="C17" i="62" s="1"/>
  <c r="E17" i="62" s="1"/>
  <c r="D16" i="62"/>
  <c r="A16" i="62"/>
  <c r="C16" i="62" s="1"/>
  <c r="D15" i="62"/>
  <c r="A15" i="62"/>
  <c r="C15" i="62" s="1"/>
  <c r="D14" i="62"/>
  <c r="A14" i="62"/>
  <c r="C14" i="62" s="1"/>
  <c r="D13" i="62"/>
  <c r="A13" i="62"/>
  <c r="C13" i="62" s="1"/>
  <c r="D12" i="62"/>
  <c r="A12" i="62"/>
  <c r="C12" i="62" s="1"/>
  <c r="D11" i="62"/>
  <c r="A11" i="62"/>
  <c r="C11" i="62" s="1"/>
  <c r="D10" i="62"/>
  <c r="A10" i="62"/>
  <c r="C10" i="62" s="1"/>
  <c r="D9" i="62"/>
  <c r="A9" i="62"/>
  <c r="C9" i="62" s="1"/>
  <c r="E9" i="62" s="1"/>
  <c r="D8" i="62"/>
  <c r="A8" i="62"/>
  <c r="C8" i="62" s="1"/>
  <c r="D7" i="62"/>
  <c r="A7" i="62"/>
  <c r="C7" i="62" s="1"/>
  <c r="D6" i="62"/>
  <c r="A6" i="62"/>
  <c r="C6" i="62" s="1"/>
  <c r="D5" i="62"/>
  <c r="A5" i="62"/>
  <c r="C5" i="62" s="1"/>
  <c r="AM3" i="62"/>
  <c r="AL3" i="62"/>
  <c r="AK3" i="62"/>
  <c r="AJ3" i="62"/>
  <c r="AI3" i="62"/>
  <c r="AH3" i="62"/>
  <c r="AG3" i="62"/>
  <c r="AF3" i="62"/>
  <c r="AE3" i="62"/>
  <c r="AD3" i="62"/>
  <c r="AC3" i="62"/>
  <c r="AB3" i="62"/>
  <c r="AA3" i="62"/>
  <c r="Z3" i="62"/>
  <c r="Y3" i="62"/>
  <c r="X3" i="62"/>
  <c r="W3" i="62"/>
  <c r="V3" i="62"/>
  <c r="U3" i="62"/>
  <c r="T3" i="62"/>
  <c r="S3" i="62"/>
  <c r="R3" i="62"/>
  <c r="Q3" i="62"/>
  <c r="P3" i="62"/>
  <c r="O3" i="62"/>
  <c r="N3" i="62"/>
  <c r="M3" i="62"/>
  <c r="L3" i="62"/>
  <c r="K3" i="62"/>
  <c r="J3" i="62"/>
  <c r="I3" i="62"/>
  <c r="H3" i="62"/>
  <c r="G3" i="62"/>
  <c r="F3" i="62"/>
  <c r="E2" i="62"/>
  <c r="D2" i="62"/>
  <c r="C2" i="62"/>
  <c r="A41" i="57"/>
  <c r="A40" i="57"/>
  <c r="A39" i="57"/>
  <c r="A38" i="57"/>
  <c r="A37" i="57"/>
  <c r="A36" i="57"/>
  <c r="A35" i="57"/>
  <c r="A34" i="57"/>
  <c r="A33" i="57"/>
  <c r="A32" i="57"/>
  <c r="A31" i="57"/>
  <c r="A30" i="57"/>
  <c r="A29" i="57"/>
  <c r="A28" i="57"/>
  <c r="A27" i="57"/>
  <c r="A26" i="57"/>
  <c r="A25" i="57"/>
  <c r="A24" i="57"/>
  <c r="A23" i="57"/>
  <c r="A22" i="57"/>
  <c r="A21" i="57"/>
  <c r="A20" i="57"/>
  <c r="A19" i="57"/>
  <c r="A18" i="57"/>
  <c r="A17" i="57"/>
  <c r="A16" i="57"/>
  <c r="A15" i="57"/>
  <c r="A14" i="57"/>
  <c r="A13" i="57"/>
  <c r="A12" i="57"/>
  <c r="A11" i="57"/>
  <c r="A10" i="57"/>
  <c r="A9" i="57"/>
  <c r="A8" i="57"/>
  <c r="A7" i="57"/>
  <c r="A6" i="57"/>
  <c r="A5" i="57"/>
  <c r="L34" i="55"/>
  <c r="K34" i="55"/>
  <c r="J34" i="55" s="1"/>
  <c r="L33" i="55"/>
  <c r="K33" i="55"/>
  <c r="J33" i="55" s="1"/>
  <c r="F16" i="59"/>
  <c r="J25" i="55"/>
  <c r="L7" i="55"/>
  <c r="J8" i="55"/>
  <c r="J7" i="55"/>
  <c r="J4" i="55"/>
  <c r="J3" i="55"/>
  <c r="L29" i="55"/>
  <c r="K29" i="55"/>
  <c r="J29" i="55" s="1"/>
  <c r="L27" i="55"/>
  <c r="K27" i="55"/>
  <c r="J27" i="55" s="1"/>
  <c r="L26" i="55"/>
  <c r="K26" i="55"/>
  <c r="J26" i="55" s="1"/>
  <c r="L25" i="55"/>
  <c r="K25" i="55"/>
  <c r="L21" i="55"/>
  <c r="K21" i="55"/>
  <c r="J21" i="55" s="1"/>
  <c r="L15" i="55"/>
  <c r="K15" i="55"/>
  <c r="J15" i="55" s="1"/>
  <c r="L17" i="55"/>
  <c r="K17" i="55"/>
  <c r="J17" i="55" s="1"/>
  <c r="L6" i="55"/>
  <c r="K6" i="55"/>
  <c r="J6" i="55" s="1"/>
  <c r="L2" i="55"/>
  <c r="K2" i="55"/>
  <c r="J2" i="55" s="1"/>
  <c r="L3" i="55"/>
  <c r="K3" i="55"/>
  <c r="K8" i="55"/>
  <c r="L8" i="55"/>
  <c r="B28" i="59"/>
  <c r="B27" i="59"/>
  <c r="B26" i="59"/>
  <c r="B25" i="59"/>
  <c r="B24" i="59"/>
  <c r="B23" i="59"/>
  <c r="B22" i="59"/>
  <c r="B21" i="59"/>
  <c r="A28" i="59"/>
  <c r="A27" i="59"/>
  <c r="A26" i="59"/>
  <c r="A25" i="59"/>
  <c r="A24" i="59"/>
  <c r="A23" i="59"/>
  <c r="A22" i="59"/>
  <c r="A21" i="59"/>
  <c r="E24" i="59"/>
  <c r="E2" i="57"/>
  <c r="D2" i="57"/>
  <c r="C2" i="57"/>
  <c r="B18" i="59"/>
  <c r="B17" i="59"/>
  <c r="B16" i="59"/>
  <c r="B13" i="59"/>
  <c r="B12" i="59"/>
  <c r="B9" i="59"/>
  <c r="B8" i="59"/>
  <c r="B6" i="59"/>
  <c r="D6" i="59" s="1"/>
  <c r="B5" i="59"/>
  <c r="E8" i="59" s="1"/>
  <c r="F18" i="59"/>
  <c r="F17" i="59"/>
  <c r="F15" i="59"/>
  <c r="F14" i="59"/>
  <c r="F13" i="59"/>
  <c r="F12" i="59"/>
  <c r="F11" i="59"/>
  <c r="F10" i="59"/>
  <c r="F9" i="59"/>
  <c r="F8" i="59"/>
  <c r="D16" i="54"/>
  <c r="C16" i="54"/>
  <c r="D17" i="54"/>
  <c r="C17" i="54"/>
  <c r="D4" i="54"/>
  <c r="D42" i="54"/>
  <c r="D41" i="54"/>
  <c r="D40" i="54"/>
  <c r="D39" i="54"/>
  <c r="D38" i="54"/>
  <c r="D37" i="54"/>
  <c r="D36" i="54"/>
  <c r="D35" i="54"/>
  <c r="D34" i="54"/>
  <c r="D33" i="54"/>
  <c r="D32" i="54"/>
  <c r="D18" i="54"/>
  <c r="D31" i="54"/>
  <c r="D11" i="54"/>
  <c r="D10" i="54"/>
  <c r="D13" i="54"/>
  <c r="D15" i="54"/>
  <c r="D12" i="54"/>
  <c r="D14" i="54"/>
  <c r="D21" i="54"/>
  <c r="D27" i="54"/>
  <c r="D8" i="54"/>
  <c r="D30" i="54"/>
  <c r="D29" i="54"/>
  <c r="D28" i="54"/>
  <c r="D26" i="54"/>
  <c r="D25" i="54"/>
  <c r="D24" i="54"/>
  <c r="D23" i="54"/>
  <c r="D22" i="54"/>
  <c r="D20" i="54"/>
  <c r="D19" i="54"/>
  <c r="D9" i="54"/>
  <c r="D6" i="54"/>
  <c r="D5" i="54"/>
  <c r="D7" i="54"/>
  <c r="C26" i="54"/>
  <c r="C25" i="54"/>
  <c r="L28" i="55"/>
  <c r="L23" i="55"/>
  <c r="L19" i="55"/>
  <c r="L20" i="55"/>
  <c r="L30" i="55"/>
  <c r="L32" i="55"/>
  <c r="L22" i="55"/>
  <c r="L24" i="55"/>
  <c r="L5" i="55"/>
  <c r="L18" i="55"/>
  <c r="L14" i="55"/>
  <c r="L16" i="55"/>
  <c r="L13" i="55"/>
  <c r="L11" i="55"/>
  <c r="L10" i="55"/>
  <c r="L12" i="55"/>
  <c r="L9" i="55"/>
  <c r="L31" i="55"/>
  <c r="L4" i="55"/>
  <c r="K28" i="55"/>
  <c r="J28" i="55" s="1"/>
  <c r="K23" i="55"/>
  <c r="J23" i="55" s="1"/>
  <c r="K19" i="55"/>
  <c r="J19" i="55" s="1"/>
  <c r="K20" i="55"/>
  <c r="J20" i="55" s="1"/>
  <c r="K30" i="55"/>
  <c r="J30" i="55" s="1"/>
  <c r="K32" i="55"/>
  <c r="J32" i="55" s="1"/>
  <c r="K22" i="55"/>
  <c r="J22" i="55" s="1"/>
  <c r="K24" i="55"/>
  <c r="J24" i="55" s="1"/>
  <c r="K5" i="55"/>
  <c r="J5" i="55" s="1"/>
  <c r="K18" i="55"/>
  <c r="J18" i="55" s="1"/>
  <c r="K14" i="55"/>
  <c r="J14" i="55" s="1"/>
  <c r="K16" i="55"/>
  <c r="J16" i="55" s="1"/>
  <c r="K13" i="55"/>
  <c r="J13" i="55" s="1"/>
  <c r="K11" i="55"/>
  <c r="J11" i="55" s="1"/>
  <c r="K10" i="55"/>
  <c r="J10" i="55" s="1"/>
  <c r="K12" i="55"/>
  <c r="J12" i="55" s="1"/>
  <c r="K7" i="55"/>
  <c r="K9" i="55"/>
  <c r="J9" i="55" s="1"/>
  <c r="K31" i="55"/>
  <c r="J31" i="55" s="1"/>
  <c r="K4" i="55"/>
  <c r="D7" i="16"/>
  <c r="H7" i="16"/>
  <c r="E7" i="16" s="1"/>
  <c r="B7" i="16" s="1"/>
  <c r="C7" i="16"/>
  <c r="C3" i="16"/>
  <c r="E24" i="45"/>
  <c r="H4" i="14"/>
  <c r="E41" i="62" l="1"/>
  <c r="AK3" i="57"/>
  <c r="AH3" i="57"/>
  <c r="AI3" i="57"/>
  <c r="AJ3" i="57"/>
  <c r="AE3" i="57"/>
  <c r="AG3" i="57"/>
  <c r="AF3" i="57"/>
  <c r="V3" i="57"/>
  <c r="T3" i="57"/>
  <c r="U3" i="57"/>
  <c r="P3" i="57"/>
  <c r="Q3" i="57"/>
  <c r="O3" i="57"/>
  <c r="R3" i="57"/>
  <c r="S3" i="57"/>
  <c r="AM3" i="57"/>
  <c r="M3" i="57"/>
  <c r="K3" i="57"/>
  <c r="L3" i="57"/>
  <c r="N3" i="57"/>
  <c r="Y3" i="57"/>
  <c r="W3" i="57"/>
  <c r="X3" i="57"/>
  <c r="Z3" i="57"/>
  <c r="AA3" i="57"/>
  <c r="AB3" i="57"/>
  <c r="AC3" i="57"/>
  <c r="AD3" i="57"/>
  <c r="G3" i="57"/>
  <c r="J3" i="57"/>
  <c r="I3" i="57"/>
  <c r="H3" i="57"/>
  <c r="F3" i="57"/>
  <c r="E16" i="62"/>
  <c r="E31" i="62"/>
  <c r="E18" i="62"/>
  <c r="E12" i="62"/>
  <c r="E27" i="62"/>
  <c r="E13" i="62"/>
  <c r="E28" i="62"/>
  <c r="E14" i="62"/>
  <c r="E29" i="62"/>
  <c r="E15" i="62"/>
  <c r="E30" i="62"/>
  <c r="E32" i="62"/>
  <c r="E19" i="62"/>
  <c r="E34" i="62"/>
  <c r="E5" i="62"/>
  <c r="E20" i="62"/>
  <c r="E35" i="62"/>
  <c r="E6" i="62"/>
  <c r="E21" i="62"/>
  <c r="E36" i="62"/>
  <c r="E7" i="62"/>
  <c r="E22" i="62"/>
  <c r="E37" i="62"/>
  <c r="E8" i="62"/>
  <c r="E23" i="62"/>
  <c r="E38" i="62"/>
  <c r="E24" i="62"/>
  <c r="E39" i="62"/>
  <c r="E40" i="62"/>
  <c r="E10" i="62"/>
  <c r="E11" i="62"/>
  <c r="E26" i="62"/>
  <c r="B14" i="59"/>
  <c r="E13" i="59" s="1"/>
  <c r="C22" i="59"/>
  <c r="C28" i="59"/>
  <c r="C25" i="59"/>
  <c r="C27" i="59"/>
  <c r="B10" i="59"/>
  <c r="E15" i="59" s="1"/>
  <c r="B19" i="59"/>
  <c r="E14" i="59" s="1"/>
  <c r="E31" i="59"/>
  <c r="C24" i="59"/>
  <c r="C26" i="59"/>
  <c r="C23" i="59"/>
  <c r="E11" i="59"/>
  <c r="E10" i="59"/>
  <c r="E9" i="59"/>
  <c r="D5" i="59"/>
  <c r="E16" i="54"/>
  <c r="E17" i="54"/>
  <c r="E26" i="54"/>
  <c r="E25" i="54"/>
  <c r="C42" i="54"/>
  <c r="E42" i="54" s="1"/>
  <c r="C41" i="54"/>
  <c r="E41" i="54" s="1"/>
  <c r="C40" i="54"/>
  <c r="E40" i="54" s="1"/>
  <c r="C39" i="54"/>
  <c r="E39" i="54" s="1"/>
  <c r="C38" i="54"/>
  <c r="E38" i="54" s="1"/>
  <c r="C37" i="54"/>
  <c r="E37" i="54" s="1"/>
  <c r="C36" i="54"/>
  <c r="E36" i="54" s="1"/>
  <c r="C35" i="54"/>
  <c r="E35" i="54" s="1"/>
  <c r="C34" i="54"/>
  <c r="E34" i="54" s="1"/>
  <c r="C33" i="54"/>
  <c r="E33" i="54" s="1"/>
  <c r="C32" i="54"/>
  <c r="E32" i="54" s="1"/>
  <c r="C18" i="54"/>
  <c r="E18" i="54" s="1"/>
  <c r="C31" i="54"/>
  <c r="E31" i="54" s="1"/>
  <c r="C11" i="54"/>
  <c r="E11" i="54" s="1"/>
  <c r="C10" i="54"/>
  <c r="E10" i="54" s="1"/>
  <c r="C13" i="54"/>
  <c r="E13" i="54" s="1"/>
  <c r="C15" i="54"/>
  <c r="E15" i="54" s="1"/>
  <c r="C12" i="54"/>
  <c r="E12" i="54" s="1"/>
  <c r="C14" i="54"/>
  <c r="E14" i="54" s="1"/>
  <c r="C21" i="54"/>
  <c r="E21" i="54" s="1"/>
  <c r="C27" i="54"/>
  <c r="E27" i="54" s="1"/>
  <c r="C8" i="54"/>
  <c r="E8" i="54" s="1"/>
  <c r="C29" i="54"/>
  <c r="E29" i="54" s="1"/>
  <c r="C24" i="54"/>
  <c r="E24" i="54" s="1"/>
  <c r="C23" i="54"/>
  <c r="E23" i="54" s="1"/>
  <c r="C22" i="54"/>
  <c r="E22" i="54" s="1"/>
  <c r="C20" i="54"/>
  <c r="E20" i="54" s="1"/>
  <c r="C19" i="54"/>
  <c r="E19" i="54" s="1"/>
  <c r="C9" i="54"/>
  <c r="E9" i="54" s="1"/>
  <c r="C6" i="54"/>
  <c r="E6" i="54" s="1"/>
  <c r="C5" i="54"/>
  <c r="E5" i="54" s="1"/>
  <c r="C7" i="54"/>
  <c r="E7" i="54" s="1"/>
  <c r="C4" i="54"/>
  <c r="E4" i="54" s="1"/>
  <c r="C28" i="54"/>
  <c r="E28" i="54" s="1"/>
  <c r="C30" i="54"/>
  <c r="E30" i="54" s="1"/>
  <c r="B5" i="45"/>
  <c r="E32" i="45" s="1"/>
  <c r="D11" i="53"/>
  <c r="B11" i="53" s="1"/>
  <c r="B6" i="45"/>
  <c r="D6" i="45" s="1"/>
  <c r="E11" i="45" s="1"/>
  <c r="B17" i="45"/>
  <c r="A21" i="45"/>
  <c r="B28" i="45"/>
  <c r="A28" i="45"/>
  <c r="B27" i="45"/>
  <c r="A27" i="45"/>
  <c r="B26" i="45"/>
  <c r="A26" i="45"/>
  <c r="B25" i="45"/>
  <c r="A25" i="45"/>
  <c r="B24" i="45"/>
  <c r="A24" i="45"/>
  <c r="B23" i="45"/>
  <c r="A23" i="45"/>
  <c r="B22" i="45"/>
  <c r="A22" i="45"/>
  <c r="B21" i="45"/>
  <c r="B18" i="45"/>
  <c r="B30" i="53"/>
  <c r="B29" i="53"/>
  <c r="B28" i="53"/>
  <c r="B27" i="53"/>
  <c r="B26" i="53"/>
  <c r="B25" i="53"/>
  <c r="B24" i="53"/>
  <c r="B23" i="53"/>
  <c r="B22" i="53"/>
  <c r="B21" i="53"/>
  <c r="B20" i="53"/>
  <c r="B19" i="53"/>
  <c r="B18" i="53"/>
  <c r="B17" i="53"/>
  <c r="C21" i="59" s="1"/>
  <c r="B16" i="53"/>
  <c r="B15" i="53"/>
  <c r="B14" i="53"/>
  <c r="B13" i="53"/>
  <c r="B12" i="53"/>
  <c r="B10" i="53"/>
  <c r="B9" i="53"/>
  <c r="B8" i="53"/>
  <c r="B16" i="45"/>
  <c r="B13" i="45"/>
  <c r="B7" i="53"/>
  <c r="B6" i="53"/>
  <c r="B5" i="53"/>
  <c r="B4" i="53"/>
  <c r="B3" i="53"/>
  <c r="B2" i="53"/>
  <c r="B12" i="45"/>
  <c r="B9" i="45"/>
  <c r="B8" i="45"/>
  <c r="I1" i="15"/>
  <c r="C1" i="15"/>
  <c r="H1" i="14"/>
  <c r="E1" i="14"/>
  <c r="C1" i="14"/>
  <c r="C4" i="16"/>
  <c r="C2" i="16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H3" i="14"/>
  <c r="H2" i="14"/>
  <c r="A1" i="62" l="1"/>
  <c r="G11" i="45"/>
  <c r="F11" i="45"/>
  <c r="K11" i="45"/>
  <c r="J11" i="45"/>
  <c r="I11" i="45"/>
  <c r="H11" i="45"/>
  <c r="E23" i="59"/>
  <c r="C29" i="59"/>
  <c r="E12" i="59" s="1"/>
  <c r="E22" i="59" s="1"/>
  <c r="A1" i="57"/>
  <c r="E8" i="45"/>
  <c r="A1" i="54"/>
  <c r="C22" i="45"/>
  <c r="C21" i="45"/>
  <c r="B19" i="45"/>
  <c r="E14" i="45" s="1"/>
  <c r="B10" i="45"/>
  <c r="E15" i="45" s="1"/>
  <c r="B14" i="45"/>
  <c r="E13" i="45" s="1"/>
  <c r="C28" i="45"/>
  <c r="C27" i="45"/>
  <c r="C26" i="45"/>
  <c r="C24" i="45"/>
  <c r="C23" i="45"/>
  <c r="C25" i="45"/>
  <c r="D5" i="45"/>
  <c r="E9" i="45"/>
  <c r="E10" i="45"/>
  <c r="I10" i="45" l="1"/>
  <c r="H10" i="45"/>
  <c r="G10" i="45"/>
  <c r="J10" i="45"/>
  <c r="F10" i="45"/>
  <c r="K10" i="45"/>
  <c r="K13" i="45"/>
  <c r="I13" i="45"/>
  <c r="F13" i="45"/>
  <c r="J13" i="45"/>
  <c r="H13" i="45"/>
  <c r="G13" i="45"/>
  <c r="F14" i="45"/>
  <c r="K14" i="45"/>
  <c r="J14" i="45"/>
  <c r="I14" i="45"/>
  <c r="H14" i="45"/>
  <c r="G14" i="45"/>
  <c r="H8" i="45"/>
  <c r="G8" i="45"/>
  <c r="F8" i="45"/>
  <c r="K8" i="45"/>
  <c r="J8" i="45"/>
  <c r="I8" i="45"/>
  <c r="J9" i="45"/>
  <c r="F9" i="45"/>
  <c r="I9" i="45"/>
  <c r="H9" i="45"/>
  <c r="G9" i="45"/>
  <c r="K9" i="45"/>
  <c r="I15" i="45"/>
  <c r="F15" i="45"/>
  <c r="K15" i="45"/>
  <c r="J15" i="45"/>
  <c r="H15" i="45"/>
  <c r="G15" i="45"/>
  <c r="E17" i="59"/>
  <c r="E16" i="59" a="1"/>
  <c r="E16" i="59" s="1"/>
  <c r="G24" i="59" s="1" a="1"/>
  <c r="G24" i="59" s="1"/>
  <c r="E21" i="59"/>
  <c r="C29" i="45"/>
  <c r="E12" i="45" s="1"/>
  <c r="E23" i="45"/>
  <c r="E21" i="45" l="1"/>
  <c r="J12" i="45"/>
  <c r="I12" i="45"/>
  <c r="H12" i="45"/>
  <c r="G12" i="45"/>
  <c r="G16" i="45" s="1" a="1"/>
  <c r="G16" i="45" s="1"/>
  <c r="F12" i="45"/>
  <c r="E16" i="45" a="1"/>
  <c r="E16" i="45" s="1"/>
  <c r="K24" i="45" s="1" a="1"/>
  <c r="K24" i="45" s="1"/>
  <c r="K12" i="45"/>
  <c r="F24" i="59" a="1"/>
  <c r="F24" i="59" s="1"/>
  <c r="F31" i="59" s="1"/>
  <c r="H24" i="59" a="1"/>
  <c r="H24" i="59" s="1"/>
  <c r="H31" i="59" s="1"/>
  <c r="I24" i="59" a="1"/>
  <c r="I24" i="59" s="1"/>
  <c r="I31" i="59" s="1"/>
  <c r="G31" i="59"/>
  <c r="K24" i="59" a="1"/>
  <c r="K24" i="59" s="1"/>
  <c r="E18" i="59"/>
  <c r="E25" i="59" s="1"/>
  <c r="J24" i="59" a="1"/>
  <c r="J24" i="59" s="1"/>
  <c r="E17" i="45"/>
  <c r="E22" i="45"/>
  <c r="K17" i="45" l="1"/>
  <c r="K16" i="45" a="1"/>
  <c r="K16" i="45" s="1"/>
  <c r="K18" i="45" s="1"/>
  <c r="F17" i="45"/>
  <c r="F16" i="45" a="1"/>
  <c r="F16" i="45" s="1"/>
  <c r="F18" i="45" s="1"/>
  <c r="G17" i="45"/>
  <c r="G18" i="45"/>
  <c r="H17" i="45"/>
  <c r="H16" i="45" a="1"/>
  <c r="H16" i="45" s="1"/>
  <c r="H18" i="45" s="1"/>
  <c r="I17" i="45"/>
  <c r="I16" i="45" a="1"/>
  <c r="I16" i="45" s="1"/>
  <c r="I18" i="45" s="1"/>
  <c r="J17" i="45"/>
  <c r="J16" i="45" a="1"/>
  <c r="J16" i="45" s="1"/>
  <c r="J18" i="45" s="1"/>
  <c r="E26" i="59"/>
  <c r="E28" i="59"/>
  <c r="E29" i="59"/>
  <c r="K30" i="59"/>
  <c r="I25" i="59"/>
  <c r="J25" i="59"/>
  <c r="K25" i="59"/>
  <c r="K31" i="59"/>
  <c r="H25" i="59"/>
  <c r="I30" i="59"/>
  <c r="H30" i="59"/>
  <c r="F25" i="59"/>
  <c r="E30" i="59"/>
  <c r="F30" i="59"/>
  <c r="G30" i="59"/>
  <c r="J30" i="59"/>
  <c r="J31" i="59"/>
  <c r="G25" i="59"/>
  <c r="I24" i="45" a="1"/>
  <c r="I24" i="45" s="1"/>
  <c r="I32" i="45" s="1"/>
  <c r="H24" i="45" a="1"/>
  <c r="H24" i="45" s="1"/>
  <c r="F24" i="45" a="1"/>
  <c r="F24" i="45" s="1"/>
  <c r="G31" i="45" s="1"/>
  <c r="G24" i="45" a="1"/>
  <c r="G24" i="45" s="1"/>
  <c r="G32" i="45" s="1"/>
  <c r="J24" i="45" a="1"/>
  <c r="J24" i="45" s="1"/>
  <c r="J31" i="45" s="1"/>
  <c r="E18" i="45"/>
  <c r="K31" i="45"/>
  <c r="K32" i="45"/>
  <c r="G26" i="59" l="1"/>
  <c r="G28" i="59"/>
  <c r="G29" i="59"/>
  <c r="J26" i="59"/>
  <c r="J29" i="59"/>
  <c r="J28" i="59"/>
  <c r="F26" i="59"/>
  <c r="F29" i="59"/>
  <c r="F28" i="59"/>
  <c r="H26" i="59"/>
  <c r="H29" i="59"/>
  <c r="H28" i="59"/>
  <c r="K26" i="59"/>
  <c r="K29" i="59"/>
  <c r="K28" i="59"/>
  <c r="I26" i="59"/>
  <c r="I29" i="59"/>
  <c r="I28" i="59"/>
  <c r="H32" i="45"/>
  <c r="J32" i="45"/>
  <c r="E31" i="45"/>
  <c r="F31" i="45"/>
  <c r="F32" i="45"/>
  <c r="I31" i="45"/>
  <c r="H31" i="45"/>
  <c r="G25" i="45"/>
  <c r="E25" i="45"/>
  <c r="F25" i="45"/>
  <c r="I25" i="45"/>
  <c r="K25" i="45"/>
  <c r="H25" i="45"/>
  <c r="J25" i="45"/>
  <c r="E26" i="45" l="1"/>
  <c r="E28" i="45"/>
  <c r="E29" i="45"/>
  <c r="J26" i="45"/>
  <c r="J29" i="45"/>
  <c r="J28" i="45"/>
  <c r="H26" i="45"/>
  <c r="H29" i="45"/>
  <c r="H28" i="45"/>
  <c r="K26" i="45"/>
  <c r="K29" i="45"/>
  <c r="K28" i="45"/>
  <c r="I26" i="45"/>
  <c r="I29" i="45"/>
  <c r="I28" i="45"/>
  <c r="F26" i="45"/>
  <c r="F29" i="45"/>
  <c r="F28" i="45"/>
  <c r="G26" i="45"/>
  <c r="G29" i="45"/>
  <c r="G28" i="45"/>
  <c r="I30" i="45" l="1"/>
  <c r="J30" i="45"/>
  <c r="E30" i="45"/>
  <c r="G30" i="45"/>
  <c r="F30" i="45"/>
  <c r="K30" i="45"/>
  <c r="H30" i="4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<sst xmlns="http://schemas.openxmlformats.org/spreadsheetml/2006/main" count="612" uniqueCount="280">
  <si>
    <t>Description</t>
  </si>
  <si>
    <t>General print details</t>
  </si>
  <si>
    <t>Printer</t>
  </si>
  <si>
    <t>Filament</t>
  </si>
  <si>
    <t>Weight</t>
  </si>
  <si>
    <t>g</t>
  </si>
  <si>
    <t>m</t>
  </si>
  <si>
    <t>Printing time</t>
  </si>
  <si>
    <t>hh:mm</t>
  </si>
  <si>
    <t>h</t>
  </si>
  <si>
    <t>Preparation</t>
  </si>
  <si>
    <t>Costs</t>
  </si>
  <si>
    <t>Model preparation (Fixing, CAD…)</t>
  </si>
  <si>
    <t>min</t>
  </si>
  <si>
    <t>$</t>
  </si>
  <si>
    <t>Slicing (Supports, Parameters…)</t>
  </si>
  <si>
    <t>Electricity</t>
  </si>
  <si>
    <t>Sum</t>
  </si>
  <si>
    <t>Printer depreciation</t>
  </si>
  <si>
    <t>Computer Work</t>
  </si>
  <si>
    <t>Material change</t>
  </si>
  <si>
    <t>Transfer &amp; Start</t>
  </si>
  <si>
    <t>Post-processing</t>
  </si>
  <si>
    <t>Consumables</t>
  </si>
  <si>
    <t>Subtotal</t>
  </si>
  <si>
    <t>Including failures</t>
  </si>
  <si>
    <t>Job removal</t>
  </si>
  <si>
    <t>Support removal</t>
  </si>
  <si>
    <t>Quote</t>
  </si>
  <si>
    <t>Additional work</t>
  </si>
  <si>
    <t>608 Bearing</t>
  </si>
  <si>
    <t>Name</t>
  </si>
  <si>
    <t>Material Diameter [mm]</t>
  </si>
  <si>
    <t>Depreciation Time [h]</t>
  </si>
  <si>
    <t>Energy Consumption [kWh/h]</t>
  </si>
  <si>
    <t>PrusaMINI</t>
  </si>
  <si>
    <t>Manufacturer</t>
  </si>
  <si>
    <t>Diameter [mm]</t>
  </si>
  <si>
    <t>Spool Size [kg]</t>
  </si>
  <si>
    <t>Density [g/cm³]</t>
  </si>
  <si>
    <t>Nozzel Temp [°C]</t>
  </si>
  <si>
    <t>Bed Temp [°C]</t>
  </si>
  <si>
    <t>Length per roll [m]</t>
  </si>
  <si>
    <t>Energy cost</t>
  </si>
  <si>
    <t>High Labor Costs</t>
  </si>
  <si>
    <t>Low Labor Costs</t>
  </si>
  <si>
    <t>Failure rate</t>
  </si>
  <si>
    <t>Money unit</t>
  </si>
  <si>
    <t>California Filament PETG</t>
  </si>
  <si>
    <t>Start Up Time</t>
  </si>
  <si>
    <t>Hardware Markup</t>
  </si>
  <si>
    <t>Sovol SV06 Plus</t>
  </si>
  <si>
    <t>Hardware/Consumables</t>
  </si>
  <si>
    <t>Labor Markup</t>
  </si>
  <si>
    <t>Print Time</t>
  </si>
  <si>
    <t>Slicing</t>
  </si>
  <si>
    <t>Source</t>
  </si>
  <si>
    <t>Cost Ea.</t>
  </si>
  <si>
    <t>Cost Pk.</t>
  </si>
  <si>
    <t>Corners</t>
  </si>
  <si>
    <t>Rubber Feet</t>
  </si>
  <si>
    <t>End Cap</t>
  </si>
  <si>
    <t>3/8-16 x 6" Hex Head Screw Bolt</t>
  </si>
  <si>
    <t>2020 Extrusions/mm</t>
  </si>
  <si>
    <t>Pk. Ct.</t>
  </si>
  <si>
    <t>Ct</t>
  </si>
  <si>
    <t>Hardware 1</t>
  </si>
  <si>
    <t>Hardware 2</t>
  </si>
  <si>
    <t>Hardware 3</t>
  </si>
  <si>
    <t>Hardware 4</t>
  </si>
  <si>
    <t>Hardware 5</t>
  </si>
  <si>
    <t>Hardware 6</t>
  </si>
  <si>
    <t>Hardware 7</t>
  </si>
  <si>
    <t>Hardware 8</t>
  </si>
  <si>
    <t>Supplies Markup</t>
  </si>
  <si>
    <t>M5-0.8, 25 mm Screw</t>
  </si>
  <si>
    <t>M5-0.8 mm Self-Locking Nylon Nut</t>
  </si>
  <si>
    <t>Layer Height</t>
  </si>
  <si>
    <t>Shells</t>
  </si>
  <si>
    <t>Infill %</t>
  </si>
  <si>
    <t>Infill Type</t>
  </si>
  <si>
    <t>Gyroid</t>
  </si>
  <si>
    <t>Model prep</t>
  </si>
  <si>
    <t>Quoted Price</t>
  </si>
  <si>
    <t>Profit</t>
  </si>
  <si>
    <t>Weight (g)</t>
  </si>
  <si>
    <t>https://www.amazon.com/Aluminum-Extrusion-European-Standard-Industrial/dp/B0BMPG2N8Y/</t>
  </si>
  <si>
    <t>https://www.amazon.com/608-2RS-Skateboard-Bearing-Rolling-bearings/dp/B073ST742Z/</t>
  </si>
  <si>
    <t>https://www.amazon.com/Antrader-European-Connector-Aluminium-Reinforcing/dp/B07GDVV2SR/</t>
  </si>
  <si>
    <t>https://www.amazon.com/dp/B0B3MLC5FR/</t>
  </si>
  <si>
    <t>https://www.amazon.com/dp/B098DNBTL4/</t>
  </si>
  <si>
    <t>https://www.amazon.com/Screw-Stainless-Threaded-SG-TZH/dp/B0BRSPRK67/</t>
  </si>
  <si>
    <t>https://www.amazon.com/M5-0-8x25mm-Available-Stainless-Eastlo-Fastener/dp/B07VRYM3BX/</t>
  </si>
  <si>
    <t>https://www.amazon.com/Fullerkreg-Self-Locking-Stainless-18-8%EF%BC%8CPlain-Quantity/dp/B078NNFT93/</t>
  </si>
  <si>
    <t>6mm Silver 20 Gauge Closed Jump Rings</t>
  </si>
  <si>
    <t>https://www.amazon.com/Souarts-Silver-Color-Closed-500pcs/dp/B00WAUF1CK</t>
  </si>
  <si>
    <t>https://www.amazon.com/Elastic-Bracelets-Stretchy-Bracelet-String%EF%BC%88Rainbow%EF%BC%89/dp/B0BZY33R4F</t>
  </si>
  <si>
    <t>Ball Cord Lock Stopper</t>
  </si>
  <si>
    <t>https://www.aliexpress.us/item/2251832605873636.html</t>
  </si>
  <si>
    <t>https://www.amazon.com/dp/B07R5JZBX2</t>
  </si>
  <si>
    <t>M8 x 10mm(L) Knurled Insert Nut</t>
  </si>
  <si>
    <t>3/4" Ceiling Cups Hooks Screw</t>
  </si>
  <si>
    <t>https://www.amazon.com/dp/B09XD79971</t>
  </si>
  <si>
    <t>10" Elastic String 1mm Rainbow</t>
  </si>
  <si>
    <t>R6-2RS Sealed Bearings</t>
  </si>
  <si>
    <t>Price</t>
  </si>
  <si>
    <t>Total</t>
  </si>
  <si>
    <t>Product</t>
  </si>
  <si>
    <t>Cnt</t>
  </si>
  <si>
    <t>Profit %</t>
  </si>
  <si>
    <t>https://www.amazon.com/iExcell-Stainless-Socket-Screws-Wrench/dp/B089N5BT68</t>
  </si>
  <si>
    <t>M4 x 75 Stainless Steel 304 Hex Socket Head Cap</t>
  </si>
  <si>
    <t>Wholesale</t>
  </si>
  <si>
    <t>Wholesale Margin</t>
  </si>
  <si>
    <t>Wholesale %</t>
  </si>
  <si>
    <t>California Filament PETG Bulk</t>
  </si>
  <si>
    <t xml:space="preserve">https://www.amazon.com/Hundred-R6-2RS-Sealed-Bearings-Pre-Lubricated/dp/B01CUNP1P https://www.aliexpress.us/item/2255800970609181.html </t>
  </si>
  <si>
    <t>BambuLabs X1C</t>
  </si>
  <si>
    <t>$/hr</t>
  </si>
  <si>
    <t>$/gram</t>
  </si>
  <si>
    <t>Space</t>
  </si>
  <si>
    <t>Space Rental</t>
  </si>
  <si>
    <t>Hr/Mo</t>
  </si>
  <si>
    <t>Rent/Mo</t>
  </si>
  <si>
    <t>Tot. Sq. Ft.</t>
  </si>
  <si>
    <t>Used Sq. Ft.</t>
  </si>
  <si>
    <t>$/Used Sq. Ft.</t>
  </si>
  <si>
    <t>Black</t>
  </si>
  <si>
    <t>PETG</t>
  </si>
  <si>
    <t>California  Filament</t>
  </si>
  <si>
    <t>Cloudy White</t>
  </si>
  <si>
    <t>Candy Red</t>
  </si>
  <si>
    <t>Grass Green</t>
  </si>
  <si>
    <t>Blue</t>
  </si>
  <si>
    <t>Sky Blue</t>
  </si>
  <si>
    <t>Orange</t>
  </si>
  <si>
    <t>Yellow</t>
  </si>
  <si>
    <t>Violet</t>
  </si>
  <si>
    <t>Light Gray</t>
  </si>
  <si>
    <t>Gray</t>
  </si>
  <si>
    <t>Translucent Teal</t>
  </si>
  <si>
    <t>Company</t>
  </si>
  <si>
    <t>Material</t>
  </si>
  <si>
    <t>Color</t>
  </si>
  <si>
    <t>HFS Color Name</t>
  </si>
  <si>
    <t>1Kg</t>
  </si>
  <si>
    <t>5Kg</t>
  </si>
  <si>
    <t>Pink</t>
  </si>
  <si>
    <t>Overture3D</t>
  </si>
  <si>
    <t>Market Place</t>
  </si>
  <si>
    <t>Tot. Part</t>
  </si>
  <si>
    <t>Part. Rolls</t>
  </si>
  <si>
    <t>TARDIS Blue</t>
  </si>
  <si>
    <t>Tangerine Orange</t>
  </si>
  <si>
    <t>Raincoat Yellow</t>
  </si>
  <si>
    <t>Heart Forge Purple</t>
  </si>
  <si>
    <t>Geordie Gray</t>
  </si>
  <si>
    <t>Melodie Gray</t>
  </si>
  <si>
    <t>Ranger Pink</t>
  </si>
  <si>
    <t>Happy Blue</t>
  </si>
  <si>
    <t>Irish Green</t>
  </si>
  <si>
    <t>https://californiafilament.com/</t>
  </si>
  <si>
    <t>https://www.amazon.com/OVERTURE-Filament-Consumables-Dimensional-Accuracy/dp/B07PGYHYV8/</t>
  </si>
  <si>
    <t>Chocolate Brown</t>
  </si>
  <si>
    <t>Alomond</t>
  </si>
  <si>
    <t>Beige</t>
  </si>
  <si>
    <t>Golden Yellow</t>
  </si>
  <si>
    <t>Bronze</t>
  </si>
  <si>
    <t>Mixed</t>
  </si>
  <si>
    <t>Variant</t>
  </si>
  <si>
    <t>Medium</t>
  </si>
  <si>
    <t>Chunky</t>
  </si>
  <si>
    <t>Fine</t>
  </si>
  <si>
    <t>ROYGBIV</t>
  </si>
  <si>
    <t>Almond</t>
  </si>
  <si>
    <t>Paper White</t>
  </si>
  <si>
    <t>Glow</t>
  </si>
  <si>
    <t>Lime Green</t>
  </si>
  <si>
    <t>Approximate Hex</t>
  </si>
  <si>
    <t>#000000</t>
  </si>
  <si>
    <t>#C1A880</t>
  </si>
  <si>
    <t>#D9B097</t>
  </si>
  <si>
    <t>#335BB8</t>
  </si>
  <si>
    <t>#827429</t>
  </si>
  <si>
    <t>#D23828</t>
  </si>
  <si>
    <t>#291711</t>
  </si>
  <si>
    <t>#FFFFFF</t>
  </si>
  <si>
    <t>#64D348</t>
  </si>
  <si>
    <t>#EC7630</t>
  </si>
  <si>
    <t>#E83537</t>
  </si>
  <si>
    <t>#EBFE55</t>
  </si>
  <si>
    <t>#76ADD4</t>
  </si>
  <si>
    <t>#DCF373</t>
  </si>
  <si>
    <t>#DCB13C</t>
  </si>
  <si>
    <t>#397D47</t>
  </si>
  <si>
    <t>#586263</t>
  </si>
  <si>
    <t>#B9BDC3</t>
  </si>
  <si>
    <t>#F1EBD8</t>
  </si>
  <si>
    <t>#ED7B9F</t>
  </si>
  <si>
    <t>#4CA2E6</t>
  </si>
  <si>
    <t>#393082</t>
  </si>
  <si>
    <t>#ECDE4A</t>
  </si>
  <si>
    <t>#99D89C</t>
  </si>
  <si>
    <t>#56A897</t>
  </si>
  <si>
    <t xml:space="preserve">Translucent Blue </t>
  </si>
  <si>
    <t>#1F12B4</t>
  </si>
  <si>
    <t xml:space="preserve">Translucent Orange </t>
  </si>
  <si>
    <t>#EA8837</t>
  </si>
  <si>
    <t xml:space="preserve">Translucent Red </t>
  </si>
  <si>
    <t>#BB291D</t>
  </si>
  <si>
    <t xml:space="preserve">Translucent Yellow </t>
  </si>
  <si>
    <t>#F4EA51</t>
  </si>
  <si>
    <t>#69C4C4</t>
  </si>
  <si>
    <t>F/Green</t>
  </si>
  <si>
    <t>F/Orange</t>
  </si>
  <si>
    <t>F/Rose</t>
  </si>
  <si>
    <t>F/Yellow</t>
  </si>
  <si>
    <t>Partial Rolls Weight</t>
  </si>
  <si>
    <t>Tuxedo Black</t>
  </si>
  <si>
    <t>Failures</t>
  </si>
  <si>
    <t>F-Orange</t>
  </si>
  <si>
    <t>F-Rose</t>
  </si>
  <si>
    <t>F-Yellow</t>
  </si>
  <si>
    <t>F-Green</t>
  </si>
  <si>
    <t>1-Off Reddit, HDD Rails</t>
  </si>
  <si>
    <t>Toppers Have</t>
  </si>
  <si>
    <t>Toppers Need</t>
  </si>
  <si>
    <t>Backers Have</t>
  </si>
  <si>
    <t>Backers Need</t>
  </si>
  <si>
    <t>Glow Yellow</t>
  </si>
  <si>
    <t>Glow Blue</t>
  </si>
  <si>
    <t>Apple Vision Pro  - "Dual Solo" band adapter/clip</t>
  </si>
  <si>
    <t>Count</t>
  </si>
  <si>
    <t>P</t>
  </si>
  <si>
    <t>Wrist Strap</t>
  </si>
  <si>
    <t>Glow Green</t>
  </si>
  <si>
    <t>A</t>
  </si>
  <si>
    <t>D</t>
  </si>
  <si>
    <t>Tower thing</t>
  </si>
  <si>
    <t>T/Teal</t>
  </si>
  <si>
    <t>T/Blue</t>
  </si>
  <si>
    <t>T/Yellow</t>
  </si>
  <si>
    <t>T/Red</t>
  </si>
  <si>
    <t>T/Orange</t>
  </si>
  <si>
    <t>Pencil Soldering Iron Case 1</t>
  </si>
  <si>
    <t>Pencil Soldering Iron Case 2</t>
  </si>
  <si>
    <t>Sharah's Pot</t>
  </si>
  <si>
    <t>Key Chain</t>
  </si>
  <si>
    <t>Tot. G</t>
  </si>
  <si>
    <t>Glow Yelloow</t>
  </si>
  <si>
    <t>Choc Brown</t>
  </si>
  <si>
    <t>Calabash pins</t>
  </si>
  <si>
    <t>MR74-2RS Bearing</t>
  </si>
  <si>
    <t>https://www.amazon.com/dp/B09YV79Z7K</t>
  </si>
  <si>
    <t>Split Key Rings</t>
  </si>
  <si>
    <t>https://www.amazon.com/dp/B071P4YDNZ</t>
  </si>
  <si>
    <t>https://www.amazon.com/dp/B0CM6JWTNT</t>
  </si>
  <si>
    <t>Profit Wholesale %</t>
  </si>
  <si>
    <t>Oil_Derrick.stl</t>
  </si>
  <si>
    <t>Switch8_Lite v15.step</t>
  </si>
  <si>
    <t>6001-RS</t>
  </si>
  <si>
    <t>blocks</t>
  </si>
  <si>
    <t>https://www.amazon.com/gp/product/B0B3LNMLW9</t>
  </si>
  <si>
    <t>https://www.amazon.com/gp/product/B0BC17NF9L</t>
  </si>
  <si>
    <t>https://www.alibaba.com/product-detail/1-2-inch-drill-adapter_1600858091187.html?spm=a2756.order-detail-ta-ta-b.0.0.67592fc2HvlcD0</t>
  </si>
  <si>
    <t>1/2In Socket Adapter amazon</t>
  </si>
  <si>
    <t>1/2In Socket Adapter alibaba</t>
  </si>
  <si>
    <t>3/8In Socket Adapter amazon</t>
  </si>
  <si>
    <t>Limited: Pastel Lilac</t>
  </si>
  <si>
    <t>Limited: Marble (White/Black Spec)</t>
  </si>
  <si>
    <t>On-Order</t>
  </si>
  <si>
    <t>test</t>
  </si>
  <si>
    <t>test 2</t>
  </si>
  <si>
    <t>test 3</t>
  </si>
  <si>
    <t>test 4</t>
  </si>
  <si>
    <t>test 5</t>
  </si>
  <si>
    <t>test 6</t>
  </si>
  <si>
    <t>test 7</t>
  </si>
  <si>
    <t>"Start Up Time" is the amount of time in minutes it takes for a general start-up (heating, leveling, anything else done before the print actually begins. This helps you account for the extra power used during that time.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</si>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</sst>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  <numFmt numFmtId="165" formatCode="0.0"/>
    <numFmt numFmtId="166" formatCode="0.000"/>
    <numFmt numFmtId="167" formatCode="&quot; &quot;* #,##0.00&quot; € &quot;;&quot;-&quot;* #,##0.00&quot; € &quot;;&quot; &quot;* &quot;-&quot;#&quot; € &quot;;&quot; &quot;@&quot; &quot;"/>
    <numFmt numFmtId="168" formatCode="[h]:mm;@"/>
    <numFmt numFmtId="169" formatCode="_(* #,##0_);_(* \(#,##0\);_(* &quot;-&quot;??_);_(@_)"/>
    <numFmt numFmtId="170" formatCode="_(&quot;$&quot;* #,##0.000_);_(&quot;$&quot;* \(#,##0.000\);_(&quot;$&quot;* &quot;-&quot;??_);_(@_)"/>
    <numFmt numFmtId="171" formatCode="_(&quot;$&quot;* #,##0.0000_);_(&quot;$&quot;* \(#,##0.0000\);_(&quot;$&quot;* &quot;-&quot;??_);_(@_)"/>
  </numFmts>
  <fonts count="4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22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sz val="9"/>
      <color rgb="FF000000"/>
      <name val="Calibri"/>
      <family val="2"/>
    </font>
    <font>
      <sz val="9"/>
      <color theme="0"/>
      <name val="Calibri"/>
      <family val="2"/>
    </font>
    <font>
      <b/>
      <sz val="20"/>
      <color theme="0"/>
      <name val="Calibri"/>
      <family val="2"/>
    </font>
    <font>
      <u/>
      <sz val="9"/>
      <color rgb="FF0000EE"/>
      <name val="Calibri"/>
      <family val="2"/>
    </font>
    <font>
      <sz val="9"/>
      <color rgb="FF0F1111"/>
      <name val="Calibri"/>
      <family val="2"/>
      <scheme val="minor"/>
    </font>
    <font>
      <sz val="9"/>
      <color rgb="FF0F1111"/>
      <name val="Calibri"/>
      <family val="2"/>
    </font>
    <font>
      <b/>
      <sz val="16"/>
      <color rgb="FF000000"/>
      <name val="Calibri"/>
      <family val="2"/>
    </font>
    <font>
      <sz val="11"/>
      <color rgb="FFFF0000"/>
      <name val="Calibri"/>
      <family val="2"/>
    </font>
    <font>
      <b/>
      <sz val="8"/>
      <color theme="0"/>
      <name val="Calibri"/>
      <family val="2"/>
    </font>
    <font>
      <sz val="8"/>
      <color rgb="FF000000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8"/>
      <color theme="0"/>
      <name val="Calibri"/>
      <family val="2"/>
    </font>
    <font>
      <b/>
      <sz val="16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7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FFDBB6"/>
        <bgColor rgb="FFFFDBB6"/>
      </patternFill>
    </fill>
    <fill>
      <patternFill patternType="solid">
        <fgColor theme="5"/>
        <bgColor rgb="FFE2F0D9"/>
      </patternFill>
    </fill>
    <fill>
      <patternFill patternType="solid">
        <fgColor theme="6"/>
        <bgColor rgb="FFE2F0D9"/>
      </patternFill>
    </fill>
    <fill>
      <patternFill patternType="solid">
        <fgColor theme="7"/>
        <bgColor rgb="FFE2F0D9"/>
      </patternFill>
    </fill>
    <fill>
      <patternFill patternType="solid">
        <fgColor theme="8"/>
        <bgColor rgb="FFE2F0D9"/>
      </patternFill>
    </fill>
    <fill>
      <patternFill patternType="solid">
        <fgColor theme="9"/>
        <bgColor rgb="FFE2F0D9"/>
      </patternFill>
    </fill>
    <fill>
      <patternFill patternType="solid">
        <fgColor theme="9" tint="-0.499984740745262"/>
        <bgColor rgb="FFE2F0D9"/>
      </patternFill>
    </fill>
    <fill>
      <patternFill patternType="solid">
        <fgColor theme="1"/>
        <bgColor rgb="FFA9D18E"/>
      </patternFill>
    </fill>
    <fill>
      <patternFill patternType="solid">
        <fgColor theme="4"/>
        <bgColor rgb="FFE2F0D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rgb="FFF8CBAD"/>
      </patternFill>
    </fill>
    <fill>
      <patternFill patternType="solid">
        <fgColor theme="4"/>
        <bgColor rgb="FFFFDBB6"/>
      </patternFill>
    </fill>
    <fill>
      <patternFill patternType="solid">
        <fgColor theme="3"/>
        <bgColor rgb="FFF8CBAD"/>
      </patternFill>
    </fill>
    <fill>
      <patternFill patternType="solid">
        <fgColor theme="9" tint="-0.499984740745262"/>
        <bgColor rgb="FFD9D9D9"/>
      </patternFill>
    </fill>
    <fill>
      <patternFill patternType="solid">
        <fgColor theme="8"/>
        <bgColor rgb="FFD9D9D9"/>
      </patternFill>
    </fill>
    <fill>
      <patternFill patternType="solid">
        <fgColor theme="9"/>
        <bgColor rgb="FFD9D9D9"/>
      </patternFill>
    </fill>
    <fill>
      <patternFill patternType="solid">
        <fgColor rgb="FFFFFF00"/>
        <bgColor rgb="FFFFDBB6"/>
      </patternFill>
    </fill>
    <fill>
      <patternFill patternType="solid">
        <fgColor theme="7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DBB6"/>
      </patternFill>
    </fill>
    <fill>
      <patternFill patternType="solid">
        <fgColor theme="5" tint="0.39997558519241921"/>
        <bgColor rgb="FFF8CBAD"/>
      </patternFill>
    </fill>
    <fill>
      <patternFill patternType="solid">
        <fgColor theme="5" tint="-0.499984740745262"/>
        <bgColor rgb="FFE2F0D9"/>
      </patternFill>
    </fill>
    <fill>
      <patternFill patternType="solid">
        <fgColor theme="7" tint="0.59999389629810485"/>
        <bgColor rgb="FFF8CB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5BB8"/>
        <bgColor indexed="64"/>
      </patternFill>
    </fill>
    <fill>
      <patternFill patternType="solid">
        <fgColor rgb="FFD23828"/>
        <bgColor indexed="64"/>
      </patternFill>
    </fill>
    <fill>
      <patternFill patternType="solid">
        <fgColor rgb="FFEB931D"/>
        <bgColor indexed="64"/>
      </patternFill>
    </fill>
    <fill>
      <patternFill patternType="solid">
        <fgColor rgb="FFECDE4A"/>
        <bgColor indexed="64"/>
      </patternFill>
    </fill>
    <fill>
      <patternFill patternType="solid">
        <fgColor rgb="FF397D47"/>
        <bgColor indexed="64"/>
      </patternFill>
    </fill>
    <fill>
      <patternFill patternType="solid">
        <fgColor rgb="FFED7B9F"/>
        <bgColor indexed="64"/>
      </patternFill>
    </fill>
    <fill>
      <patternFill patternType="solid">
        <fgColor rgb="FF4CA2E6"/>
        <bgColor indexed="64"/>
      </patternFill>
    </fill>
    <fill>
      <patternFill patternType="solid">
        <fgColor rgb="FF393082"/>
        <bgColor indexed="64"/>
      </patternFill>
    </fill>
    <fill>
      <patternFill patternType="solid">
        <fgColor rgb="FF291711"/>
        <bgColor indexed="64"/>
      </patternFill>
    </fill>
    <fill>
      <patternFill patternType="solid">
        <fgColor rgb="FFD9B097"/>
        <bgColor indexed="64"/>
      </patternFill>
    </fill>
    <fill>
      <patternFill patternType="solid">
        <fgColor rgb="FFC1A880"/>
        <bgColor indexed="64"/>
      </patternFill>
    </fill>
    <fill>
      <patternFill patternType="solid">
        <fgColor rgb="FFE83537"/>
        <bgColor indexed="64"/>
      </patternFill>
    </fill>
    <fill>
      <patternFill patternType="solid">
        <fgColor rgb="FFEC7630"/>
        <bgColor indexed="64"/>
      </patternFill>
    </fill>
    <fill>
      <patternFill patternType="solid">
        <fgColor rgb="FFEBFE55"/>
        <bgColor indexed="64"/>
      </patternFill>
    </fill>
    <fill>
      <patternFill patternType="solid">
        <fgColor rgb="FF64D348"/>
        <bgColor indexed="64"/>
      </patternFill>
    </fill>
    <fill>
      <patternFill patternType="solid">
        <fgColor rgb="FFB9BDC3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76ADD4"/>
        <bgColor indexed="64"/>
      </patternFill>
    </fill>
    <fill>
      <patternFill patternType="solid">
        <fgColor rgb="FF69C4C4"/>
        <bgColor indexed="64"/>
      </patternFill>
    </fill>
    <fill>
      <patternFill patternType="solid">
        <fgColor rgb="FFDCF37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827429"/>
        <bgColor indexed="64"/>
      </patternFill>
    </fill>
    <fill>
      <patternFill patternType="solid">
        <fgColor rgb="FFDCB13C"/>
        <bgColor indexed="64"/>
      </patternFill>
    </fill>
    <fill>
      <patternFill patternType="solid">
        <fgColor rgb="FF99D8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rgb="FFE2F0D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7370"/>
        <bgColor indexed="64"/>
      </patternFill>
    </fill>
    <fill>
      <patternFill patternType="solid">
        <fgColor rgb="FFACA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167" fontId="2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8" fillId="0" borderId="0"/>
    <xf numFmtId="14" fontId="1" fillId="0" borderId="0" applyFont="0" applyFill="0" applyBorder="0">
      <alignment horizontal="center" vertical="center"/>
    </xf>
  </cellStyleXfs>
  <cellXfs count="328">
    <xf numFmtId="0" fontId="0" fillId="0" borderId="0" xfId="0"/>
    <xf numFmtId="0" fontId="17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44" fontId="0" fillId="0" borderId="0" xfId="20" applyFont="1"/>
    <xf numFmtId="0" fontId="21" fillId="0" borderId="0" xfId="0" applyFont="1"/>
    <xf numFmtId="2" fontId="19" fillId="19" borderId="0" xfId="0" applyNumberFormat="1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0" fillId="29" borderId="0" xfId="0" applyFill="1" applyAlignment="1">
      <alignment vertical="center"/>
    </xf>
    <xf numFmtId="0" fontId="17" fillId="0" borderId="0" xfId="0" applyFont="1" applyAlignment="1">
      <alignment vertical="center"/>
    </xf>
    <xf numFmtId="165" fontId="0" fillId="10" borderId="0" xfId="0" applyNumberFormat="1" applyFill="1" applyAlignment="1">
      <alignment vertical="center"/>
    </xf>
    <xf numFmtId="168" fontId="0" fillId="29" borderId="0" xfId="0" applyNumberFormat="1" applyFill="1" applyAlignment="1">
      <alignment vertical="center"/>
    </xf>
    <xf numFmtId="2" fontId="0" fillId="10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2" fontId="0" fillId="12" borderId="0" xfId="0" applyNumberFormat="1" applyFill="1" applyAlignment="1">
      <alignment vertical="center"/>
    </xf>
    <xf numFmtId="0" fontId="18" fillId="26" borderId="0" xfId="0" applyFont="1" applyFill="1" applyAlignment="1">
      <alignment vertical="center"/>
    </xf>
    <xf numFmtId="2" fontId="0" fillId="13" borderId="0" xfId="0" applyNumberFormat="1" applyFill="1" applyAlignment="1">
      <alignment vertical="center"/>
    </xf>
    <xf numFmtId="2" fontId="20" fillId="14" borderId="0" xfId="0" applyNumberFormat="1" applyFont="1" applyFill="1" applyAlignment="1">
      <alignment vertical="center"/>
    </xf>
    <xf numFmtId="2" fontId="0" fillId="15" borderId="0" xfId="0" applyNumberFormat="1" applyFill="1" applyAlignment="1">
      <alignment vertical="center"/>
    </xf>
    <xf numFmtId="2" fontId="0" fillId="16" borderId="0" xfId="0" applyNumberFormat="1" applyFill="1" applyAlignment="1">
      <alignment vertical="center"/>
    </xf>
    <xf numFmtId="0" fontId="3" fillId="27" borderId="0" xfId="0" applyFont="1" applyFill="1" applyAlignment="1">
      <alignment vertical="center"/>
    </xf>
    <xf numFmtId="2" fontId="19" fillId="17" borderId="0" xfId="0" applyNumberFormat="1" applyFont="1" applyFill="1" applyAlignment="1">
      <alignment vertical="center"/>
    </xf>
    <xf numFmtId="2" fontId="18" fillId="18" borderId="0" xfId="0" applyNumberFormat="1" applyFont="1" applyFill="1" applyAlignment="1">
      <alignment vertical="center"/>
    </xf>
    <xf numFmtId="0" fontId="3" fillId="28" borderId="0" xfId="0" applyFont="1" applyFill="1" applyAlignment="1">
      <alignment vertical="center"/>
    </xf>
    <xf numFmtId="9" fontId="0" fillId="9" borderId="0" xfId="0" applyNumberFormat="1" applyFill="1" applyAlignment="1">
      <alignment vertical="center"/>
    </xf>
    <xf numFmtId="44" fontId="19" fillId="34" borderId="0" xfId="20" applyFont="1" applyFill="1" applyAlignment="1" applyProtection="1">
      <alignment horizontal="center" vertical="center"/>
    </xf>
    <xf numFmtId="44" fontId="18" fillId="18" borderId="0" xfId="20" applyFont="1" applyFill="1" applyAlignment="1">
      <alignment vertical="center"/>
    </xf>
    <xf numFmtId="44" fontId="18" fillId="34" borderId="0" xfId="2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9" fontId="18" fillId="33" borderId="0" xfId="22" applyFont="1" applyFill="1" applyAlignment="1">
      <alignment horizontal="right" vertical="center"/>
    </xf>
    <xf numFmtId="44" fontId="18" fillId="33" borderId="0" xfId="0" applyNumberFormat="1" applyFont="1" applyFill="1" applyAlignment="1">
      <alignment vertical="center"/>
    </xf>
    <xf numFmtId="44" fontId="3" fillId="30" borderId="0" xfId="0" applyNumberFormat="1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textRotation="90"/>
    </xf>
    <xf numFmtId="0" fontId="23" fillId="20" borderId="0" xfId="0" applyFont="1" applyFill="1" applyAlignment="1">
      <alignment horizontal="center" vertical="center" textRotation="90"/>
    </xf>
    <xf numFmtId="0" fontId="22" fillId="21" borderId="0" xfId="0" applyFont="1" applyFill="1" applyAlignment="1">
      <alignment horizontal="center" vertical="center" textRotation="90"/>
    </xf>
    <xf numFmtId="0" fontId="22" fillId="22" borderId="0" xfId="0" applyFont="1" applyFill="1" applyAlignment="1">
      <alignment horizontal="center" vertical="center" textRotation="90"/>
    </xf>
    <xf numFmtId="0" fontId="23" fillId="33" borderId="0" xfId="0" applyFont="1" applyFill="1" applyAlignment="1">
      <alignment horizontal="center" vertical="center" textRotation="90"/>
    </xf>
    <xf numFmtId="0" fontId="23" fillId="32" borderId="0" xfId="0" applyFont="1" applyFill="1" applyAlignment="1">
      <alignment horizontal="center" vertical="center" textRotation="90"/>
    </xf>
    <xf numFmtId="0" fontId="22" fillId="31" borderId="0" xfId="0" applyFont="1" applyFill="1"/>
    <xf numFmtId="0" fontId="24" fillId="0" borderId="0" xfId="0" applyFont="1"/>
    <xf numFmtId="2" fontId="24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0" fontId="25" fillId="20" borderId="0" xfId="0" applyFont="1" applyFill="1" applyAlignment="1">
      <alignment horizontal="center" vertical="center"/>
    </xf>
    <xf numFmtId="0" fontId="24" fillId="21" borderId="0" xfId="0" applyFont="1" applyFill="1" applyAlignment="1">
      <alignment horizontal="center" vertical="center"/>
    </xf>
    <xf numFmtId="0" fontId="24" fillId="22" borderId="0" xfId="0" applyFont="1" applyFill="1" applyAlignment="1">
      <alignment horizontal="center" vertical="center"/>
    </xf>
    <xf numFmtId="44" fontId="25" fillId="33" borderId="0" xfId="20" applyFont="1" applyFill="1" applyAlignment="1">
      <alignment horizontal="center" vertical="center"/>
    </xf>
    <xf numFmtId="0" fontId="25" fillId="32" borderId="0" xfId="0" applyFont="1" applyFill="1" applyAlignment="1">
      <alignment horizontal="center" vertical="center"/>
    </xf>
    <xf numFmtId="9" fontId="25" fillId="32" borderId="0" xfId="0" applyNumberFormat="1" applyFont="1" applyFill="1" applyAlignment="1">
      <alignment horizontal="center" vertical="center"/>
    </xf>
    <xf numFmtId="0" fontId="24" fillId="31" borderId="3" xfId="0" applyFont="1" applyFill="1" applyBorder="1" applyAlignment="1">
      <alignment horizontal="center" vertical="center"/>
    </xf>
    <xf numFmtId="0" fontId="24" fillId="31" borderId="2" xfId="0" applyFont="1" applyFill="1" applyBorder="1" applyAlignment="1">
      <alignment horizontal="center" vertical="center"/>
    </xf>
    <xf numFmtId="168" fontId="24" fillId="0" borderId="0" xfId="0" applyNumberFormat="1" applyFont="1" applyAlignment="1">
      <alignment horizontal="right"/>
    </xf>
    <xf numFmtId="0" fontId="25" fillId="20" borderId="0" xfId="0" applyFont="1" applyFill="1" applyAlignment="1">
      <alignment horizontal="center"/>
    </xf>
    <xf numFmtId="0" fontId="24" fillId="21" borderId="0" xfId="0" applyFont="1" applyFill="1" applyAlignment="1">
      <alignment horizontal="center"/>
    </xf>
    <xf numFmtId="0" fontId="24" fillId="22" borderId="0" xfId="0" applyFont="1" applyFill="1" applyAlignment="1">
      <alignment horizontal="center"/>
    </xf>
    <xf numFmtId="44" fontId="25" fillId="33" borderId="0" xfId="20" applyFont="1" applyFill="1"/>
    <xf numFmtId="2" fontId="24" fillId="0" borderId="0" xfId="0" applyNumberFormat="1" applyFont="1" applyAlignment="1">
      <alignment horizontal="right"/>
    </xf>
    <xf numFmtId="0" fontId="25" fillId="32" borderId="0" xfId="0" applyFont="1" applyFill="1" applyAlignment="1">
      <alignment horizontal="center"/>
    </xf>
    <xf numFmtId="0" fontId="25" fillId="32" borderId="0" xfId="0" applyFont="1" applyFill="1"/>
    <xf numFmtId="2" fontId="24" fillId="0" borderId="0" xfId="0" applyNumberFormat="1" applyFont="1"/>
    <xf numFmtId="168" fontId="24" fillId="0" borderId="0" xfId="0" applyNumberFormat="1" applyFont="1"/>
    <xf numFmtId="0" fontId="0" fillId="33" borderId="0" xfId="0" applyFill="1"/>
    <xf numFmtId="0" fontId="16" fillId="0" borderId="0" xfId="0" applyFont="1"/>
    <xf numFmtId="1" fontId="0" fillId="0" borderId="0" xfId="0" applyNumberFormat="1"/>
    <xf numFmtId="165" fontId="0" fillId="0" borderId="0" xfId="0" applyNumberFormat="1"/>
    <xf numFmtId="2" fontId="10" fillId="0" borderId="0" xfId="0" applyNumberFormat="1" applyFont="1"/>
    <xf numFmtId="9" fontId="18" fillId="33" borderId="0" xfId="0" applyNumberFormat="1" applyFont="1" applyFill="1"/>
    <xf numFmtId="170" fontId="18" fillId="33" borderId="0" xfId="0" applyNumberFormat="1" applyFont="1" applyFill="1" applyAlignment="1">
      <alignment vertical="center"/>
    </xf>
    <xf numFmtId="9" fontId="0" fillId="35" borderId="0" xfId="22" applyFont="1" applyFill="1" applyAlignment="1">
      <alignment vertical="center"/>
    </xf>
    <xf numFmtId="2" fontId="19" fillId="36" borderId="0" xfId="0" applyNumberFormat="1" applyFont="1" applyFill="1" applyAlignment="1">
      <alignment vertical="center"/>
    </xf>
    <xf numFmtId="0" fontId="0" fillId="37" borderId="0" xfId="0" applyFill="1"/>
    <xf numFmtId="0" fontId="0" fillId="37" borderId="0" xfId="0" applyFill="1" applyAlignment="1">
      <alignment horizontal="right"/>
    </xf>
    <xf numFmtId="44" fontId="17" fillId="0" borderId="0" xfId="20" applyFont="1"/>
    <xf numFmtId="170" fontId="17" fillId="38" borderId="0" xfId="20" applyNumberFormat="1" applyFont="1" applyFill="1"/>
    <xf numFmtId="44" fontId="26" fillId="33" borderId="0" xfId="20" applyFont="1" applyFill="1"/>
    <xf numFmtId="20" fontId="24" fillId="0" borderId="0" xfId="0" applyNumberFormat="1" applyFont="1"/>
    <xf numFmtId="0" fontId="25" fillId="33" borderId="0" xfId="0" applyFont="1" applyFill="1"/>
    <xf numFmtId="0" fontId="24" fillId="31" borderId="3" xfId="0" applyFont="1" applyFill="1" applyBorder="1"/>
    <xf numFmtId="0" fontId="24" fillId="31" borderId="2" xfId="0" applyFont="1" applyFill="1" applyBorder="1"/>
    <xf numFmtId="0" fontId="22" fillId="0" borderId="0" xfId="0" applyFont="1" applyAlignment="1">
      <alignment horizontal="center" vertical="center" wrapText="1"/>
    </xf>
    <xf numFmtId="0" fontId="23" fillId="47" borderId="0" xfId="0" applyFont="1" applyFill="1" applyAlignment="1">
      <alignment horizontal="center" vertical="center" textRotation="90" wrapText="1"/>
    </xf>
    <xf numFmtId="44" fontId="24" fillId="0" borderId="0" xfId="20" applyFont="1"/>
    <xf numFmtId="0" fontId="24" fillId="48" borderId="0" xfId="0" applyFont="1" applyFill="1" applyAlignment="1">
      <alignment horizontal="center" vertical="center"/>
    </xf>
    <xf numFmtId="0" fontId="24" fillId="49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0" fontId="25" fillId="39" borderId="0" xfId="0" applyFont="1" applyFill="1" applyAlignment="1">
      <alignment horizontal="center" vertical="center"/>
    </xf>
    <xf numFmtId="0" fontId="24" fillId="56" borderId="0" xfId="0" applyFont="1" applyFill="1" applyAlignment="1">
      <alignment horizontal="center" vertical="center"/>
    </xf>
    <xf numFmtId="0" fontId="24" fillId="60" borderId="0" xfId="0" applyFont="1" applyFill="1" applyAlignment="1">
      <alignment horizontal="center" vertical="center"/>
    </xf>
    <xf numFmtId="0" fontId="25" fillId="40" borderId="0" xfId="0" applyFont="1" applyFill="1" applyAlignment="1">
      <alignment horizontal="center" vertical="center"/>
    </xf>
    <xf numFmtId="0" fontId="25" fillId="47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53" borderId="0" xfId="0" applyFont="1" applyFill="1" applyAlignment="1">
      <alignment horizontal="center" vertical="center"/>
    </xf>
    <xf numFmtId="0" fontId="24" fillId="51" borderId="0" xfId="0" applyFont="1" applyFill="1" applyAlignment="1">
      <alignment horizontal="center" vertical="center"/>
    </xf>
    <xf numFmtId="0" fontId="24" fillId="50" borderId="0" xfId="0" applyFont="1" applyFill="1" applyAlignment="1">
      <alignment horizontal="center" vertical="center"/>
    </xf>
    <xf numFmtId="0" fontId="24" fillId="52" borderId="0" xfId="0" applyFont="1" applyFill="1" applyAlignment="1">
      <alignment horizontal="center" vertical="center"/>
    </xf>
    <xf numFmtId="0" fontId="24" fillId="61" borderId="0" xfId="0" applyFont="1" applyFill="1" applyAlignment="1">
      <alignment horizontal="center" vertical="center"/>
    </xf>
    <xf numFmtId="0" fontId="25" fillId="43" borderId="0" xfId="0" applyFont="1" applyFill="1" applyAlignment="1">
      <alignment horizontal="center" vertical="center"/>
    </xf>
    <xf numFmtId="0" fontId="25" fillId="55" borderId="0" xfId="0" applyFont="1" applyFill="1" applyAlignment="1">
      <alignment horizontal="center" vertical="center"/>
    </xf>
    <xf numFmtId="0" fontId="24" fillId="54" borderId="0" xfId="0" applyFont="1" applyFill="1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0" fontId="24" fillId="44" borderId="0" xfId="0" applyFont="1" applyFill="1" applyAlignment="1">
      <alignment horizontal="center" vertical="center"/>
    </xf>
    <xf numFmtId="0" fontId="24" fillId="45" borderId="0" xfId="0" applyFont="1" applyFill="1" applyAlignment="1">
      <alignment horizontal="center" vertical="center"/>
    </xf>
    <xf numFmtId="0" fontId="25" fillId="46" borderId="0" xfId="0" applyFont="1" applyFill="1" applyAlignment="1">
      <alignment horizontal="center" vertical="center"/>
    </xf>
    <xf numFmtId="0" fontId="24" fillId="42" borderId="0" xfId="0" applyFont="1" applyFill="1" applyAlignment="1">
      <alignment horizontal="center" vertical="center"/>
    </xf>
    <xf numFmtId="0" fontId="24" fillId="58" borderId="0" xfId="0" applyFont="1" applyFill="1" applyAlignment="1">
      <alignment horizontal="center" vertical="center"/>
    </xf>
    <xf numFmtId="0" fontId="24" fillId="57" borderId="0" xfId="0" applyFont="1" applyFill="1" applyAlignment="1">
      <alignment horizontal="center" vertical="center"/>
    </xf>
    <xf numFmtId="0" fontId="24" fillId="62" borderId="0" xfId="0" applyFont="1" applyFill="1" applyAlignment="1">
      <alignment horizontal="center" vertical="center"/>
    </xf>
    <xf numFmtId="0" fontId="22" fillId="0" borderId="0" xfId="0" applyFont="1"/>
    <xf numFmtId="0" fontId="23" fillId="63" borderId="0" xfId="0" applyFont="1" applyFill="1" applyAlignment="1">
      <alignment vertical="center"/>
    </xf>
    <xf numFmtId="0" fontId="22" fillId="63" borderId="0" xfId="0" applyFont="1" applyFill="1" applyAlignment="1">
      <alignment vertical="center"/>
    </xf>
    <xf numFmtId="0" fontId="22" fillId="63" borderId="0" xfId="0" applyFont="1" applyFill="1" applyAlignment="1">
      <alignment horizontal="center" vertical="center"/>
    </xf>
    <xf numFmtId="0" fontId="27" fillId="0" borderId="0" xfId="15" applyFont="1"/>
    <xf numFmtId="0" fontId="24" fillId="0" borderId="0" xfId="0" applyFont="1" applyAlignment="1">
      <alignment horizontal="left"/>
    </xf>
    <xf numFmtId="169" fontId="24" fillId="0" borderId="0" xfId="21" applyNumberFormat="1" applyFont="1"/>
    <xf numFmtId="44" fontId="28" fillId="0" borderId="0" xfId="20" applyFont="1"/>
    <xf numFmtId="0" fontId="29" fillId="0" borderId="0" xfId="0" applyFont="1" applyAlignment="1">
      <alignment vertical="center" wrapText="1"/>
    </xf>
    <xf numFmtId="0" fontId="24" fillId="9" borderId="0" xfId="0" applyFont="1" applyFill="1"/>
    <xf numFmtId="166" fontId="24" fillId="23" borderId="0" xfId="0" applyNumberFormat="1" applyFont="1" applyFill="1"/>
    <xf numFmtId="168" fontId="24" fillId="9" borderId="0" xfId="0" applyNumberFormat="1" applyFont="1" applyFill="1"/>
    <xf numFmtId="2" fontId="24" fillId="10" borderId="0" xfId="0" applyNumberFormat="1" applyFont="1" applyFill="1"/>
    <xf numFmtId="0" fontId="24" fillId="10" borderId="0" xfId="0" applyFont="1" applyFill="1"/>
    <xf numFmtId="0" fontId="24" fillId="23" borderId="0" xfId="0" applyFont="1" applyFill="1"/>
    <xf numFmtId="164" fontId="24" fillId="9" borderId="0" xfId="12" applyNumberFormat="1" applyFont="1" applyFill="1"/>
    <xf numFmtId="2" fontId="24" fillId="9" borderId="0" xfId="0" applyNumberFormat="1" applyFont="1" applyFill="1"/>
    <xf numFmtId="1" fontId="24" fillId="10" borderId="0" xfId="0" applyNumberFormat="1" applyFont="1" applyFill="1"/>
    <xf numFmtId="164" fontId="24" fillId="9" borderId="0" xfId="0" applyNumberFormat="1" applyFont="1" applyFill="1"/>
    <xf numFmtId="0" fontId="30" fillId="0" borderId="0" xfId="0" applyFont="1" applyAlignment="1">
      <alignment horizontal="center" vertical="center"/>
    </xf>
    <xf numFmtId="46" fontId="24" fillId="0" borderId="0" xfId="0" applyNumberFormat="1" applyFont="1"/>
    <xf numFmtId="44" fontId="0" fillId="35" borderId="0" xfId="20" applyFont="1" applyFill="1" applyAlignment="1">
      <alignment vertical="center"/>
    </xf>
    <xf numFmtId="2" fontId="31" fillId="64" borderId="0" xfId="0" applyNumberFormat="1" applyFont="1" applyFill="1" applyAlignment="1">
      <alignment vertical="center"/>
    </xf>
    <xf numFmtId="9" fontId="0" fillId="37" borderId="0" xfId="22" applyFont="1" applyFill="1"/>
    <xf numFmtId="44" fontId="32" fillId="33" borderId="0" xfId="20" applyFont="1" applyFill="1" applyAlignment="1">
      <alignment horizontal="center"/>
    </xf>
    <xf numFmtId="0" fontId="33" fillId="66" borderId="4" xfId="0" applyFont="1" applyFill="1" applyBorder="1" applyAlignment="1">
      <alignment horizontal="center" vertical="center"/>
    </xf>
    <xf numFmtId="0" fontId="33" fillId="65" borderId="4" xfId="0" applyFont="1" applyFill="1" applyBorder="1" applyAlignment="1">
      <alignment horizontal="center" vertical="center"/>
    </xf>
    <xf numFmtId="0" fontId="33" fillId="69" borderId="4" xfId="0" applyFont="1" applyFill="1" applyBorder="1" applyAlignment="1">
      <alignment horizontal="center" vertical="center"/>
    </xf>
    <xf numFmtId="0" fontId="33" fillId="0" borderId="4" xfId="0" applyFont="1" applyBorder="1"/>
    <xf numFmtId="0" fontId="33" fillId="0" borderId="0" xfId="0" applyFont="1"/>
    <xf numFmtId="0" fontId="34" fillId="66" borderId="4" xfId="21" applyNumberFormat="1" applyFont="1" applyFill="1" applyBorder="1" applyAlignment="1">
      <alignment horizontal="center" vertical="center"/>
    </xf>
    <xf numFmtId="0" fontId="34" fillId="65" borderId="4" xfId="21" applyNumberFormat="1" applyFont="1" applyFill="1" applyBorder="1" applyAlignment="1">
      <alignment horizontal="center" vertical="center"/>
    </xf>
    <xf numFmtId="0" fontId="34" fillId="69" borderId="5" xfId="21" applyNumberFormat="1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44" fontId="34" fillId="0" borderId="0" xfId="20" applyFont="1" applyFill="1"/>
    <xf numFmtId="0" fontId="35" fillId="0" borderId="4" xfId="0" applyFont="1" applyBorder="1" applyAlignment="1">
      <alignment horizontal="center" vertical="center" wrapText="1"/>
    </xf>
    <xf numFmtId="0" fontId="35" fillId="48" borderId="4" xfId="0" applyFont="1" applyFill="1" applyBorder="1" applyAlignment="1">
      <alignment horizontal="center" vertical="center" textRotation="90" wrapText="1"/>
    </xf>
    <xf numFmtId="0" fontId="35" fillId="49" borderId="4" xfId="0" applyFont="1" applyFill="1" applyBorder="1" applyAlignment="1">
      <alignment horizontal="center" vertical="center" textRotation="90" wrapText="1"/>
    </xf>
    <xf numFmtId="0" fontId="32" fillId="33" borderId="4" xfId="0" applyFont="1" applyFill="1" applyBorder="1" applyAlignment="1">
      <alignment horizontal="center" vertical="center" textRotation="90" wrapText="1"/>
    </xf>
    <xf numFmtId="0" fontId="32" fillId="39" borderId="4" xfId="0" applyFont="1" applyFill="1" applyBorder="1" applyAlignment="1">
      <alignment horizontal="center" vertical="center" textRotation="90" wrapText="1"/>
    </xf>
    <xf numFmtId="0" fontId="35" fillId="60" borderId="4" xfId="0" applyFont="1" applyFill="1" applyBorder="1" applyAlignment="1">
      <alignment horizontal="center" vertical="center" textRotation="90" wrapText="1"/>
    </xf>
    <xf numFmtId="0" fontId="32" fillId="40" borderId="4" xfId="0" applyFont="1" applyFill="1" applyBorder="1" applyAlignment="1">
      <alignment horizontal="center" vertical="center" textRotation="90" wrapText="1"/>
    </xf>
    <xf numFmtId="0" fontId="35" fillId="67" borderId="4" xfId="0" applyFont="1" applyFill="1" applyBorder="1" applyAlignment="1">
      <alignment horizontal="center" vertical="center" textRotation="90" wrapText="1"/>
    </xf>
    <xf numFmtId="0" fontId="35" fillId="61" borderId="4" xfId="0" applyFont="1" applyFill="1" applyBorder="1" applyAlignment="1">
      <alignment horizontal="center" vertical="center" textRotation="90" wrapText="1"/>
    </xf>
    <xf numFmtId="0" fontId="32" fillId="43" borderId="4" xfId="0" applyFont="1" applyFill="1" applyBorder="1" applyAlignment="1">
      <alignment horizontal="center" vertical="center" textRotation="90" wrapText="1"/>
    </xf>
    <xf numFmtId="0" fontId="32" fillId="55" borderId="4" xfId="0" applyFont="1" applyFill="1" applyBorder="1" applyAlignment="1">
      <alignment horizontal="center" vertical="center" textRotation="90" wrapText="1"/>
    </xf>
    <xf numFmtId="0" fontId="35" fillId="54" borderId="4" xfId="0" applyFont="1" applyFill="1" applyBorder="1" applyAlignment="1">
      <alignment horizontal="center" vertical="center" textRotation="90" wrapText="1"/>
    </xf>
    <xf numFmtId="0" fontId="35" fillId="62" borderId="4" xfId="0" applyFont="1" applyFill="1" applyBorder="1" applyAlignment="1">
      <alignment horizontal="center" vertical="center" textRotation="90" wrapText="1"/>
    </xf>
    <xf numFmtId="0" fontId="35" fillId="41" borderId="4" xfId="0" applyFont="1" applyFill="1" applyBorder="1" applyAlignment="1">
      <alignment horizontal="center" vertical="center" textRotation="90" wrapText="1"/>
    </xf>
    <xf numFmtId="0" fontId="35" fillId="68" borderId="4" xfId="0" applyFont="1" applyFill="1" applyBorder="1" applyAlignment="1">
      <alignment horizontal="center" vertical="center" textRotation="90" wrapText="1"/>
    </xf>
    <xf numFmtId="0" fontId="35" fillId="44" borderId="4" xfId="0" applyFont="1" applyFill="1" applyBorder="1" applyAlignment="1">
      <alignment horizontal="center" vertical="center" textRotation="90" wrapText="1"/>
    </xf>
    <xf numFmtId="0" fontId="35" fillId="45" borderId="4" xfId="0" applyFont="1" applyFill="1" applyBorder="1" applyAlignment="1">
      <alignment horizontal="center" vertical="center" textRotation="90" wrapText="1"/>
    </xf>
    <xf numFmtId="0" fontId="32" fillId="46" borderId="4" xfId="0" applyFont="1" applyFill="1" applyBorder="1" applyAlignment="1">
      <alignment horizontal="center" vertical="center" textRotation="90" wrapText="1"/>
    </xf>
    <xf numFmtId="0" fontId="35" fillId="42" borderId="4" xfId="0" applyFont="1" applyFill="1" applyBorder="1" applyAlignment="1">
      <alignment horizontal="center" vertical="center" textRotation="90" wrapText="1"/>
    </xf>
    <xf numFmtId="0" fontId="35" fillId="53" borderId="4" xfId="0" applyFont="1" applyFill="1" applyBorder="1" applyAlignment="1">
      <alignment horizontal="center" vertical="center" textRotation="90" wrapText="1"/>
    </xf>
    <xf numFmtId="0" fontId="35" fillId="51" borderId="4" xfId="0" applyFont="1" applyFill="1" applyBorder="1" applyAlignment="1">
      <alignment horizontal="center" vertical="center" textRotation="90" wrapText="1"/>
    </xf>
    <xf numFmtId="0" fontId="35" fillId="50" borderId="4" xfId="0" applyFont="1" applyFill="1" applyBorder="1" applyAlignment="1">
      <alignment horizontal="center" vertical="center" textRotation="90" wrapText="1"/>
    </xf>
    <xf numFmtId="0" fontId="35" fillId="52" borderId="4" xfId="0" applyFont="1" applyFill="1" applyBorder="1" applyAlignment="1">
      <alignment horizontal="center" vertical="center" textRotation="90" wrapText="1"/>
    </xf>
    <xf numFmtId="0" fontId="35" fillId="59" borderId="4" xfId="0" applyFont="1" applyFill="1" applyBorder="1" applyAlignment="1">
      <alignment horizontal="center" vertical="center" textRotation="90" wrapText="1"/>
    </xf>
    <xf numFmtId="0" fontId="35" fillId="56" borderId="4" xfId="0" applyFont="1" applyFill="1" applyBorder="1" applyAlignment="1">
      <alignment horizontal="center" vertical="center" textRotation="90" wrapText="1"/>
    </xf>
    <xf numFmtId="0" fontId="35" fillId="57" borderId="4" xfId="0" applyFont="1" applyFill="1" applyBorder="1" applyAlignment="1">
      <alignment horizontal="center" vertical="center" textRotation="90" wrapText="1"/>
    </xf>
    <xf numFmtId="0" fontId="35" fillId="58" borderId="4" xfId="0" applyFont="1" applyFill="1" applyBorder="1" applyAlignment="1">
      <alignment horizontal="center" vertical="center" textRotation="90" wrapText="1"/>
    </xf>
    <xf numFmtId="0" fontId="35" fillId="0" borderId="4" xfId="0" applyFont="1" applyBorder="1" applyAlignment="1">
      <alignment horizontal="center" vertical="center" textRotation="90" wrapText="1"/>
    </xf>
    <xf numFmtId="0" fontId="35" fillId="0" borderId="0" xfId="0" applyFont="1" applyAlignment="1">
      <alignment horizontal="center" vertical="center" wrapText="1"/>
    </xf>
    <xf numFmtId="44" fontId="33" fillId="0" borderId="4" xfId="20" applyFont="1" applyBorder="1"/>
    <xf numFmtId="0" fontId="33" fillId="48" borderId="4" xfId="0" applyFont="1" applyFill="1" applyBorder="1" applyAlignment="1">
      <alignment horizontal="center" vertical="center"/>
    </xf>
    <xf numFmtId="0" fontId="33" fillId="49" borderId="4" xfId="0" applyFont="1" applyFill="1" applyBorder="1" applyAlignment="1">
      <alignment horizontal="center" vertical="center"/>
    </xf>
    <xf numFmtId="0" fontId="36" fillId="33" borderId="4" xfId="0" applyFont="1" applyFill="1" applyBorder="1" applyAlignment="1">
      <alignment horizontal="center" vertical="center"/>
    </xf>
    <xf numFmtId="0" fontId="36" fillId="39" borderId="4" xfId="0" applyFont="1" applyFill="1" applyBorder="1" applyAlignment="1">
      <alignment horizontal="center" vertical="center"/>
    </xf>
    <xf numFmtId="0" fontId="33" fillId="60" borderId="4" xfId="0" applyFont="1" applyFill="1" applyBorder="1" applyAlignment="1">
      <alignment horizontal="center" vertical="center"/>
    </xf>
    <xf numFmtId="0" fontId="36" fillId="40" borderId="4" xfId="0" applyFont="1" applyFill="1" applyBorder="1" applyAlignment="1">
      <alignment horizontal="center" vertical="center"/>
    </xf>
    <xf numFmtId="0" fontId="36" fillId="47" borderId="4" xfId="0" applyFont="1" applyFill="1" applyBorder="1" applyAlignment="1">
      <alignment horizontal="center" vertical="center"/>
    </xf>
    <xf numFmtId="0" fontId="33" fillId="67" borderId="4" xfId="0" applyFont="1" applyFill="1" applyBorder="1" applyAlignment="1">
      <alignment horizontal="center" vertical="center"/>
    </xf>
    <xf numFmtId="0" fontId="33" fillId="61" borderId="4" xfId="0" applyFont="1" applyFill="1" applyBorder="1" applyAlignment="1">
      <alignment horizontal="center" vertical="center"/>
    </xf>
    <xf numFmtId="0" fontId="36" fillId="43" borderId="4" xfId="0" applyFont="1" applyFill="1" applyBorder="1" applyAlignment="1">
      <alignment horizontal="center" vertical="center"/>
    </xf>
    <xf numFmtId="0" fontId="36" fillId="55" borderId="4" xfId="0" applyFont="1" applyFill="1" applyBorder="1" applyAlignment="1">
      <alignment horizontal="center" vertical="center"/>
    </xf>
    <xf numFmtId="0" fontId="33" fillId="54" borderId="4" xfId="0" applyFont="1" applyFill="1" applyBorder="1" applyAlignment="1">
      <alignment horizontal="center" vertical="center"/>
    </xf>
    <xf numFmtId="0" fontId="33" fillId="62" borderId="4" xfId="0" applyFont="1" applyFill="1" applyBorder="1" applyAlignment="1">
      <alignment horizontal="center" vertical="center"/>
    </xf>
    <xf numFmtId="0" fontId="33" fillId="41" borderId="4" xfId="0" applyFont="1" applyFill="1" applyBorder="1" applyAlignment="1">
      <alignment horizontal="center" vertical="center"/>
    </xf>
    <xf numFmtId="0" fontId="33" fillId="68" borderId="4" xfId="0" applyFont="1" applyFill="1" applyBorder="1" applyAlignment="1">
      <alignment horizontal="center" vertical="center"/>
    </xf>
    <xf numFmtId="0" fontId="33" fillId="44" borderId="4" xfId="0" applyFont="1" applyFill="1" applyBorder="1" applyAlignment="1">
      <alignment horizontal="center" vertical="center"/>
    </xf>
    <xf numFmtId="0" fontId="33" fillId="45" borderId="4" xfId="0" applyFont="1" applyFill="1" applyBorder="1" applyAlignment="1">
      <alignment horizontal="center" vertical="center"/>
    </xf>
    <xf numFmtId="0" fontId="36" fillId="46" borderId="4" xfId="0" applyFont="1" applyFill="1" applyBorder="1" applyAlignment="1">
      <alignment horizontal="center" vertical="center"/>
    </xf>
    <xf numFmtId="0" fontId="33" fillId="42" borderId="4" xfId="0" applyFont="1" applyFill="1" applyBorder="1" applyAlignment="1">
      <alignment horizontal="center" vertical="center"/>
    </xf>
    <xf numFmtId="0" fontId="33" fillId="53" borderId="4" xfId="0" applyFont="1" applyFill="1" applyBorder="1" applyAlignment="1">
      <alignment horizontal="center" vertical="center"/>
    </xf>
    <xf numFmtId="0" fontId="33" fillId="51" borderId="4" xfId="0" applyFont="1" applyFill="1" applyBorder="1" applyAlignment="1">
      <alignment horizontal="center" vertical="center"/>
    </xf>
    <xf numFmtId="0" fontId="33" fillId="50" borderId="4" xfId="0" applyFont="1" applyFill="1" applyBorder="1" applyAlignment="1">
      <alignment horizontal="center" vertical="center"/>
    </xf>
    <xf numFmtId="0" fontId="33" fillId="52" borderId="4" xfId="0" applyFont="1" applyFill="1" applyBorder="1" applyAlignment="1">
      <alignment horizontal="center" vertical="center"/>
    </xf>
    <xf numFmtId="0" fontId="33" fillId="59" borderId="4" xfId="0" applyFont="1" applyFill="1" applyBorder="1" applyAlignment="1">
      <alignment horizontal="center" vertical="center"/>
    </xf>
    <xf numFmtId="0" fontId="33" fillId="56" borderId="4" xfId="0" applyFont="1" applyFill="1" applyBorder="1" applyAlignment="1">
      <alignment horizontal="center" vertical="center"/>
    </xf>
    <xf numFmtId="0" fontId="33" fillId="57" borderId="4" xfId="0" applyFont="1" applyFill="1" applyBorder="1" applyAlignment="1">
      <alignment horizontal="center" vertical="center"/>
    </xf>
    <xf numFmtId="0" fontId="33" fillId="58" borderId="4" xfId="0" applyFont="1" applyFill="1" applyBorder="1" applyAlignment="1">
      <alignment horizontal="center" vertical="center"/>
    </xf>
    <xf numFmtId="0" fontId="33" fillId="48" borderId="0" xfId="0" applyFont="1" applyFill="1" applyAlignment="1">
      <alignment horizontal="center" vertical="center"/>
    </xf>
    <xf numFmtId="0" fontId="33" fillId="49" borderId="0" xfId="0" applyFont="1" applyFill="1" applyAlignment="1">
      <alignment horizontal="center" vertical="center"/>
    </xf>
    <xf numFmtId="0" fontId="36" fillId="33" borderId="0" xfId="0" applyFont="1" applyFill="1" applyAlignment="1">
      <alignment horizontal="center" vertical="center"/>
    </xf>
    <xf numFmtId="0" fontId="36" fillId="39" borderId="0" xfId="0" applyFont="1" applyFill="1" applyAlignment="1">
      <alignment horizontal="center" vertical="center"/>
    </xf>
    <xf numFmtId="0" fontId="33" fillId="60" borderId="0" xfId="0" applyFont="1" applyFill="1" applyAlignment="1">
      <alignment horizontal="center" vertical="center"/>
    </xf>
    <xf numFmtId="0" fontId="36" fillId="40" borderId="0" xfId="0" applyFont="1" applyFill="1" applyAlignment="1">
      <alignment horizontal="center" vertical="center"/>
    </xf>
    <xf numFmtId="0" fontId="36" fillId="47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61" borderId="0" xfId="0" applyFont="1" applyFill="1" applyAlignment="1">
      <alignment horizontal="center" vertical="center"/>
    </xf>
    <xf numFmtId="0" fontId="36" fillId="43" borderId="0" xfId="0" applyFont="1" applyFill="1" applyAlignment="1">
      <alignment horizontal="center" vertical="center"/>
    </xf>
    <xf numFmtId="0" fontId="36" fillId="55" borderId="0" xfId="0" applyFont="1" applyFill="1" applyAlignment="1">
      <alignment horizontal="center" vertical="center"/>
    </xf>
    <xf numFmtId="0" fontId="33" fillId="54" borderId="0" xfId="0" applyFont="1" applyFill="1" applyAlignment="1">
      <alignment horizontal="center" vertical="center"/>
    </xf>
    <xf numFmtId="0" fontId="33" fillId="62" borderId="0" xfId="0" applyFont="1" applyFill="1" applyAlignment="1">
      <alignment horizontal="center" vertical="center"/>
    </xf>
    <xf numFmtId="0" fontId="33" fillId="41" borderId="0" xfId="0" applyFont="1" applyFill="1" applyAlignment="1">
      <alignment horizontal="center" vertical="center"/>
    </xf>
    <xf numFmtId="0" fontId="33" fillId="44" borderId="0" xfId="0" applyFont="1" applyFill="1" applyAlignment="1">
      <alignment horizontal="center" vertical="center"/>
    </xf>
    <xf numFmtId="0" fontId="33" fillId="45" borderId="0" xfId="0" applyFont="1" applyFill="1" applyAlignment="1">
      <alignment horizontal="center" vertical="center"/>
    </xf>
    <xf numFmtId="0" fontId="36" fillId="46" borderId="0" xfId="0" applyFont="1" applyFill="1" applyAlignment="1">
      <alignment horizontal="center" vertical="center"/>
    </xf>
    <xf numFmtId="0" fontId="33" fillId="42" borderId="0" xfId="0" applyFont="1" applyFill="1" applyAlignment="1">
      <alignment horizontal="center" vertical="center"/>
    </xf>
    <xf numFmtId="0" fontId="33" fillId="53" borderId="0" xfId="0" applyFont="1" applyFill="1" applyAlignment="1">
      <alignment horizontal="center" vertical="center"/>
    </xf>
    <xf numFmtId="0" fontId="33" fillId="51" borderId="0" xfId="0" applyFont="1" applyFill="1" applyAlignment="1">
      <alignment horizontal="center" vertical="center"/>
    </xf>
    <xf numFmtId="0" fontId="33" fillId="50" borderId="0" xfId="0" applyFont="1" applyFill="1" applyAlignment="1">
      <alignment horizontal="center" vertical="center"/>
    </xf>
    <xf numFmtId="0" fontId="33" fillId="52" borderId="0" xfId="0" applyFont="1" applyFill="1" applyAlignment="1">
      <alignment horizontal="center" vertical="center"/>
    </xf>
    <xf numFmtId="0" fontId="33" fillId="59" borderId="0" xfId="0" applyFont="1" applyFill="1" applyAlignment="1">
      <alignment horizontal="center" vertical="center"/>
    </xf>
    <xf numFmtId="0" fontId="33" fillId="56" borderId="0" xfId="0" applyFont="1" applyFill="1" applyAlignment="1">
      <alignment horizontal="center" vertical="center"/>
    </xf>
    <xf numFmtId="0" fontId="33" fillId="57" borderId="0" xfId="0" applyFont="1" applyFill="1" applyAlignment="1">
      <alignment horizontal="center" vertical="center"/>
    </xf>
    <xf numFmtId="0" fontId="33" fillId="58" borderId="0" xfId="0" applyFont="1" applyFill="1" applyAlignment="1">
      <alignment horizontal="center" vertical="center"/>
    </xf>
    <xf numFmtId="0" fontId="32" fillId="70" borderId="4" xfId="0" applyFont="1" applyFill="1" applyBorder="1" applyAlignment="1">
      <alignment horizontal="center" vertical="center" textRotation="90" wrapText="1"/>
    </xf>
    <xf numFmtId="0" fontId="36" fillId="70" borderId="4" xfId="0" applyFont="1" applyFill="1" applyBorder="1" applyAlignment="1">
      <alignment horizontal="center" vertical="center"/>
    </xf>
    <xf numFmtId="0" fontId="36" fillId="70" borderId="0" xfId="0" applyFont="1" applyFill="1" applyAlignment="1">
      <alignment horizontal="center" vertical="center"/>
    </xf>
    <xf numFmtId="0" fontId="26" fillId="33" borderId="0" xfId="0" applyFont="1" applyFill="1"/>
    <xf numFmtId="0" fontId="26" fillId="0" borderId="0" xfId="0" applyFont="1"/>
    <xf numFmtId="171" fontId="24" fillId="0" borderId="0" xfId="20" applyNumberFormat="1" applyFont="1"/>
    <xf numFmtId="9" fontId="18" fillId="33" borderId="0" xfId="22" applyFont="1" applyFill="1" applyAlignment="1">
      <alignment vertical="center"/>
    </xf>
    <xf numFmtId="44" fontId="18" fillId="19" borderId="0" xfId="20" applyFont="1" applyFill="1" applyAlignment="1">
      <alignment vertical="center"/>
    </xf>
    <xf numFmtId="44" fontId="18" fillId="63" borderId="0" xfId="0" applyNumberFormat="1" applyFont="1" applyFill="1"/>
    <xf numFmtId="44" fontId="3" fillId="12" borderId="0" xfId="20" applyFont="1" applyFill="1" applyAlignment="1">
      <alignment vertical="center"/>
    </xf>
    <xf numFmtId="44" fontId="3" fillId="75" borderId="0" xfId="0" applyNumberFormat="1" applyFont="1" applyFill="1"/>
    <xf numFmtId="44" fontId="3" fillId="13" borderId="0" xfId="20" applyFont="1" applyFill="1" applyAlignment="1">
      <alignment vertical="center"/>
    </xf>
    <xf numFmtId="44" fontId="3" fillId="76" borderId="0" xfId="0" applyNumberFormat="1" applyFont="1" applyFill="1"/>
    <xf numFmtId="44" fontId="18" fillId="36" borderId="0" xfId="20" applyFont="1" applyFill="1" applyAlignment="1">
      <alignment vertical="center"/>
    </xf>
    <xf numFmtId="44" fontId="39" fillId="14" borderId="0" xfId="20" applyFont="1" applyFill="1" applyAlignment="1">
      <alignment vertical="center"/>
    </xf>
    <xf numFmtId="44" fontId="3" fillId="31" borderId="0" xfId="0" applyNumberFormat="1" applyFont="1" applyFill="1"/>
    <xf numFmtId="44" fontId="3" fillId="15" borderId="0" xfId="20" applyFont="1" applyFill="1" applyAlignment="1">
      <alignment vertical="center"/>
    </xf>
    <xf numFmtId="44" fontId="3" fillId="21" borderId="0" xfId="0" applyNumberFormat="1" applyFont="1" applyFill="1"/>
    <xf numFmtId="44" fontId="3" fillId="16" borderId="0" xfId="20" applyFont="1" applyFill="1" applyAlignment="1">
      <alignment vertical="center"/>
    </xf>
    <xf numFmtId="44" fontId="3" fillId="22" borderId="0" xfId="0" applyNumberFormat="1" applyFont="1" applyFill="1"/>
    <xf numFmtId="44" fontId="18" fillId="17" borderId="0" xfId="20" applyFont="1" applyFill="1" applyAlignment="1">
      <alignment vertical="center"/>
    </xf>
    <xf numFmtId="44" fontId="40" fillId="64" borderId="0" xfId="20" applyFont="1" applyFill="1" applyAlignment="1">
      <alignment vertical="center"/>
    </xf>
    <xf numFmtId="44" fontId="18" fillId="77" borderId="0" xfId="0" applyNumberFormat="1" applyFont="1" applyFill="1"/>
    <xf numFmtId="44" fontId="18" fillId="20" borderId="0" xfId="0" applyNumberFormat="1" applyFont="1" applyFill="1"/>
    <xf numFmtId="0" fontId="11" fillId="0" borderId="0" xfId="15"/>
    <xf numFmtId="9" fontId="3" fillId="0" borderId="0" xfId="0" applyNumberFormat="1" applyFont="1" applyAlignment="1">
      <alignment horizontal="center"/>
    </xf>
    <xf numFmtId="0" fontId="22" fillId="48" borderId="4" xfId="0" applyFont="1" applyFill="1" applyBorder="1" applyAlignment="1">
      <alignment horizontal="center" vertical="center" textRotation="90" wrapText="1"/>
    </xf>
    <xf numFmtId="0" fontId="22" fillId="49" borderId="4" xfId="0" applyFont="1" applyFill="1" applyBorder="1" applyAlignment="1">
      <alignment horizontal="center" vertical="center" textRotation="90" wrapText="1"/>
    </xf>
    <xf numFmtId="0" fontId="23" fillId="33" borderId="4" xfId="0" applyFont="1" applyFill="1" applyBorder="1" applyAlignment="1">
      <alignment horizontal="center" vertical="center" textRotation="90" wrapText="1"/>
    </xf>
    <xf numFmtId="0" fontId="23" fillId="39" borderId="4" xfId="0" applyFont="1" applyFill="1" applyBorder="1" applyAlignment="1">
      <alignment horizontal="center" vertical="center" textRotation="90" wrapText="1"/>
    </xf>
    <xf numFmtId="0" fontId="22" fillId="60" borderId="4" xfId="0" applyFont="1" applyFill="1" applyBorder="1" applyAlignment="1">
      <alignment horizontal="center" vertical="center" textRotation="90" wrapText="1"/>
    </xf>
    <xf numFmtId="0" fontId="23" fillId="40" borderId="4" xfId="0" applyFont="1" applyFill="1" applyBorder="1" applyAlignment="1">
      <alignment horizontal="center" vertical="center" textRotation="90" wrapText="1"/>
    </xf>
    <xf numFmtId="0" fontId="23" fillId="47" borderId="4" xfId="0" applyFont="1" applyFill="1" applyBorder="1" applyAlignment="1">
      <alignment horizontal="center" vertical="center" textRotation="90" wrapText="1"/>
    </xf>
    <xf numFmtId="0" fontId="22" fillId="0" borderId="4" xfId="0" applyFont="1" applyBorder="1" applyAlignment="1">
      <alignment horizontal="center" vertical="center" textRotation="90" wrapText="1"/>
    </xf>
    <xf numFmtId="0" fontId="22" fillId="61" borderId="4" xfId="0" applyFont="1" applyFill="1" applyBorder="1" applyAlignment="1">
      <alignment horizontal="center" vertical="center" textRotation="90" wrapText="1"/>
    </xf>
    <xf numFmtId="0" fontId="23" fillId="43" borderId="4" xfId="0" applyFont="1" applyFill="1" applyBorder="1" applyAlignment="1">
      <alignment horizontal="center" vertical="center" textRotation="90" wrapText="1"/>
    </xf>
    <xf numFmtId="0" fontId="23" fillId="55" borderId="4" xfId="0" applyFont="1" applyFill="1" applyBorder="1" applyAlignment="1">
      <alignment horizontal="center" vertical="center" textRotation="90" wrapText="1"/>
    </xf>
    <xf numFmtId="0" fontId="22" fillId="54" borderId="4" xfId="0" applyFont="1" applyFill="1" applyBorder="1" applyAlignment="1">
      <alignment horizontal="center" vertical="center" textRotation="90" wrapText="1"/>
    </xf>
    <xf numFmtId="0" fontId="22" fillId="62" borderId="4" xfId="0" applyFont="1" applyFill="1" applyBorder="1" applyAlignment="1">
      <alignment horizontal="center" vertical="center" textRotation="90" wrapText="1"/>
    </xf>
    <xf numFmtId="0" fontId="22" fillId="41" borderId="4" xfId="0" applyFont="1" applyFill="1" applyBorder="1" applyAlignment="1">
      <alignment horizontal="center" vertical="center" textRotation="90" wrapText="1"/>
    </xf>
    <xf numFmtId="0" fontId="22" fillId="44" borderId="4" xfId="0" applyFont="1" applyFill="1" applyBorder="1" applyAlignment="1">
      <alignment horizontal="center" vertical="center" textRotation="90" wrapText="1"/>
    </xf>
    <xf numFmtId="0" fontId="22" fillId="45" borderId="4" xfId="0" applyFont="1" applyFill="1" applyBorder="1" applyAlignment="1">
      <alignment horizontal="center" vertical="center" textRotation="90" wrapText="1"/>
    </xf>
    <xf numFmtId="0" fontId="23" fillId="46" borderId="4" xfId="0" applyFont="1" applyFill="1" applyBorder="1" applyAlignment="1">
      <alignment horizontal="center" vertical="center" textRotation="90" wrapText="1"/>
    </xf>
    <xf numFmtId="0" fontId="22" fillId="42" borderId="4" xfId="0" applyFont="1" applyFill="1" applyBorder="1" applyAlignment="1">
      <alignment horizontal="center" vertical="center" textRotation="90" wrapText="1"/>
    </xf>
    <xf numFmtId="0" fontId="22" fillId="53" borderId="4" xfId="0" applyFont="1" applyFill="1" applyBorder="1" applyAlignment="1">
      <alignment horizontal="center" vertical="center" textRotation="90" wrapText="1"/>
    </xf>
    <xf numFmtId="0" fontId="22" fillId="51" borderId="4" xfId="0" applyFont="1" applyFill="1" applyBorder="1" applyAlignment="1">
      <alignment horizontal="center" vertical="center" textRotation="90" wrapText="1"/>
    </xf>
    <xf numFmtId="0" fontId="22" fillId="50" borderId="4" xfId="0" applyFont="1" applyFill="1" applyBorder="1" applyAlignment="1">
      <alignment horizontal="center" vertical="center" textRotation="90" wrapText="1"/>
    </xf>
    <xf numFmtId="0" fontId="22" fillId="52" borderId="4" xfId="0" applyFont="1" applyFill="1" applyBorder="1" applyAlignment="1">
      <alignment horizontal="center" vertical="center" textRotation="90" wrapText="1"/>
    </xf>
    <xf numFmtId="0" fontId="22" fillId="56" borderId="4" xfId="0" applyFont="1" applyFill="1" applyBorder="1" applyAlignment="1">
      <alignment horizontal="center" vertical="center" textRotation="90" wrapText="1"/>
    </xf>
    <xf numFmtId="0" fontId="22" fillId="57" borderId="4" xfId="0" applyFont="1" applyFill="1" applyBorder="1" applyAlignment="1">
      <alignment horizontal="center" vertical="center" textRotation="90" wrapText="1"/>
    </xf>
    <xf numFmtId="0" fontId="22" fillId="58" borderId="4" xfId="0" applyFont="1" applyFill="1" applyBorder="1" applyAlignment="1">
      <alignment horizontal="center" vertical="center" textRotation="90" wrapText="1"/>
    </xf>
    <xf numFmtId="0" fontId="24" fillId="48" borderId="4" xfId="0" applyFont="1" applyFill="1" applyBorder="1" applyAlignment="1">
      <alignment horizontal="center" vertical="center"/>
    </xf>
    <xf numFmtId="0" fontId="24" fillId="49" borderId="4" xfId="0" applyFont="1" applyFill="1" applyBorder="1" applyAlignment="1">
      <alignment horizontal="center" vertical="center"/>
    </xf>
    <xf numFmtId="0" fontId="25" fillId="33" borderId="4" xfId="0" applyFont="1" applyFill="1" applyBorder="1" applyAlignment="1">
      <alignment horizontal="center" vertical="center"/>
    </xf>
    <xf numFmtId="0" fontId="25" fillId="39" borderId="4" xfId="0" applyFont="1" applyFill="1" applyBorder="1" applyAlignment="1">
      <alignment horizontal="center" vertical="center"/>
    </xf>
    <xf numFmtId="0" fontId="24" fillId="60" borderId="4" xfId="0" applyFont="1" applyFill="1" applyBorder="1" applyAlignment="1">
      <alignment horizontal="center" vertical="center"/>
    </xf>
    <xf numFmtId="0" fontId="25" fillId="40" borderId="4" xfId="0" applyFont="1" applyFill="1" applyBorder="1" applyAlignment="1">
      <alignment horizontal="center" vertical="center"/>
    </xf>
    <xf numFmtId="0" fontId="25" fillId="47" borderId="4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61" borderId="4" xfId="0" applyFont="1" applyFill="1" applyBorder="1" applyAlignment="1">
      <alignment horizontal="center" vertical="center"/>
    </xf>
    <xf numFmtId="0" fontId="25" fillId="43" borderId="4" xfId="0" applyFont="1" applyFill="1" applyBorder="1" applyAlignment="1">
      <alignment horizontal="center" vertical="center"/>
    </xf>
    <xf numFmtId="0" fontId="25" fillId="55" borderId="4" xfId="0" applyFont="1" applyFill="1" applyBorder="1" applyAlignment="1">
      <alignment horizontal="center" vertical="center"/>
    </xf>
    <xf numFmtId="0" fontId="24" fillId="54" borderId="4" xfId="0" applyFont="1" applyFill="1" applyBorder="1" applyAlignment="1">
      <alignment horizontal="center" vertical="center"/>
    </xf>
    <xf numFmtId="0" fontId="24" fillId="62" borderId="4" xfId="0" applyFont="1" applyFill="1" applyBorder="1" applyAlignment="1">
      <alignment horizontal="center" vertical="center"/>
    </xf>
    <xf numFmtId="0" fontId="24" fillId="41" borderId="4" xfId="0" applyFont="1" applyFill="1" applyBorder="1" applyAlignment="1">
      <alignment horizontal="center" vertical="center"/>
    </xf>
    <xf numFmtId="0" fontId="24" fillId="44" borderId="4" xfId="0" applyFont="1" applyFill="1" applyBorder="1" applyAlignment="1">
      <alignment horizontal="center" vertical="center"/>
    </xf>
    <xf numFmtId="0" fontId="24" fillId="45" borderId="4" xfId="0" applyFont="1" applyFill="1" applyBorder="1" applyAlignment="1">
      <alignment horizontal="center" vertical="center"/>
    </xf>
    <xf numFmtId="0" fontId="25" fillId="46" borderId="4" xfId="0" applyFont="1" applyFill="1" applyBorder="1" applyAlignment="1">
      <alignment horizontal="center" vertical="center"/>
    </xf>
    <xf numFmtId="0" fontId="24" fillId="42" borderId="4" xfId="0" applyFont="1" applyFill="1" applyBorder="1" applyAlignment="1">
      <alignment horizontal="center" vertical="center"/>
    </xf>
    <xf numFmtId="0" fontId="24" fillId="53" borderId="4" xfId="0" applyFont="1" applyFill="1" applyBorder="1" applyAlignment="1">
      <alignment horizontal="center" vertical="center"/>
    </xf>
    <xf numFmtId="0" fontId="24" fillId="51" borderId="4" xfId="0" applyFont="1" applyFill="1" applyBorder="1" applyAlignment="1">
      <alignment horizontal="center" vertical="center"/>
    </xf>
    <xf numFmtId="0" fontId="24" fillId="50" borderId="4" xfId="0" applyFont="1" applyFill="1" applyBorder="1" applyAlignment="1">
      <alignment horizontal="center" vertical="center"/>
    </xf>
    <xf numFmtId="0" fontId="24" fillId="52" borderId="4" xfId="0" applyFont="1" applyFill="1" applyBorder="1" applyAlignment="1">
      <alignment horizontal="center" vertical="center"/>
    </xf>
    <xf numFmtId="0" fontId="24" fillId="56" borderId="4" xfId="0" applyFont="1" applyFill="1" applyBorder="1" applyAlignment="1">
      <alignment horizontal="center" vertical="center"/>
    </xf>
    <xf numFmtId="0" fontId="24" fillId="57" borderId="4" xfId="0" applyFont="1" applyFill="1" applyBorder="1" applyAlignment="1">
      <alignment horizontal="center" vertical="center"/>
    </xf>
    <xf numFmtId="0" fontId="24" fillId="58" borderId="4" xfId="0" applyFont="1" applyFill="1" applyBorder="1" applyAlignment="1">
      <alignment horizontal="center" vertical="center"/>
    </xf>
    <xf numFmtId="0" fontId="24" fillId="0" borderId="4" xfId="0" applyFont="1" applyBorder="1"/>
    <xf numFmtId="0" fontId="24" fillId="0" borderId="0" xfId="0" applyFont="1" applyAlignment="1">
      <alignment horizontal="center"/>
    </xf>
    <xf numFmtId="0" fontId="32" fillId="71" borderId="4" xfId="0" applyFont="1" applyFill="1" applyBorder="1" applyAlignment="1">
      <alignment horizontal="center" vertical="center" textRotation="90" wrapText="1"/>
    </xf>
    <xf numFmtId="0" fontId="32" fillId="72" borderId="4" xfId="0" applyFont="1" applyFill="1" applyBorder="1" applyAlignment="1">
      <alignment horizontal="center" vertical="center" textRotation="90" wrapText="1"/>
    </xf>
    <xf numFmtId="0" fontId="32" fillId="73" borderId="4" xfId="0" applyFont="1" applyFill="1" applyBorder="1" applyAlignment="1">
      <alignment horizontal="center" vertical="center" textRotation="90" wrapText="1"/>
    </xf>
    <xf numFmtId="0" fontId="32" fillId="74" borderId="4" xfId="0" applyFont="1" applyFill="1" applyBorder="1" applyAlignment="1">
      <alignment horizontal="center" vertical="center" textRotation="90" wrapText="1"/>
    </xf>
    <xf numFmtId="0" fontId="32" fillId="71" borderId="4" xfId="0" applyFont="1" applyFill="1" applyBorder="1" applyAlignment="1">
      <alignment horizontal="center" vertical="center"/>
    </xf>
    <xf numFmtId="0" fontId="32" fillId="72" borderId="4" xfId="0" applyFont="1" applyFill="1" applyBorder="1" applyAlignment="1">
      <alignment horizontal="center" vertical="center"/>
    </xf>
    <xf numFmtId="0" fontId="32" fillId="73" borderId="4" xfId="0" applyFont="1" applyFill="1" applyBorder="1" applyAlignment="1">
      <alignment horizontal="center" vertical="center"/>
    </xf>
    <xf numFmtId="0" fontId="32" fillId="74" borderId="4" xfId="0" applyFont="1" applyFill="1" applyBorder="1" applyAlignment="1">
      <alignment horizontal="center" vertical="center"/>
    </xf>
    <xf numFmtId="0" fontId="32" fillId="71" borderId="0" xfId="0" applyFont="1" applyFill="1" applyAlignment="1">
      <alignment horizontal="center" vertical="center"/>
    </xf>
    <xf numFmtId="0" fontId="32" fillId="72" borderId="0" xfId="0" applyFont="1" applyFill="1" applyAlignment="1">
      <alignment horizontal="center" vertical="center"/>
    </xf>
    <xf numFmtId="0" fontId="32" fillId="73" borderId="0" xfId="0" applyFont="1" applyFill="1" applyAlignment="1">
      <alignment horizontal="center" vertical="center"/>
    </xf>
    <xf numFmtId="0" fontId="32" fillId="74" borderId="0" xfId="0" applyFont="1" applyFill="1" applyAlignment="1">
      <alignment horizontal="center" vertical="center"/>
    </xf>
    <xf numFmtId="0" fontId="32" fillId="70" borderId="4" xfId="0" applyFont="1" applyFill="1" applyBorder="1" applyAlignment="1">
      <alignment horizontal="center" vertical="center"/>
    </xf>
    <xf numFmtId="0" fontId="32" fillId="70" borderId="0" xfId="0" applyFont="1" applyFill="1" applyAlignment="1">
      <alignment horizontal="center" vertical="center"/>
    </xf>
    <xf numFmtId="0" fontId="32" fillId="0" borderId="0" xfId="0" applyFont="1"/>
    <xf numFmtId="0" fontId="19" fillId="25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24" fillId="0" borderId="0" xfId="0" applyFont="1" applyAlignment="1">
      <alignment horizontal="left" vertical="top" wrapText="1"/>
    </xf>
    <xf numFmtId="44" fontId="37" fillId="33" borderId="0" xfId="20" applyFont="1" applyFill="1" applyAlignment="1">
      <alignment horizontal="center"/>
    </xf>
  </cellXfs>
  <cellStyles count="25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Comma" xfId="21" builtinId="3"/>
    <cellStyle name="Currency" xfId="20" builtinId="4"/>
    <cellStyle name="Date" xfId="24" xr:uid="{0767A5E0-5635-4410-9442-2561A5F55076}"/>
    <cellStyle name="Error" xfId="11" xr:uid="{00000000-0005-0000-0000-000005000000}"/>
    <cellStyle name="Excel Built-in Currency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Percent" xfId="22" builtinId="5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  <cellStyle name="zHiddenText" xfId="23" xr:uid="{CCA29731-23BC-44E5-A861-23BC41BB1534}"/>
  </cellStyles>
  <dxfs count="1048"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C000"/>
        </patternFill>
      </fill>
    </dxf>
    <dxf>
      <font>
        <color theme="0"/>
      </font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fgColor theme="0" tint="-0.14996795556505021"/>
          <bgColor theme="0" tint="-0.14993743705557422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Gantt Table Style" pivot="0" count="4" xr9:uid="{6CD22589-A7DD-4D06-9093-93412906E2BC}">
      <tableStyleElement type="wholeTable" dxfId="1047"/>
      <tableStyleElement type="headerRow" dxfId="1046"/>
      <tableStyleElement type="firstRowStripe" dxfId="1045"/>
      <tableStyleElement type="secondRowStripe" dxfId="1044"/>
    </tableStyle>
  </tableStyles>
  <colors>
    <mruColors>
      <color rgb="FFACA800"/>
      <color rgb="FF007370"/>
      <color rgb="FF800000"/>
      <color rgb="FF000080"/>
      <color rgb="FF008080"/>
      <color rgb="FF99D89C"/>
      <color rgb="FFDCB13C"/>
      <color rgb="FF827429"/>
      <color rgb="FFCCECFF"/>
      <color rgb="FFDCF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C0A-4B98-BE54-189ED50A0A12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4C0A-4B98-BE54-189ED50A0A12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4C0A-4B98-BE54-189ED50A0A12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4C0A-4B98-BE54-189ED50A0A12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4C0A-4B98-BE54-189ED50A0A12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B-4C0A-4B98-BE54-189ED50A0A12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D-4C0A-4B98-BE54-189ED50A0A12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Quote!$D$8:$D$15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Quote!$E$8:$E$15</c:f>
              <c:numCache>
                <c:formatCode>_("$"* #,##0.00_);_("$"* \(#,##0.00\);_("$"* "-"??_);_(@_)</c:formatCode>
                <c:ptCount val="8"/>
                <c:pt idx="0">
                  <c:v>2.5883440999999996</c:v>
                </c:pt>
                <c:pt idx="1">
                  <c:v>0.16374999999999998</c:v>
                </c:pt>
                <c:pt idx="2">
                  <c:v>1.0916666666666666</c:v>
                </c:pt>
                <c:pt idx="3">
                  <c:v>1.1191101223581756</c:v>
                </c:pt>
                <c:pt idx="4">
                  <c:v>3.1440000000000001</c:v>
                </c:pt>
                <c:pt idx="5">
                  <c:v>0.83333333333333337</c:v>
                </c:pt>
                <c:pt idx="6">
                  <c:v>0.41666666666666669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C0A-4B98-BE54-189ED50A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3BB-4DA9-B46B-635EE6E07E80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3BB-4DA9-B46B-635EE6E07E8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53BB-4DA9-B46B-635EE6E07E80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53BB-4DA9-B46B-635EE6E07E80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5-53BB-4DA9-B46B-635EE6E07E80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53BB-4DA9-B46B-635EE6E07E8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7-53BB-4DA9-B46B-635EE6E07E80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'Client Quotes'!$D$8:$D$15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'Client Quotes'!$E$8:$E$15</c:f>
              <c:numCache>
                <c:formatCode>0.00</c:formatCode>
                <c:ptCount val="8"/>
                <c:pt idx="0">
                  <c:v>22.202100000000002</c:v>
                </c:pt>
                <c:pt idx="1">
                  <c:v>3.5396874999999999</c:v>
                </c:pt>
                <c:pt idx="2">
                  <c:v>23.597916666666666</c:v>
                </c:pt>
                <c:pt idx="3">
                  <c:v>24.191145717463847</c:v>
                </c:pt>
                <c:pt idx="4">
                  <c:v>0</c:v>
                </c:pt>
                <c:pt idx="5">
                  <c:v>0.83333333333333337</c:v>
                </c:pt>
                <c:pt idx="6">
                  <c:v>0.41666666666666669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BB-4DA9-B46B-635EE6E07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66051</xdr:colOff>
      <xdr:row>0</xdr:row>
      <xdr:rowOff>133350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B8222A96-EE71-4B74-B9E8-C7F6741B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132726</xdr:colOff>
      <xdr:row>0</xdr:row>
      <xdr:rowOff>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EEFE766B-5E5A-470B-80B6-59C179ED0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4" displayName="__Anonymous_Sheet_DB__14" ref="A2:AMJ14" headerRowCount="0" totalsRowShown="0" headerRowDxfId="1043" dataDxfId="1042">
  <sortState xmlns:xlrd2="http://schemas.microsoft.com/office/spreadsheetml/2017/richdata2" ref="A2:AMJ14">
    <sortCondition ref="A2:A14"/>
  </sortState>
  <tableColumns count="1024">
    <tableColumn id="1" xr3:uid="{00000000-0010-0000-0000-000001000000}" name="Column1" dataDxfId="1041"/>
    <tableColumn id="2" xr3:uid="{00000000-0010-0000-0000-000002000000}" name="Column2" dataDxfId="1040"/>
    <tableColumn id="3" xr3:uid="{00000000-0010-0000-0000-000003000000}" name="Column3" dataDxfId="1039"/>
    <tableColumn id="4" xr3:uid="{00000000-0010-0000-0000-000004000000}" name="Column4" dataDxfId="1038"/>
    <tableColumn id="5" xr3:uid="{00000000-0010-0000-0000-000005000000}" name="Column5" dataDxfId="1037"/>
    <tableColumn id="6" xr3:uid="{00000000-0010-0000-0000-000006000000}" name="Column6" dataDxfId="1036"/>
    <tableColumn id="7" xr3:uid="{00000000-0010-0000-0000-000007000000}" name="Column7" dataDxfId="1035"/>
    <tableColumn id="8" xr3:uid="{00000000-0010-0000-0000-000008000000}" name="Column8" dataDxfId="1034"/>
    <tableColumn id="9" xr3:uid="{00000000-0010-0000-0000-000009000000}" name="Column9" dataDxfId="1033"/>
    <tableColumn id="10" xr3:uid="{00000000-0010-0000-0000-00000A000000}" name="Column10" dataDxfId="1032"/>
    <tableColumn id="11" xr3:uid="{00000000-0010-0000-0000-00000B000000}" name="Column11" dataDxfId="1031"/>
    <tableColumn id="12" xr3:uid="{00000000-0010-0000-0000-00000C000000}" name="Column12" dataDxfId="1030"/>
    <tableColumn id="13" xr3:uid="{00000000-0010-0000-0000-00000D000000}" name="Column13" dataDxfId="1029"/>
    <tableColumn id="14" xr3:uid="{00000000-0010-0000-0000-00000E000000}" name="Column14" dataDxfId="1028"/>
    <tableColumn id="15" xr3:uid="{00000000-0010-0000-0000-00000F000000}" name="Column15" dataDxfId="1027"/>
    <tableColumn id="16" xr3:uid="{00000000-0010-0000-0000-000010000000}" name="Column16" dataDxfId="1026"/>
    <tableColumn id="17" xr3:uid="{00000000-0010-0000-0000-000011000000}" name="Column17" dataDxfId="1025"/>
    <tableColumn id="18" xr3:uid="{00000000-0010-0000-0000-000012000000}" name="Column18" dataDxfId="1024"/>
    <tableColumn id="19" xr3:uid="{00000000-0010-0000-0000-000013000000}" name="Column19" dataDxfId="1023"/>
    <tableColumn id="20" xr3:uid="{00000000-0010-0000-0000-000014000000}" name="Column20" dataDxfId="1022"/>
    <tableColumn id="21" xr3:uid="{00000000-0010-0000-0000-000015000000}" name="Column21" dataDxfId="1021"/>
    <tableColumn id="22" xr3:uid="{00000000-0010-0000-0000-000016000000}" name="Column22" dataDxfId="1020"/>
    <tableColumn id="23" xr3:uid="{00000000-0010-0000-0000-000017000000}" name="Column23" dataDxfId="1019"/>
    <tableColumn id="24" xr3:uid="{00000000-0010-0000-0000-000018000000}" name="Column24" dataDxfId="1018"/>
    <tableColumn id="25" xr3:uid="{00000000-0010-0000-0000-000019000000}" name="Column25" dataDxfId="1017"/>
    <tableColumn id="26" xr3:uid="{00000000-0010-0000-0000-00001A000000}" name="Column26" dataDxfId="1016"/>
    <tableColumn id="27" xr3:uid="{00000000-0010-0000-0000-00001B000000}" name="Column27" dataDxfId="1015"/>
    <tableColumn id="28" xr3:uid="{00000000-0010-0000-0000-00001C000000}" name="Column28" dataDxfId="1014"/>
    <tableColumn id="29" xr3:uid="{00000000-0010-0000-0000-00001D000000}" name="Column29" dataDxfId="1013"/>
    <tableColumn id="30" xr3:uid="{00000000-0010-0000-0000-00001E000000}" name="Column30" dataDxfId="1012"/>
    <tableColumn id="31" xr3:uid="{00000000-0010-0000-0000-00001F000000}" name="Column31" dataDxfId="1011"/>
    <tableColumn id="32" xr3:uid="{00000000-0010-0000-0000-000020000000}" name="Column32" dataDxfId="1010"/>
    <tableColumn id="33" xr3:uid="{00000000-0010-0000-0000-000021000000}" name="Column33" dataDxfId="1009"/>
    <tableColumn id="34" xr3:uid="{00000000-0010-0000-0000-000022000000}" name="Column34" dataDxfId="1008"/>
    <tableColumn id="35" xr3:uid="{00000000-0010-0000-0000-000023000000}" name="Column35" dataDxfId="1007"/>
    <tableColumn id="36" xr3:uid="{00000000-0010-0000-0000-000024000000}" name="Column36" dataDxfId="1006"/>
    <tableColumn id="37" xr3:uid="{00000000-0010-0000-0000-000025000000}" name="Column37" dataDxfId="1005"/>
    <tableColumn id="38" xr3:uid="{00000000-0010-0000-0000-000026000000}" name="Column38" dataDxfId="1004"/>
    <tableColumn id="39" xr3:uid="{00000000-0010-0000-0000-000027000000}" name="Column39" dataDxfId="1003"/>
    <tableColumn id="40" xr3:uid="{00000000-0010-0000-0000-000028000000}" name="Column40" dataDxfId="1002"/>
    <tableColumn id="41" xr3:uid="{00000000-0010-0000-0000-000029000000}" name="Column41" dataDxfId="1001"/>
    <tableColumn id="42" xr3:uid="{00000000-0010-0000-0000-00002A000000}" name="Column42" dataDxfId="1000"/>
    <tableColumn id="43" xr3:uid="{00000000-0010-0000-0000-00002B000000}" name="Column43" dataDxfId="999"/>
    <tableColumn id="44" xr3:uid="{00000000-0010-0000-0000-00002C000000}" name="Column44" dataDxfId="998"/>
    <tableColumn id="45" xr3:uid="{00000000-0010-0000-0000-00002D000000}" name="Column45" dataDxfId="997"/>
    <tableColumn id="46" xr3:uid="{00000000-0010-0000-0000-00002E000000}" name="Column46" dataDxfId="996"/>
    <tableColumn id="47" xr3:uid="{00000000-0010-0000-0000-00002F000000}" name="Column47" dataDxfId="995"/>
    <tableColumn id="48" xr3:uid="{00000000-0010-0000-0000-000030000000}" name="Column48" dataDxfId="994"/>
    <tableColumn id="49" xr3:uid="{00000000-0010-0000-0000-000031000000}" name="Column49" dataDxfId="993"/>
    <tableColumn id="50" xr3:uid="{00000000-0010-0000-0000-000032000000}" name="Column50" dataDxfId="992"/>
    <tableColumn id="51" xr3:uid="{00000000-0010-0000-0000-000033000000}" name="Column51" dataDxfId="991"/>
    <tableColumn id="52" xr3:uid="{00000000-0010-0000-0000-000034000000}" name="Column52" dataDxfId="990"/>
    <tableColumn id="53" xr3:uid="{00000000-0010-0000-0000-000035000000}" name="Column53" dataDxfId="989"/>
    <tableColumn id="54" xr3:uid="{00000000-0010-0000-0000-000036000000}" name="Column54" dataDxfId="988"/>
    <tableColumn id="55" xr3:uid="{00000000-0010-0000-0000-000037000000}" name="Column55" dataDxfId="987"/>
    <tableColumn id="56" xr3:uid="{00000000-0010-0000-0000-000038000000}" name="Column56" dataDxfId="986"/>
    <tableColumn id="57" xr3:uid="{00000000-0010-0000-0000-000039000000}" name="Column57" dataDxfId="985"/>
    <tableColumn id="58" xr3:uid="{00000000-0010-0000-0000-00003A000000}" name="Column58" dataDxfId="984"/>
    <tableColumn id="59" xr3:uid="{00000000-0010-0000-0000-00003B000000}" name="Column59" dataDxfId="983"/>
    <tableColumn id="60" xr3:uid="{00000000-0010-0000-0000-00003C000000}" name="Column60" dataDxfId="982"/>
    <tableColumn id="61" xr3:uid="{00000000-0010-0000-0000-00003D000000}" name="Column61" dataDxfId="981"/>
    <tableColumn id="62" xr3:uid="{00000000-0010-0000-0000-00003E000000}" name="Column62" dataDxfId="980"/>
    <tableColumn id="63" xr3:uid="{00000000-0010-0000-0000-00003F000000}" name="Column63" dataDxfId="979"/>
    <tableColumn id="64" xr3:uid="{00000000-0010-0000-0000-000040000000}" name="Column64" dataDxfId="978"/>
    <tableColumn id="65" xr3:uid="{00000000-0010-0000-0000-000041000000}" name="Column65" dataDxfId="977"/>
    <tableColumn id="66" xr3:uid="{00000000-0010-0000-0000-000042000000}" name="Column66" dataDxfId="976"/>
    <tableColumn id="67" xr3:uid="{00000000-0010-0000-0000-000043000000}" name="Column67" dataDxfId="975"/>
    <tableColumn id="68" xr3:uid="{00000000-0010-0000-0000-000044000000}" name="Column68" dataDxfId="974"/>
    <tableColumn id="69" xr3:uid="{00000000-0010-0000-0000-000045000000}" name="Column69" dataDxfId="973"/>
    <tableColumn id="70" xr3:uid="{00000000-0010-0000-0000-000046000000}" name="Column70" dataDxfId="972"/>
    <tableColumn id="71" xr3:uid="{00000000-0010-0000-0000-000047000000}" name="Column71" dataDxfId="971"/>
    <tableColumn id="72" xr3:uid="{00000000-0010-0000-0000-000048000000}" name="Column72" dataDxfId="970"/>
    <tableColumn id="73" xr3:uid="{00000000-0010-0000-0000-000049000000}" name="Column73" dataDxfId="969"/>
    <tableColumn id="74" xr3:uid="{00000000-0010-0000-0000-00004A000000}" name="Column74" dataDxfId="968"/>
    <tableColumn id="75" xr3:uid="{00000000-0010-0000-0000-00004B000000}" name="Column75" dataDxfId="967"/>
    <tableColumn id="76" xr3:uid="{00000000-0010-0000-0000-00004C000000}" name="Column76" dataDxfId="966"/>
    <tableColumn id="77" xr3:uid="{00000000-0010-0000-0000-00004D000000}" name="Column77" dataDxfId="965"/>
    <tableColumn id="78" xr3:uid="{00000000-0010-0000-0000-00004E000000}" name="Column78" dataDxfId="964"/>
    <tableColumn id="79" xr3:uid="{00000000-0010-0000-0000-00004F000000}" name="Column79" dataDxfId="963"/>
    <tableColumn id="80" xr3:uid="{00000000-0010-0000-0000-000050000000}" name="Column80" dataDxfId="962"/>
    <tableColumn id="81" xr3:uid="{00000000-0010-0000-0000-000051000000}" name="Column81" dataDxfId="961"/>
    <tableColumn id="82" xr3:uid="{00000000-0010-0000-0000-000052000000}" name="Column82" dataDxfId="960"/>
    <tableColumn id="83" xr3:uid="{00000000-0010-0000-0000-000053000000}" name="Column83" dataDxfId="959"/>
    <tableColumn id="84" xr3:uid="{00000000-0010-0000-0000-000054000000}" name="Column84" dataDxfId="958"/>
    <tableColumn id="85" xr3:uid="{00000000-0010-0000-0000-000055000000}" name="Column85" dataDxfId="957"/>
    <tableColumn id="86" xr3:uid="{00000000-0010-0000-0000-000056000000}" name="Column86" dataDxfId="956"/>
    <tableColumn id="87" xr3:uid="{00000000-0010-0000-0000-000057000000}" name="Column87" dataDxfId="955"/>
    <tableColumn id="88" xr3:uid="{00000000-0010-0000-0000-000058000000}" name="Column88" dataDxfId="954"/>
    <tableColumn id="89" xr3:uid="{00000000-0010-0000-0000-000059000000}" name="Column89" dataDxfId="953"/>
    <tableColumn id="90" xr3:uid="{00000000-0010-0000-0000-00005A000000}" name="Column90" dataDxfId="952"/>
    <tableColumn id="91" xr3:uid="{00000000-0010-0000-0000-00005B000000}" name="Column91" dataDxfId="951"/>
    <tableColumn id="92" xr3:uid="{00000000-0010-0000-0000-00005C000000}" name="Column92" dataDxfId="950"/>
    <tableColumn id="93" xr3:uid="{00000000-0010-0000-0000-00005D000000}" name="Column93" dataDxfId="949"/>
    <tableColumn id="94" xr3:uid="{00000000-0010-0000-0000-00005E000000}" name="Column94" dataDxfId="948"/>
    <tableColumn id="95" xr3:uid="{00000000-0010-0000-0000-00005F000000}" name="Column95" dataDxfId="947"/>
    <tableColumn id="96" xr3:uid="{00000000-0010-0000-0000-000060000000}" name="Column96" dataDxfId="946"/>
    <tableColumn id="97" xr3:uid="{00000000-0010-0000-0000-000061000000}" name="Column97" dataDxfId="945"/>
    <tableColumn id="98" xr3:uid="{00000000-0010-0000-0000-000062000000}" name="Column98" dataDxfId="944"/>
    <tableColumn id="99" xr3:uid="{00000000-0010-0000-0000-000063000000}" name="Column99" dataDxfId="943"/>
    <tableColumn id="100" xr3:uid="{00000000-0010-0000-0000-000064000000}" name="Column100" dataDxfId="942"/>
    <tableColumn id="101" xr3:uid="{00000000-0010-0000-0000-000065000000}" name="Column101" dataDxfId="941"/>
    <tableColumn id="102" xr3:uid="{00000000-0010-0000-0000-000066000000}" name="Column102" dataDxfId="940"/>
    <tableColumn id="103" xr3:uid="{00000000-0010-0000-0000-000067000000}" name="Column103" dataDxfId="939"/>
    <tableColumn id="104" xr3:uid="{00000000-0010-0000-0000-000068000000}" name="Column104" dataDxfId="938"/>
    <tableColumn id="105" xr3:uid="{00000000-0010-0000-0000-000069000000}" name="Column105" dataDxfId="937"/>
    <tableColumn id="106" xr3:uid="{00000000-0010-0000-0000-00006A000000}" name="Column106" dataDxfId="936"/>
    <tableColumn id="107" xr3:uid="{00000000-0010-0000-0000-00006B000000}" name="Column107" dataDxfId="935"/>
    <tableColumn id="108" xr3:uid="{00000000-0010-0000-0000-00006C000000}" name="Column108" dataDxfId="934"/>
    <tableColumn id="109" xr3:uid="{00000000-0010-0000-0000-00006D000000}" name="Column109" dataDxfId="933"/>
    <tableColumn id="110" xr3:uid="{00000000-0010-0000-0000-00006E000000}" name="Column110" dataDxfId="932"/>
    <tableColumn id="111" xr3:uid="{00000000-0010-0000-0000-00006F000000}" name="Column111" dataDxfId="931"/>
    <tableColumn id="112" xr3:uid="{00000000-0010-0000-0000-000070000000}" name="Column112" dataDxfId="930"/>
    <tableColumn id="113" xr3:uid="{00000000-0010-0000-0000-000071000000}" name="Column113" dataDxfId="929"/>
    <tableColumn id="114" xr3:uid="{00000000-0010-0000-0000-000072000000}" name="Column114" dataDxfId="928"/>
    <tableColumn id="115" xr3:uid="{00000000-0010-0000-0000-000073000000}" name="Column115" dataDxfId="927"/>
    <tableColumn id="116" xr3:uid="{00000000-0010-0000-0000-000074000000}" name="Column116" dataDxfId="926"/>
    <tableColumn id="117" xr3:uid="{00000000-0010-0000-0000-000075000000}" name="Column117" dataDxfId="925"/>
    <tableColumn id="118" xr3:uid="{00000000-0010-0000-0000-000076000000}" name="Column118" dataDxfId="924"/>
    <tableColumn id="119" xr3:uid="{00000000-0010-0000-0000-000077000000}" name="Column119" dataDxfId="923"/>
    <tableColumn id="120" xr3:uid="{00000000-0010-0000-0000-000078000000}" name="Column120" dataDxfId="922"/>
    <tableColumn id="121" xr3:uid="{00000000-0010-0000-0000-000079000000}" name="Column121" dataDxfId="921"/>
    <tableColumn id="122" xr3:uid="{00000000-0010-0000-0000-00007A000000}" name="Column122" dataDxfId="920"/>
    <tableColumn id="123" xr3:uid="{00000000-0010-0000-0000-00007B000000}" name="Column123" dataDxfId="919"/>
    <tableColumn id="124" xr3:uid="{00000000-0010-0000-0000-00007C000000}" name="Column124" dataDxfId="918"/>
    <tableColumn id="125" xr3:uid="{00000000-0010-0000-0000-00007D000000}" name="Column125" dataDxfId="917"/>
    <tableColumn id="126" xr3:uid="{00000000-0010-0000-0000-00007E000000}" name="Column126" dataDxfId="916"/>
    <tableColumn id="127" xr3:uid="{00000000-0010-0000-0000-00007F000000}" name="Column127" dataDxfId="915"/>
    <tableColumn id="128" xr3:uid="{00000000-0010-0000-0000-000080000000}" name="Column128" dataDxfId="914"/>
    <tableColumn id="129" xr3:uid="{00000000-0010-0000-0000-000081000000}" name="Column129" dataDxfId="913"/>
    <tableColumn id="130" xr3:uid="{00000000-0010-0000-0000-000082000000}" name="Column130" dataDxfId="912"/>
    <tableColumn id="131" xr3:uid="{00000000-0010-0000-0000-000083000000}" name="Column131" dataDxfId="911"/>
    <tableColumn id="132" xr3:uid="{00000000-0010-0000-0000-000084000000}" name="Column132" dataDxfId="910"/>
    <tableColumn id="133" xr3:uid="{00000000-0010-0000-0000-000085000000}" name="Column133" dataDxfId="909"/>
    <tableColumn id="134" xr3:uid="{00000000-0010-0000-0000-000086000000}" name="Column134" dataDxfId="908"/>
    <tableColumn id="135" xr3:uid="{00000000-0010-0000-0000-000087000000}" name="Column135" dataDxfId="907"/>
    <tableColumn id="136" xr3:uid="{00000000-0010-0000-0000-000088000000}" name="Column136" dataDxfId="906"/>
    <tableColumn id="137" xr3:uid="{00000000-0010-0000-0000-000089000000}" name="Column137" dataDxfId="905"/>
    <tableColumn id="138" xr3:uid="{00000000-0010-0000-0000-00008A000000}" name="Column138" dataDxfId="904"/>
    <tableColumn id="139" xr3:uid="{00000000-0010-0000-0000-00008B000000}" name="Column139" dataDxfId="903"/>
    <tableColumn id="140" xr3:uid="{00000000-0010-0000-0000-00008C000000}" name="Column140" dataDxfId="902"/>
    <tableColumn id="141" xr3:uid="{00000000-0010-0000-0000-00008D000000}" name="Column141" dataDxfId="901"/>
    <tableColumn id="142" xr3:uid="{00000000-0010-0000-0000-00008E000000}" name="Column142" dataDxfId="900"/>
    <tableColumn id="143" xr3:uid="{00000000-0010-0000-0000-00008F000000}" name="Column143" dataDxfId="899"/>
    <tableColumn id="144" xr3:uid="{00000000-0010-0000-0000-000090000000}" name="Column144" dataDxfId="898"/>
    <tableColumn id="145" xr3:uid="{00000000-0010-0000-0000-000091000000}" name="Column145" dataDxfId="897"/>
    <tableColumn id="146" xr3:uid="{00000000-0010-0000-0000-000092000000}" name="Column146" dataDxfId="896"/>
    <tableColumn id="147" xr3:uid="{00000000-0010-0000-0000-000093000000}" name="Column147" dataDxfId="895"/>
    <tableColumn id="148" xr3:uid="{00000000-0010-0000-0000-000094000000}" name="Column148" dataDxfId="894"/>
    <tableColumn id="149" xr3:uid="{00000000-0010-0000-0000-000095000000}" name="Column149" dataDxfId="893"/>
    <tableColumn id="150" xr3:uid="{00000000-0010-0000-0000-000096000000}" name="Column150" dataDxfId="892"/>
    <tableColumn id="151" xr3:uid="{00000000-0010-0000-0000-000097000000}" name="Column151" dataDxfId="891"/>
    <tableColumn id="152" xr3:uid="{00000000-0010-0000-0000-000098000000}" name="Column152" dataDxfId="890"/>
    <tableColumn id="153" xr3:uid="{00000000-0010-0000-0000-000099000000}" name="Column153" dataDxfId="889"/>
    <tableColumn id="154" xr3:uid="{00000000-0010-0000-0000-00009A000000}" name="Column154" dataDxfId="888"/>
    <tableColumn id="155" xr3:uid="{00000000-0010-0000-0000-00009B000000}" name="Column155" dataDxfId="887"/>
    <tableColumn id="156" xr3:uid="{00000000-0010-0000-0000-00009C000000}" name="Column156" dataDxfId="886"/>
    <tableColumn id="157" xr3:uid="{00000000-0010-0000-0000-00009D000000}" name="Column157" dataDxfId="885"/>
    <tableColumn id="158" xr3:uid="{00000000-0010-0000-0000-00009E000000}" name="Column158" dataDxfId="884"/>
    <tableColumn id="159" xr3:uid="{00000000-0010-0000-0000-00009F000000}" name="Column159" dataDxfId="883"/>
    <tableColumn id="160" xr3:uid="{00000000-0010-0000-0000-0000A0000000}" name="Column160" dataDxfId="882"/>
    <tableColumn id="161" xr3:uid="{00000000-0010-0000-0000-0000A1000000}" name="Column161" dataDxfId="881"/>
    <tableColumn id="162" xr3:uid="{00000000-0010-0000-0000-0000A2000000}" name="Column162" dataDxfId="880"/>
    <tableColumn id="163" xr3:uid="{00000000-0010-0000-0000-0000A3000000}" name="Column163" dataDxfId="879"/>
    <tableColumn id="164" xr3:uid="{00000000-0010-0000-0000-0000A4000000}" name="Column164" dataDxfId="878"/>
    <tableColumn id="165" xr3:uid="{00000000-0010-0000-0000-0000A5000000}" name="Column165" dataDxfId="877"/>
    <tableColumn id="166" xr3:uid="{00000000-0010-0000-0000-0000A6000000}" name="Column166" dataDxfId="876"/>
    <tableColumn id="167" xr3:uid="{00000000-0010-0000-0000-0000A7000000}" name="Column167" dataDxfId="875"/>
    <tableColumn id="168" xr3:uid="{00000000-0010-0000-0000-0000A8000000}" name="Column168" dataDxfId="874"/>
    <tableColumn id="169" xr3:uid="{00000000-0010-0000-0000-0000A9000000}" name="Column169" dataDxfId="873"/>
    <tableColumn id="170" xr3:uid="{00000000-0010-0000-0000-0000AA000000}" name="Column170" dataDxfId="872"/>
    <tableColumn id="171" xr3:uid="{00000000-0010-0000-0000-0000AB000000}" name="Column171" dataDxfId="871"/>
    <tableColumn id="172" xr3:uid="{00000000-0010-0000-0000-0000AC000000}" name="Column172" dataDxfId="870"/>
    <tableColumn id="173" xr3:uid="{00000000-0010-0000-0000-0000AD000000}" name="Column173" dataDxfId="869"/>
    <tableColumn id="174" xr3:uid="{00000000-0010-0000-0000-0000AE000000}" name="Column174" dataDxfId="868"/>
    <tableColumn id="175" xr3:uid="{00000000-0010-0000-0000-0000AF000000}" name="Column175" dataDxfId="867"/>
    <tableColumn id="176" xr3:uid="{00000000-0010-0000-0000-0000B0000000}" name="Column176" dataDxfId="866"/>
    <tableColumn id="177" xr3:uid="{00000000-0010-0000-0000-0000B1000000}" name="Column177" dataDxfId="865"/>
    <tableColumn id="178" xr3:uid="{00000000-0010-0000-0000-0000B2000000}" name="Column178" dataDxfId="864"/>
    <tableColumn id="179" xr3:uid="{00000000-0010-0000-0000-0000B3000000}" name="Column179" dataDxfId="863"/>
    <tableColumn id="180" xr3:uid="{00000000-0010-0000-0000-0000B4000000}" name="Column180" dataDxfId="862"/>
    <tableColumn id="181" xr3:uid="{00000000-0010-0000-0000-0000B5000000}" name="Column181" dataDxfId="861"/>
    <tableColumn id="182" xr3:uid="{00000000-0010-0000-0000-0000B6000000}" name="Column182" dataDxfId="860"/>
    <tableColumn id="183" xr3:uid="{00000000-0010-0000-0000-0000B7000000}" name="Column183" dataDxfId="859"/>
    <tableColumn id="184" xr3:uid="{00000000-0010-0000-0000-0000B8000000}" name="Column184" dataDxfId="858"/>
    <tableColumn id="185" xr3:uid="{00000000-0010-0000-0000-0000B9000000}" name="Column185" dataDxfId="857"/>
    <tableColumn id="186" xr3:uid="{00000000-0010-0000-0000-0000BA000000}" name="Column186" dataDxfId="856"/>
    <tableColumn id="187" xr3:uid="{00000000-0010-0000-0000-0000BB000000}" name="Column187" dataDxfId="855"/>
    <tableColumn id="188" xr3:uid="{00000000-0010-0000-0000-0000BC000000}" name="Column188" dataDxfId="854"/>
    <tableColumn id="189" xr3:uid="{00000000-0010-0000-0000-0000BD000000}" name="Column189" dataDxfId="853"/>
    <tableColumn id="190" xr3:uid="{00000000-0010-0000-0000-0000BE000000}" name="Column190" dataDxfId="852"/>
    <tableColumn id="191" xr3:uid="{00000000-0010-0000-0000-0000BF000000}" name="Column191" dataDxfId="851"/>
    <tableColumn id="192" xr3:uid="{00000000-0010-0000-0000-0000C0000000}" name="Column192" dataDxfId="850"/>
    <tableColumn id="193" xr3:uid="{00000000-0010-0000-0000-0000C1000000}" name="Column193" dataDxfId="849"/>
    <tableColumn id="194" xr3:uid="{00000000-0010-0000-0000-0000C2000000}" name="Column194" dataDxfId="848"/>
    <tableColumn id="195" xr3:uid="{00000000-0010-0000-0000-0000C3000000}" name="Column195" dataDxfId="847"/>
    <tableColumn id="196" xr3:uid="{00000000-0010-0000-0000-0000C4000000}" name="Column196" dataDxfId="846"/>
    <tableColumn id="197" xr3:uid="{00000000-0010-0000-0000-0000C5000000}" name="Column197" dataDxfId="845"/>
    <tableColumn id="198" xr3:uid="{00000000-0010-0000-0000-0000C6000000}" name="Column198" dataDxfId="844"/>
    <tableColumn id="199" xr3:uid="{00000000-0010-0000-0000-0000C7000000}" name="Column199" dataDxfId="843"/>
    <tableColumn id="200" xr3:uid="{00000000-0010-0000-0000-0000C8000000}" name="Column200" dataDxfId="842"/>
    <tableColumn id="201" xr3:uid="{00000000-0010-0000-0000-0000C9000000}" name="Column201" dataDxfId="841"/>
    <tableColumn id="202" xr3:uid="{00000000-0010-0000-0000-0000CA000000}" name="Column202" dataDxfId="840"/>
    <tableColumn id="203" xr3:uid="{00000000-0010-0000-0000-0000CB000000}" name="Column203" dataDxfId="839"/>
    <tableColumn id="204" xr3:uid="{00000000-0010-0000-0000-0000CC000000}" name="Column204" dataDxfId="838"/>
    <tableColumn id="205" xr3:uid="{00000000-0010-0000-0000-0000CD000000}" name="Column205" dataDxfId="837"/>
    <tableColumn id="206" xr3:uid="{00000000-0010-0000-0000-0000CE000000}" name="Column206" dataDxfId="836"/>
    <tableColumn id="207" xr3:uid="{00000000-0010-0000-0000-0000CF000000}" name="Column207" dataDxfId="835"/>
    <tableColumn id="208" xr3:uid="{00000000-0010-0000-0000-0000D0000000}" name="Column208" dataDxfId="834"/>
    <tableColumn id="209" xr3:uid="{00000000-0010-0000-0000-0000D1000000}" name="Column209" dataDxfId="833"/>
    <tableColumn id="210" xr3:uid="{00000000-0010-0000-0000-0000D2000000}" name="Column210" dataDxfId="832"/>
    <tableColumn id="211" xr3:uid="{00000000-0010-0000-0000-0000D3000000}" name="Column211" dataDxfId="831"/>
    <tableColumn id="212" xr3:uid="{00000000-0010-0000-0000-0000D4000000}" name="Column212" dataDxfId="830"/>
    <tableColumn id="213" xr3:uid="{00000000-0010-0000-0000-0000D5000000}" name="Column213" dataDxfId="829"/>
    <tableColumn id="214" xr3:uid="{00000000-0010-0000-0000-0000D6000000}" name="Column214" dataDxfId="828"/>
    <tableColumn id="215" xr3:uid="{00000000-0010-0000-0000-0000D7000000}" name="Column215" dataDxfId="827"/>
    <tableColumn id="216" xr3:uid="{00000000-0010-0000-0000-0000D8000000}" name="Column216" dataDxfId="826"/>
    <tableColumn id="217" xr3:uid="{00000000-0010-0000-0000-0000D9000000}" name="Column217" dataDxfId="825"/>
    <tableColumn id="218" xr3:uid="{00000000-0010-0000-0000-0000DA000000}" name="Column218" dataDxfId="824"/>
    <tableColumn id="219" xr3:uid="{00000000-0010-0000-0000-0000DB000000}" name="Column219" dataDxfId="823"/>
    <tableColumn id="220" xr3:uid="{00000000-0010-0000-0000-0000DC000000}" name="Column220" dataDxfId="822"/>
    <tableColumn id="221" xr3:uid="{00000000-0010-0000-0000-0000DD000000}" name="Column221" dataDxfId="821"/>
    <tableColumn id="222" xr3:uid="{00000000-0010-0000-0000-0000DE000000}" name="Column222" dataDxfId="820"/>
    <tableColumn id="223" xr3:uid="{00000000-0010-0000-0000-0000DF000000}" name="Column223" dataDxfId="819"/>
    <tableColumn id="224" xr3:uid="{00000000-0010-0000-0000-0000E0000000}" name="Column224" dataDxfId="818"/>
    <tableColumn id="225" xr3:uid="{00000000-0010-0000-0000-0000E1000000}" name="Column225" dataDxfId="817"/>
    <tableColumn id="226" xr3:uid="{00000000-0010-0000-0000-0000E2000000}" name="Column226" dataDxfId="816"/>
    <tableColumn id="227" xr3:uid="{00000000-0010-0000-0000-0000E3000000}" name="Column227" dataDxfId="815"/>
    <tableColumn id="228" xr3:uid="{00000000-0010-0000-0000-0000E4000000}" name="Column228" dataDxfId="814"/>
    <tableColumn id="229" xr3:uid="{00000000-0010-0000-0000-0000E5000000}" name="Column229" dataDxfId="813"/>
    <tableColumn id="230" xr3:uid="{00000000-0010-0000-0000-0000E6000000}" name="Column230" dataDxfId="812"/>
    <tableColumn id="231" xr3:uid="{00000000-0010-0000-0000-0000E7000000}" name="Column231" dataDxfId="811"/>
    <tableColumn id="232" xr3:uid="{00000000-0010-0000-0000-0000E8000000}" name="Column232" dataDxfId="810"/>
    <tableColumn id="233" xr3:uid="{00000000-0010-0000-0000-0000E9000000}" name="Column233" dataDxfId="809"/>
    <tableColumn id="234" xr3:uid="{00000000-0010-0000-0000-0000EA000000}" name="Column234" dataDxfId="808"/>
    <tableColumn id="235" xr3:uid="{00000000-0010-0000-0000-0000EB000000}" name="Column235" dataDxfId="807"/>
    <tableColumn id="236" xr3:uid="{00000000-0010-0000-0000-0000EC000000}" name="Column236" dataDxfId="806"/>
    <tableColumn id="237" xr3:uid="{00000000-0010-0000-0000-0000ED000000}" name="Column237" dataDxfId="805"/>
    <tableColumn id="238" xr3:uid="{00000000-0010-0000-0000-0000EE000000}" name="Column238" dataDxfId="804"/>
    <tableColumn id="239" xr3:uid="{00000000-0010-0000-0000-0000EF000000}" name="Column239" dataDxfId="803"/>
    <tableColumn id="240" xr3:uid="{00000000-0010-0000-0000-0000F0000000}" name="Column240" dataDxfId="802"/>
    <tableColumn id="241" xr3:uid="{00000000-0010-0000-0000-0000F1000000}" name="Column241" dataDxfId="801"/>
    <tableColumn id="242" xr3:uid="{00000000-0010-0000-0000-0000F2000000}" name="Column242" dataDxfId="800"/>
    <tableColumn id="243" xr3:uid="{00000000-0010-0000-0000-0000F3000000}" name="Column243" dataDxfId="799"/>
    <tableColumn id="244" xr3:uid="{00000000-0010-0000-0000-0000F4000000}" name="Column244" dataDxfId="798"/>
    <tableColumn id="245" xr3:uid="{00000000-0010-0000-0000-0000F5000000}" name="Column245" dataDxfId="797"/>
    <tableColumn id="246" xr3:uid="{00000000-0010-0000-0000-0000F6000000}" name="Column246" dataDxfId="796"/>
    <tableColumn id="247" xr3:uid="{00000000-0010-0000-0000-0000F7000000}" name="Column247" dataDxfId="795"/>
    <tableColumn id="248" xr3:uid="{00000000-0010-0000-0000-0000F8000000}" name="Column248" dataDxfId="794"/>
    <tableColumn id="249" xr3:uid="{00000000-0010-0000-0000-0000F9000000}" name="Column249" dataDxfId="793"/>
    <tableColumn id="250" xr3:uid="{00000000-0010-0000-0000-0000FA000000}" name="Column250" dataDxfId="792"/>
    <tableColumn id="251" xr3:uid="{00000000-0010-0000-0000-0000FB000000}" name="Column251" dataDxfId="791"/>
    <tableColumn id="252" xr3:uid="{00000000-0010-0000-0000-0000FC000000}" name="Column252" dataDxfId="790"/>
    <tableColumn id="253" xr3:uid="{00000000-0010-0000-0000-0000FD000000}" name="Column253" dataDxfId="789"/>
    <tableColumn id="254" xr3:uid="{00000000-0010-0000-0000-0000FE000000}" name="Column254" dataDxfId="788"/>
    <tableColumn id="255" xr3:uid="{00000000-0010-0000-0000-0000FF000000}" name="Column255" dataDxfId="787"/>
    <tableColumn id="256" xr3:uid="{00000000-0010-0000-0000-000000010000}" name="Column256" dataDxfId="786"/>
    <tableColumn id="257" xr3:uid="{00000000-0010-0000-0000-000001010000}" name="Column257" dataDxfId="785"/>
    <tableColumn id="258" xr3:uid="{00000000-0010-0000-0000-000002010000}" name="Column258" dataDxfId="784"/>
    <tableColumn id="259" xr3:uid="{00000000-0010-0000-0000-000003010000}" name="Column259" dataDxfId="783"/>
    <tableColumn id="260" xr3:uid="{00000000-0010-0000-0000-000004010000}" name="Column260" dataDxfId="782"/>
    <tableColumn id="261" xr3:uid="{00000000-0010-0000-0000-000005010000}" name="Column261" dataDxfId="781"/>
    <tableColumn id="262" xr3:uid="{00000000-0010-0000-0000-000006010000}" name="Column262" dataDxfId="780"/>
    <tableColumn id="263" xr3:uid="{00000000-0010-0000-0000-000007010000}" name="Column263" dataDxfId="779"/>
    <tableColumn id="264" xr3:uid="{00000000-0010-0000-0000-000008010000}" name="Column264" dataDxfId="778"/>
    <tableColumn id="265" xr3:uid="{00000000-0010-0000-0000-000009010000}" name="Column265" dataDxfId="777"/>
    <tableColumn id="266" xr3:uid="{00000000-0010-0000-0000-00000A010000}" name="Column266" dataDxfId="776"/>
    <tableColumn id="267" xr3:uid="{00000000-0010-0000-0000-00000B010000}" name="Column267" dataDxfId="775"/>
    <tableColumn id="268" xr3:uid="{00000000-0010-0000-0000-00000C010000}" name="Column268" dataDxfId="774"/>
    <tableColumn id="269" xr3:uid="{00000000-0010-0000-0000-00000D010000}" name="Column269" dataDxfId="773"/>
    <tableColumn id="270" xr3:uid="{00000000-0010-0000-0000-00000E010000}" name="Column270" dataDxfId="772"/>
    <tableColumn id="271" xr3:uid="{00000000-0010-0000-0000-00000F010000}" name="Column271" dataDxfId="771"/>
    <tableColumn id="272" xr3:uid="{00000000-0010-0000-0000-000010010000}" name="Column272" dataDxfId="770"/>
    <tableColumn id="273" xr3:uid="{00000000-0010-0000-0000-000011010000}" name="Column273" dataDxfId="769"/>
    <tableColumn id="274" xr3:uid="{00000000-0010-0000-0000-000012010000}" name="Column274" dataDxfId="768"/>
    <tableColumn id="275" xr3:uid="{00000000-0010-0000-0000-000013010000}" name="Column275" dataDxfId="767"/>
    <tableColumn id="276" xr3:uid="{00000000-0010-0000-0000-000014010000}" name="Column276" dataDxfId="766"/>
    <tableColumn id="277" xr3:uid="{00000000-0010-0000-0000-000015010000}" name="Column277" dataDxfId="765"/>
    <tableColumn id="278" xr3:uid="{00000000-0010-0000-0000-000016010000}" name="Column278" dataDxfId="764"/>
    <tableColumn id="279" xr3:uid="{00000000-0010-0000-0000-000017010000}" name="Column279" dataDxfId="763"/>
    <tableColumn id="280" xr3:uid="{00000000-0010-0000-0000-000018010000}" name="Column280" dataDxfId="762"/>
    <tableColumn id="281" xr3:uid="{00000000-0010-0000-0000-000019010000}" name="Column281" dataDxfId="761"/>
    <tableColumn id="282" xr3:uid="{00000000-0010-0000-0000-00001A010000}" name="Column282" dataDxfId="760"/>
    <tableColumn id="283" xr3:uid="{00000000-0010-0000-0000-00001B010000}" name="Column283" dataDxfId="759"/>
    <tableColumn id="284" xr3:uid="{00000000-0010-0000-0000-00001C010000}" name="Column284" dataDxfId="758"/>
    <tableColumn id="285" xr3:uid="{00000000-0010-0000-0000-00001D010000}" name="Column285" dataDxfId="757"/>
    <tableColumn id="286" xr3:uid="{00000000-0010-0000-0000-00001E010000}" name="Column286" dataDxfId="756"/>
    <tableColumn id="287" xr3:uid="{00000000-0010-0000-0000-00001F010000}" name="Column287" dataDxfId="755"/>
    <tableColumn id="288" xr3:uid="{00000000-0010-0000-0000-000020010000}" name="Column288" dataDxfId="754"/>
    <tableColumn id="289" xr3:uid="{00000000-0010-0000-0000-000021010000}" name="Column289" dataDxfId="753"/>
    <tableColumn id="290" xr3:uid="{00000000-0010-0000-0000-000022010000}" name="Column290" dataDxfId="752"/>
    <tableColumn id="291" xr3:uid="{00000000-0010-0000-0000-000023010000}" name="Column291" dataDxfId="751"/>
    <tableColumn id="292" xr3:uid="{00000000-0010-0000-0000-000024010000}" name="Column292" dataDxfId="750"/>
    <tableColumn id="293" xr3:uid="{00000000-0010-0000-0000-000025010000}" name="Column293" dataDxfId="749"/>
    <tableColumn id="294" xr3:uid="{00000000-0010-0000-0000-000026010000}" name="Column294" dataDxfId="748"/>
    <tableColumn id="295" xr3:uid="{00000000-0010-0000-0000-000027010000}" name="Column295" dataDxfId="747"/>
    <tableColumn id="296" xr3:uid="{00000000-0010-0000-0000-000028010000}" name="Column296" dataDxfId="746"/>
    <tableColumn id="297" xr3:uid="{00000000-0010-0000-0000-000029010000}" name="Column297" dataDxfId="745"/>
    <tableColumn id="298" xr3:uid="{00000000-0010-0000-0000-00002A010000}" name="Column298" dataDxfId="744"/>
    <tableColumn id="299" xr3:uid="{00000000-0010-0000-0000-00002B010000}" name="Column299" dataDxfId="743"/>
    <tableColumn id="300" xr3:uid="{00000000-0010-0000-0000-00002C010000}" name="Column300" dataDxfId="742"/>
    <tableColumn id="301" xr3:uid="{00000000-0010-0000-0000-00002D010000}" name="Column301" dataDxfId="741"/>
    <tableColumn id="302" xr3:uid="{00000000-0010-0000-0000-00002E010000}" name="Column302" dataDxfId="740"/>
    <tableColumn id="303" xr3:uid="{00000000-0010-0000-0000-00002F010000}" name="Column303" dataDxfId="739"/>
    <tableColumn id="304" xr3:uid="{00000000-0010-0000-0000-000030010000}" name="Column304" dataDxfId="738"/>
    <tableColumn id="305" xr3:uid="{00000000-0010-0000-0000-000031010000}" name="Column305" dataDxfId="737"/>
    <tableColumn id="306" xr3:uid="{00000000-0010-0000-0000-000032010000}" name="Column306" dataDxfId="736"/>
    <tableColumn id="307" xr3:uid="{00000000-0010-0000-0000-000033010000}" name="Column307" dataDxfId="735"/>
    <tableColumn id="308" xr3:uid="{00000000-0010-0000-0000-000034010000}" name="Column308" dataDxfId="734"/>
    <tableColumn id="309" xr3:uid="{00000000-0010-0000-0000-000035010000}" name="Column309" dataDxfId="733"/>
    <tableColumn id="310" xr3:uid="{00000000-0010-0000-0000-000036010000}" name="Column310" dataDxfId="732"/>
    <tableColumn id="311" xr3:uid="{00000000-0010-0000-0000-000037010000}" name="Column311" dataDxfId="731"/>
    <tableColumn id="312" xr3:uid="{00000000-0010-0000-0000-000038010000}" name="Column312" dataDxfId="730"/>
    <tableColumn id="313" xr3:uid="{00000000-0010-0000-0000-000039010000}" name="Column313" dataDxfId="729"/>
    <tableColumn id="314" xr3:uid="{00000000-0010-0000-0000-00003A010000}" name="Column314" dataDxfId="728"/>
    <tableColumn id="315" xr3:uid="{00000000-0010-0000-0000-00003B010000}" name="Column315" dataDxfId="727"/>
    <tableColumn id="316" xr3:uid="{00000000-0010-0000-0000-00003C010000}" name="Column316" dataDxfId="726"/>
    <tableColumn id="317" xr3:uid="{00000000-0010-0000-0000-00003D010000}" name="Column317" dataDxfId="725"/>
    <tableColumn id="318" xr3:uid="{00000000-0010-0000-0000-00003E010000}" name="Column318" dataDxfId="724"/>
    <tableColumn id="319" xr3:uid="{00000000-0010-0000-0000-00003F010000}" name="Column319" dataDxfId="723"/>
    <tableColumn id="320" xr3:uid="{00000000-0010-0000-0000-000040010000}" name="Column320" dataDxfId="722"/>
    <tableColumn id="321" xr3:uid="{00000000-0010-0000-0000-000041010000}" name="Column321" dataDxfId="721"/>
    <tableColumn id="322" xr3:uid="{00000000-0010-0000-0000-000042010000}" name="Column322" dataDxfId="720"/>
    <tableColumn id="323" xr3:uid="{00000000-0010-0000-0000-000043010000}" name="Column323" dataDxfId="719"/>
    <tableColumn id="324" xr3:uid="{00000000-0010-0000-0000-000044010000}" name="Column324" dataDxfId="718"/>
    <tableColumn id="325" xr3:uid="{00000000-0010-0000-0000-000045010000}" name="Column325" dataDxfId="717"/>
    <tableColumn id="326" xr3:uid="{00000000-0010-0000-0000-000046010000}" name="Column326" dataDxfId="716"/>
    <tableColumn id="327" xr3:uid="{00000000-0010-0000-0000-000047010000}" name="Column327" dataDxfId="715"/>
    <tableColumn id="328" xr3:uid="{00000000-0010-0000-0000-000048010000}" name="Column328" dataDxfId="714"/>
    <tableColumn id="329" xr3:uid="{00000000-0010-0000-0000-000049010000}" name="Column329" dataDxfId="713"/>
    <tableColumn id="330" xr3:uid="{00000000-0010-0000-0000-00004A010000}" name="Column330" dataDxfId="712"/>
    <tableColumn id="331" xr3:uid="{00000000-0010-0000-0000-00004B010000}" name="Column331" dataDxfId="711"/>
    <tableColumn id="332" xr3:uid="{00000000-0010-0000-0000-00004C010000}" name="Column332" dataDxfId="710"/>
    <tableColumn id="333" xr3:uid="{00000000-0010-0000-0000-00004D010000}" name="Column333" dataDxfId="709"/>
    <tableColumn id="334" xr3:uid="{00000000-0010-0000-0000-00004E010000}" name="Column334" dataDxfId="708"/>
    <tableColumn id="335" xr3:uid="{00000000-0010-0000-0000-00004F010000}" name="Column335" dataDxfId="707"/>
    <tableColumn id="336" xr3:uid="{00000000-0010-0000-0000-000050010000}" name="Column336" dataDxfId="706"/>
    <tableColumn id="337" xr3:uid="{00000000-0010-0000-0000-000051010000}" name="Column337" dataDxfId="705"/>
    <tableColumn id="338" xr3:uid="{00000000-0010-0000-0000-000052010000}" name="Column338" dataDxfId="704"/>
    <tableColumn id="339" xr3:uid="{00000000-0010-0000-0000-000053010000}" name="Column339" dataDxfId="703"/>
    <tableColumn id="340" xr3:uid="{00000000-0010-0000-0000-000054010000}" name="Column340" dataDxfId="702"/>
    <tableColumn id="341" xr3:uid="{00000000-0010-0000-0000-000055010000}" name="Column341" dataDxfId="701"/>
    <tableColumn id="342" xr3:uid="{00000000-0010-0000-0000-000056010000}" name="Column342" dataDxfId="700"/>
    <tableColumn id="343" xr3:uid="{00000000-0010-0000-0000-000057010000}" name="Column343" dataDxfId="699"/>
    <tableColumn id="344" xr3:uid="{00000000-0010-0000-0000-000058010000}" name="Column344" dataDxfId="698"/>
    <tableColumn id="345" xr3:uid="{00000000-0010-0000-0000-000059010000}" name="Column345" dataDxfId="697"/>
    <tableColumn id="346" xr3:uid="{00000000-0010-0000-0000-00005A010000}" name="Column346" dataDxfId="696"/>
    <tableColumn id="347" xr3:uid="{00000000-0010-0000-0000-00005B010000}" name="Column347" dataDxfId="695"/>
    <tableColumn id="348" xr3:uid="{00000000-0010-0000-0000-00005C010000}" name="Column348" dataDxfId="694"/>
    <tableColumn id="349" xr3:uid="{00000000-0010-0000-0000-00005D010000}" name="Column349" dataDxfId="693"/>
    <tableColumn id="350" xr3:uid="{00000000-0010-0000-0000-00005E010000}" name="Column350" dataDxfId="692"/>
    <tableColumn id="351" xr3:uid="{00000000-0010-0000-0000-00005F010000}" name="Column351" dataDxfId="691"/>
    <tableColumn id="352" xr3:uid="{00000000-0010-0000-0000-000060010000}" name="Column352" dataDxfId="690"/>
    <tableColumn id="353" xr3:uid="{00000000-0010-0000-0000-000061010000}" name="Column353" dataDxfId="689"/>
    <tableColumn id="354" xr3:uid="{00000000-0010-0000-0000-000062010000}" name="Column354" dataDxfId="688"/>
    <tableColumn id="355" xr3:uid="{00000000-0010-0000-0000-000063010000}" name="Column355" dataDxfId="687"/>
    <tableColumn id="356" xr3:uid="{00000000-0010-0000-0000-000064010000}" name="Column356" dataDxfId="686"/>
    <tableColumn id="357" xr3:uid="{00000000-0010-0000-0000-000065010000}" name="Column357" dataDxfId="685"/>
    <tableColumn id="358" xr3:uid="{00000000-0010-0000-0000-000066010000}" name="Column358" dataDxfId="684"/>
    <tableColumn id="359" xr3:uid="{00000000-0010-0000-0000-000067010000}" name="Column359" dataDxfId="683"/>
    <tableColumn id="360" xr3:uid="{00000000-0010-0000-0000-000068010000}" name="Column360" dataDxfId="682"/>
    <tableColumn id="361" xr3:uid="{00000000-0010-0000-0000-000069010000}" name="Column361" dataDxfId="681"/>
    <tableColumn id="362" xr3:uid="{00000000-0010-0000-0000-00006A010000}" name="Column362" dataDxfId="680"/>
    <tableColumn id="363" xr3:uid="{00000000-0010-0000-0000-00006B010000}" name="Column363" dataDxfId="679"/>
    <tableColumn id="364" xr3:uid="{00000000-0010-0000-0000-00006C010000}" name="Column364" dataDxfId="678"/>
    <tableColumn id="365" xr3:uid="{00000000-0010-0000-0000-00006D010000}" name="Column365" dataDxfId="677"/>
    <tableColumn id="366" xr3:uid="{00000000-0010-0000-0000-00006E010000}" name="Column366" dataDxfId="676"/>
    <tableColumn id="367" xr3:uid="{00000000-0010-0000-0000-00006F010000}" name="Column367" dataDxfId="675"/>
    <tableColumn id="368" xr3:uid="{00000000-0010-0000-0000-000070010000}" name="Column368" dataDxfId="674"/>
    <tableColumn id="369" xr3:uid="{00000000-0010-0000-0000-000071010000}" name="Column369" dataDxfId="673"/>
    <tableColumn id="370" xr3:uid="{00000000-0010-0000-0000-000072010000}" name="Column370" dataDxfId="672"/>
    <tableColumn id="371" xr3:uid="{00000000-0010-0000-0000-000073010000}" name="Column371" dataDxfId="671"/>
    <tableColumn id="372" xr3:uid="{00000000-0010-0000-0000-000074010000}" name="Column372" dataDxfId="670"/>
    <tableColumn id="373" xr3:uid="{00000000-0010-0000-0000-000075010000}" name="Column373" dataDxfId="669"/>
    <tableColumn id="374" xr3:uid="{00000000-0010-0000-0000-000076010000}" name="Column374" dataDxfId="668"/>
    <tableColumn id="375" xr3:uid="{00000000-0010-0000-0000-000077010000}" name="Column375" dataDxfId="667"/>
    <tableColumn id="376" xr3:uid="{00000000-0010-0000-0000-000078010000}" name="Column376" dataDxfId="666"/>
    <tableColumn id="377" xr3:uid="{00000000-0010-0000-0000-000079010000}" name="Column377" dataDxfId="665"/>
    <tableColumn id="378" xr3:uid="{00000000-0010-0000-0000-00007A010000}" name="Column378" dataDxfId="664"/>
    <tableColumn id="379" xr3:uid="{00000000-0010-0000-0000-00007B010000}" name="Column379" dataDxfId="663"/>
    <tableColumn id="380" xr3:uid="{00000000-0010-0000-0000-00007C010000}" name="Column380" dataDxfId="662"/>
    <tableColumn id="381" xr3:uid="{00000000-0010-0000-0000-00007D010000}" name="Column381" dataDxfId="661"/>
    <tableColumn id="382" xr3:uid="{00000000-0010-0000-0000-00007E010000}" name="Column382" dataDxfId="660"/>
    <tableColumn id="383" xr3:uid="{00000000-0010-0000-0000-00007F010000}" name="Column383" dataDxfId="659"/>
    <tableColumn id="384" xr3:uid="{00000000-0010-0000-0000-000080010000}" name="Column384" dataDxfId="658"/>
    <tableColumn id="385" xr3:uid="{00000000-0010-0000-0000-000081010000}" name="Column385" dataDxfId="657"/>
    <tableColumn id="386" xr3:uid="{00000000-0010-0000-0000-000082010000}" name="Column386" dataDxfId="656"/>
    <tableColumn id="387" xr3:uid="{00000000-0010-0000-0000-000083010000}" name="Column387" dataDxfId="655"/>
    <tableColumn id="388" xr3:uid="{00000000-0010-0000-0000-000084010000}" name="Column388" dataDxfId="654"/>
    <tableColumn id="389" xr3:uid="{00000000-0010-0000-0000-000085010000}" name="Column389" dataDxfId="653"/>
    <tableColumn id="390" xr3:uid="{00000000-0010-0000-0000-000086010000}" name="Column390" dataDxfId="652"/>
    <tableColumn id="391" xr3:uid="{00000000-0010-0000-0000-000087010000}" name="Column391" dataDxfId="651"/>
    <tableColumn id="392" xr3:uid="{00000000-0010-0000-0000-000088010000}" name="Column392" dataDxfId="650"/>
    <tableColumn id="393" xr3:uid="{00000000-0010-0000-0000-000089010000}" name="Column393" dataDxfId="649"/>
    <tableColumn id="394" xr3:uid="{00000000-0010-0000-0000-00008A010000}" name="Column394" dataDxfId="648"/>
    <tableColumn id="395" xr3:uid="{00000000-0010-0000-0000-00008B010000}" name="Column395" dataDxfId="647"/>
    <tableColumn id="396" xr3:uid="{00000000-0010-0000-0000-00008C010000}" name="Column396" dataDxfId="646"/>
    <tableColumn id="397" xr3:uid="{00000000-0010-0000-0000-00008D010000}" name="Column397" dataDxfId="645"/>
    <tableColumn id="398" xr3:uid="{00000000-0010-0000-0000-00008E010000}" name="Column398" dataDxfId="644"/>
    <tableColumn id="399" xr3:uid="{00000000-0010-0000-0000-00008F010000}" name="Column399" dataDxfId="643"/>
    <tableColumn id="400" xr3:uid="{00000000-0010-0000-0000-000090010000}" name="Column400" dataDxfId="642"/>
    <tableColumn id="401" xr3:uid="{00000000-0010-0000-0000-000091010000}" name="Column401" dataDxfId="641"/>
    <tableColumn id="402" xr3:uid="{00000000-0010-0000-0000-000092010000}" name="Column402" dataDxfId="640"/>
    <tableColumn id="403" xr3:uid="{00000000-0010-0000-0000-000093010000}" name="Column403" dataDxfId="639"/>
    <tableColumn id="404" xr3:uid="{00000000-0010-0000-0000-000094010000}" name="Column404" dataDxfId="638"/>
    <tableColumn id="405" xr3:uid="{00000000-0010-0000-0000-000095010000}" name="Column405" dataDxfId="637"/>
    <tableColumn id="406" xr3:uid="{00000000-0010-0000-0000-000096010000}" name="Column406" dataDxfId="636"/>
    <tableColumn id="407" xr3:uid="{00000000-0010-0000-0000-000097010000}" name="Column407" dataDxfId="635"/>
    <tableColumn id="408" xr3:uid="{00000000-0010-0000-0000-000098010000}" name="Column408" dataDxfId="634"/>
    <tableColumn id="409" xr3:uid="{00000000-0010-0000-0000-000099010000}" name="Column409" dataDxfId="633"/>
    <tableColumn id="410" xr3:uid="{00000000-0010-0000-0000-00009A010000}" name="Column410" dataDxfId="632"/>
    <tableColumn id="411" xr3:uid="{00000000-0010-0000-0000-00009B010000}" name="Column411" dataDxfId="631"/>
    <tableColumn id="412" xr3:uid="{00000000-0010-0000-0000-00009C010000}" name="Column412" dataDxfId="630"/>
    <tableColumn id="413" xr3:uid="{00000000-0010-0000-0000-00009D010000}" name="Column413" dataDxfId="629"/>
    <tableColumn id="414" xr3:uid="{00000000-0010-0000-0000-00009E010000}" name="Column414" dataDxfId="628"/>
    <tableColumn id="415" xr3:uid="{00000000-0010-0000-0000-00009F010000}" name="Column415" dataDxfId="627"/>
    <tableColumn id="416" xr3:uid="{00000000-0010-0000-0000-0000A0010000}" name="Column416" dataDxfId="626"/>
    <tableColumn id="417" xr3:uid="{00000000-0010-0000-0000-0000A1010000}" name="Column417" dataDxfId="625"/>
    <tableColumn id="418" xr3:uid="{00000000-0010-0000-0000-0000A2010000}" name="Column418" dataDxfId="624"/>
    <tableColumn id="419" xr3:uid="{00000000-0010-0000-0000-0000A3010000}" name="Column419" dataDxfId="623"/>
    <tableColumn id="420" xr3:uid="{00000000-0010-0000-0000-0000A4010000}" name="Column420" dataDxfId="622"/>
    <tableColumn id="421" xr3:uid="{00000000-0010-0000-0000-0000A5010000}" name="Column421" dataDxfId="621"/>
    <tableColumn id="422" xr3:uid="{00000000-0010-0000-0000-0000A6010000}" name="Column422" dataDxfId="620"/>
    <tableColumn id="423" xr3:uid="{00000000-0010-0000-0000-0000A7010000}" name="Column423" dataDxfId="619"/>
    <tableColumn id="424" xr3:uid="{00000000-0010-0000-0000-0000A8010000}" name="Column424" dataDxfId="618"/>
    <tableColumn id="425" xr3:uid="{00000000-0010-0000-0000-0000A9010000}" name="Column425" dataDxfId="617"/>
    <tableColumn id="426" xr3:uid="{00000000-0010-0000-0000-0000AA010000}" name="Column426" dataDxfId="616"/>
    <tableColumn id="427" xr3:uid="{00000000-0010-0000-0000-0000AB010000}" name="Column427" dataDxfId="615"/>
    <tableColumn id="428" xr3:uid="{00000000-0010-0000-0000-0000AC010000}" name="Column428" dataDxfId="614"/>
    <tableColumn id="429" xr3:uid="{00000000-0010-0000-0000-0000AD010000}" name="Column429" dataDxfId="613"/>
    <tableColumn id="430" xr3:uid="{00000000-0010-0000-0000-0000AE010000}" name="Column430" dataDxfId="612"/>
    <tableColumn id="431" xr3:uid="{00000000-0010-0000-0000-0000AF010000}" name="Column431" dataDxfId="611"/>
    <tableColumn id="432" xr3:uid="{00000000-0010-0000-0000-0000B0010000}" name="Column432" dataDxfId="610"/>
    <tableColumn id="433" xr3:uid="{00000000-0010-0000-0000-0000B1010000}" name="Column433" dataDxfId="609"/>
    <tableColumn id="434" xr3:uid="{00000000-0010-0000-0000-0000B2010000}" name="Column434" dataDxfId="608"/>
    <tableColumn id="435" xr3:uid="{00000000-0010-0000-0000-0000B3010000}" name="Column435" dataDxfId="607"/>
    <tableColumn id="436" xr3:uid="{00000000-0010-0000-0000-0000B4010000}" name="Column436" dataDxfId="606"/>
    <tableColumn id="437" xr3:uid="{00000000-0010-0000-0000-0000B5010000}" name="Column437" dataDxfId="605"/>
    <tableColumn id="438" xr3:uid="{00000000-0010-0000-0000-0000B6010000}" name="Column438" dataDxfId="604"/>
    <tableColumn id="439" xr3:uid="{00000000-0010-0000-0000-0000B7010000}" name="Column439" dataDxfId="603"/>
    <tableColumn id="440" xr3:uid="{00000000-0010-0000-0000-0000B8010000}" name="Column440" dataDxfId="602"/>
    <tableColumn id="441" xr3:uid="{00000000-0010-0000-0000-0000B9010000}" name="Column441" dataDxfId="601"/>
    <tableColumn id="442" xr3:uid="{00000000-0010-0000-0000-0000BA010000}" name="Column442" dataDxfId="600"/>
    <tableColumn id="443" xr3:uid="{00000000-0010-0000-0000-0000BB010000}" name="Column443" dataDxfId="599"/>
    <tableColumn id="444" xr3:uid="{00000000-0010-0000-0000-0000BC010000}" name="Column444" dataDxfId="598"/>
    <tableColumn id="445" xr3:uid="{00000000-0010-0000-0000-0000BD010000}" name="Column445" dataDxfId="597"/>
    <tableColumn id="446" xr3:uid="{00000000-0010-0000-0000-0000BE010000}" name="Column446" dataDxfId="596"/>
    <tableColumn id="447" xr3:uid="{00000000-0010-0000-0000-0000BF010000}" name="Column447" dataDxfId="595"/>
    <tableColumn id="448" xr3:uid="{00000000-0010-0000-0000-0000C0010000}" name="Column448" dataDxfId="594"/>
    <tableColumn id="449" xr3:uid="{00000000-0010-0000-0000-0000C1010000}" name="Column449" dataDxfId="593"/>
    <tableColumn id="450" xr3:uid="{00000000-0010-0000-0000-0000C2010000}" name="Column450" dataDxfId="592"/>
    <tableColumn id="451" xr3:uid="{00000000-0010-0000-0000-0000C3010000}" name="Column451" dataDxfId="591"/>
    <tableColumn id="452" xr3:uid="{00000000-0010-0000-0000-0000C4010000}" name="Column452" dataDxfId="590"/>
    <tableColumn id="453" xr3:uid="{00000000-0010-0000-0000-0000C5010000}" name="Column453" dataDxfId="589"/>
    <tableColumn id="454" xr3:uid="{00000000-0010-0000-0000-0000C6010000}" name="Column454" dataDxfId="588"/>
    <tableColumn id="455" xr3:uid="{00000000-0010-0000-0000-0000C7010000}" name="Column455" dataDxfId="587"/>
    <tableColumn id="456" xr3:uid="{00000000-0010-0000-0000-0000C8010000}" name="Column456" dataDxfId="586"/>
    <tableColumn id="457" xr3:uid="{00000000-0010-0000-0000-0000C9010000}" name="Column457" dataDxfId="585"/>
    <tableColumn id="458" xr3:uid="{00000000-0010-0000-0000-0000CA010000}" name="Column458" dataDxfId="584"/>
    <tableColumn id="459" xr3:uid="{00000000-0010-0000-0000-0000CB010000}" name="Column459" dataDxfId="583"/>
    <tableColumn id="460" xr3:uid="{00000000-0010-0000-0000-0000CC010000}" name="Column460" dataDxfId="582"/>
    <tableColumn id="461" xr3:uid="{00000000-0010-0000-0000-0000CD010000}" name="Column461" dataDxfId="581"/>
    <tableColumn id="462" xr3:uid="{00000000-0010-0000-0000-0000CE010000}" name="Column462" dataDxfId="580"/>
    <tableColumn id="463" xr3:uid="{00000000-0010-0000-0000-0000CF010000}" name="Column463" dataDxfId="579"/>
    <tableColumn id="464" xr3:uid="{00000000-0010-0000-0000-0000D0010000}" name="Column464" dataDxfId="578"/>
    <tableColumn id="465" xr3:uid="{00000000-0010-0000-0000-0000D1010000}" name="Column465" dataDxfId="577"/>
    <tableColumn id="466" xr3:uid="{00000000-0010-0000-0000-0000D2010000}" name="Column466" dataDxfId="576"/>
    <tableColumn id="467" xr3:uid="{00000000-0010-0000-0000-0000D3010000}" name="Column467" dataDxfId="575"/>
    <tableColumn id="468" xr3:uid="{00000000-0010-0000-0000-0000D4010000}" name="Column468" dataDxfId="574"/>
    <tableColumn id="469" xr3:uid="{00000000-0010-0000-0000-0000D5010000}" name="Column469" dataDxfId="573"/>
    <tableColumn id="470" xr3:uid="{00000000-0010-0000-0000-0000D6010000}" name="Column470" dataDxfId="572"/>
    <tableColumn id="471" xr3:uid="{00000000-0010-0000-0000-0000D7010000}" name="Column471" dataDxfId="571"/>
    <tableColumn id="472" xr3:uid="{00000000-0010-0000-0000-0000D8010000}" name="Column472" dataDxfId="570"/>
    <tableColumn id="473" xr3:uid="{00000000-0010-0000-0000-0000D9010000}" name="Column473" dataDxfId="569"/>
    <tableColumn id="474" xr3:uid="{00000000-0010-0000-0000-0000DA010000}" name="Column474" dataDxfId="568"/>
    <tableColumn id="475" xr3:uid="{00000000-0010-0000-0000-0000DB010000}" name="Column475" dataDxfId="567"/>
    <tableColumn id="476" xr3:uid="{00000000-0010-0000-0000-0000DC010000}" name="Column476" dataDxfId="566"/>
    <tableColumn id="477" xr3:uid="{00000000-0010-0000-0000-0000DD010000}" name="Column477" dataDxfId="565"/>
    <tableColumn id="478" xr3:uid="{00000000-0010-0000-0000-0000DE010000}" name="Column478" dataDxfId="564"/>
    <tableColumn id="479" xr3:uid="{00000000-0010-0000-0000-0000DF010000}" name="Column479" dataDxfId="563"/>
    <tableColumn id="480" xr3:uid="{00000000-0010-0000-0000-0000E0010000}" name="Column480" dataDxfId="562"/>
    <tableColumn id="481" xr3:uid="{00000000-0010-0000-0000-0000E1010000}" name="Column481" dataDxfId="561"/>
    <tableColumn id="482" xr3:uid="{00000000-0010-0000-0000-0000E2010000}" name="Column482" dataDxfId="560"/>
    <tableColumn id="483" xr3:uid="{00000000-0010-0000-0000-0000E3010000}" name="Column483" dataDxfId="559"/>
    <tableColumn id="484" xr3:uid="{00000000-0010-0000-0000-0000E4010000}" name="Column484" dataDxfId="558"/>
    <tableColumn id="485" xr3:uid="{00000000-0010-0000-0000-0000E5010000}" name="Column485" dataDxfId="557"/>
    <tableColumn id="486" xr3:uid="{00000000-0010-0000-0000-0000E6010000}" name="Column486" dataDxfId="556"/>
    <tableColumn id="487" xr3:uid="{00000000-0010-0000-0000-0000E7010000}" name="Column487" dataDxfId="555"/>
    <tableColumn id="488" xr3:uid="{00000000-0010-0000-0000-0000E8010000}" name="Column488" dataDxfId="554"/>
    <tableColumn id="489" xr3:uid="{00000000-0010-0000-0000-0000E9010000}" name="Column489" dataDxfId="553"/>
    <tableColumn id="490" xr3:uid="{00000000-0010-0000-0000-0000EA010000}" name="Column490" dataDxfId="552"/>
    <tableColumn id="491" xr3:uid="{00000000-0010-0000-0000-0000EB010000}" name="Column491" dataDxfId="551"/>
    <tableColumn id="492" xr3:uid="{00000000-0010-0000-0000-0000EC010000}" name="Column492" dataDxfId="550"/>
    <tableColumn id="493" xr3:uid="{00000000-0010-0000-0000-0000ED010000}" name="Column493" dataDxfId="549"/>
    <tableColumn id="494" xr3:uid="{00000000-0010-0000-0000-0000EE010000}" name="Column494" dataDxfId="548"/>
    <tableColumn id="495" xr3:uid="{00000000-0010-0000-0000-0000EF010000}" name="Column495" dataDxfId="547"/>
    <tableColumn id="496" xr3:uid="{00000000-0010-0000-0000-0000F0010000}" name="Column496" dataDxfId="546"/>
    <tableColumn id="497" xr3:uid="{00000000-0010-0000-0000-0000F1010000}" name="Column497" dataDxfId="545"/>
    <tableColumn id="498" xr3:uid="{00000000-0010-0000-0000-0000F2010000}" name="Column498" dataDxfId="544"/>
    <tableColumn id="499" xr3:uid="{00000000-0010-0000-0000-0000F3010000}" name="Column499" dataDxfId="543"/>
    <tableColumn id="500" xr3:uid="{00000000-0010-0000-0000-0000F4010000}" name="Column500" dataDxfId="542"/>
    <tableColumn id="501" xr3:uid="{00000000-0010-0000-0000-0000F5010000}" name="Column501" dataDxfId="541"/>
    <tableColumn id="502" xr3:uid="{00000000-0010-0000-0000-0000F6010000}" name="Column502" dataDxfId="540"/>
    <tableColumn id="503" xr3:uid="{00000000-0010-0000-0000-0000F7010000}" name="Column503" dataDxfId="539"/>
    <tableColumn id="504" xr3:uid="{00000000-0010-0000-0000-0000F8010000}" name="Column504" dataDxfId="538"/>
    <tableColumn id="505" xr3:uid="{00000000-0010-0000-0000-0000F9010000}" name="Column505" dataDxfId="537"/>
    <tableColumn id="506" xr3:uid="{00000000-0010-0000-0000-0000FA010000}" name="Column506" dataDxfId="536"/>
    <tableColumn id="507" xr3:uid="{00000000-0010-0000-0000-0000FB010000}" name="Column507" dataDxfId="535"/>
    <tableColumn id="508" xr3:uid="{00000000-0010-0000-0000-0000FC010000}" name="Column508" dataDxfId="534"/>
    <tableColumn id="509" xr3:uid="{00000000-0010-0000-0000-0000FD010000}" name="Column509" dataDxfId="533"/>
    <tableColumn id="510" xr3:uid="{00000000-0010-0000-0000-0000FE010000}" name="Column510" dataDxfId="532"/>
    <tableColumn id="511" xr3:uid="{00000000-0010-0000-0000-0000FF010000}" name="Column511" dataDxfId="531"/>
    <tableColumn id="512" xr3:uid="{00000000-0010-0000-0000-000000020000}" name="Column512" dataDxfId="530"/>
    <tableColumn id="513" xr3:uid="{00000000-0010-0000-0000-000001020000}" name="Column513" dataDxfId="529"/>
    <tableColumn id="514" xr3:uid="{00000000-0010-0000-0000-000002020000}" name="Column514" dataDxfId="528"/>
    <tableColumn id="515" xr3:uid="{00000000-0010-0000-0000-000003020000}" name="Column515" dataDxfId="527"/>
    <tableColumn id="516" xr3:uid="{00000000-0010-0000-0000-000004020000}" name="Column516" dataDxfId="526"/>
    <tableColumn id="517" xr3:uid="{00000000-0010-0000-0000-000005020000}" name="Column517" dataDxfId="525"/>
    <tableColumn id="518" xr3:uid="{00000000-0010-0000-0000-000006020000}" name="Column518" dataDxfId="524"/>
    <tableColumn id="519" xr3:uid="{00000000-0010-0000-0000-000007020000}" name="Column519" dataDxfId="523"/>
    <tableColumn id="520" xr3:uid="{00000000-0010-0000-0000-000008020000}" name="Column520" dataDxfId="522"/>
    <tableColumn id="521" xr3:uid="{00000000-0010-0000-0000-000009020000}" name="Column521" dataDxfId="521"/>
    <tableColumn id="522" xr3:uid="{00000000-0010-0000-0000-00000A020000}" name="Column522" dataDxfId="520"/>
    <tableColumn id="523" xr3:uid="{00000000-0010-0000-0000-00000B020000}" name="Column523" dataDxfId="519"/>
    <tableColumn id="524" xr3:uid="{00000000-0010-0000-0000-00000C020000}" name="Column524" dataDxfId="518"/>
    <tableColumn id="525" xr3:uid="{00000000-0010-0000-0000-00000D020000}" name="Column525" dataDxfId="517"/>
    <tableColumn id="526" xr3:uid="{00000000-0010-0000-0000-00000E020000}" name="Column526" dataDxfId="516"/>
    <tableColumn id="527" xr3:uid="{00000000-0010-0000-0000-00000F020000}" name="Column527" dataDxfId="515"/>
    <tableColumn id="528" xr3:uid="{00000000-0010-0000-0000-000010020000}" name="Column528" dataDxfId="514"/>
    <tableColumn id="529" xr3:uid="{00000000-0010-0000-0000-000011020000}" name="Column529" dataDxfId="513"/>
    <tableColumn id="530" xr3:uid="{00000000-0010-0000-0000-000012020000}" name="Column530" dataDxfId="512"/>
    <tableColumn id="531" xr3:uid="{00000000-0010-0000-0000-000013020000}" name="Column531" dataDxfId="511"/>
    <tableColumn id="532" xr3:uid="{00000000-0010-0000-0000-000014020000}" name="Column532" dataDxfId="510"/>
    <tableColumn id="533" xr3:uid="{00000000-0010-0000-0000-000015020000}" name="Column533" dataDxfId="509"/>
    <tableColumn id="534" xr3:uid="{00000000-0010-0000-0000-000016020000}" name="Column534" dataDxfId="508"/>
    <tableColumn id="535" xr3:uid="{00000000-0010-0000-0000-000017020000}" name="Column535" dataDxfId="507"/>
    <tableColumn id="536" xr3:uid="{00000000-0010-0000-0000-000018020000}" name="Column536" dataDxfId="506"/>
    <tableColumn id="537" xr3:uid="{00000000-0010-0000-0000-000019020000}" name="Column537" dataDxfId="505"/>
    <tableColumn id="538" xr3:uid="{00000000-0010-0000-0000-00001A020000}" name="Column538" dataDxfId="504"/>
    <tableColumn id="539" xr3:uid="{00000000-0010-0000-0000-00001B020000}" name="Column539" dataDxfId="503"/>
    <tableColumn id="540" xr3:uid="{00000000-0010-0000-0000-00001C020000}" name="Column540" dataDxfId="502"/>
    <tableColumn id="541" xr3:uid="{00000000-0010-0000-0000-00001D020000}" name="Column541" dataDxfId="501"/>
    <tableColumn id="542" xr3:uid="{00000000-0010-0000-0000-00001E020000}" name="Column542" dataDxfId="500"/>
    <tableColumn id="543" xr3:uid="{00000000-0010-0000-0000-00001F020000}" name="Column543" dataDxfId="499"/>
    <tableColumn id="544" xr3:uid="{00000000-0010-0000-0000-000020020000}" name="Column544" dataDxfId="498"/>
    <tableColumn id="545" xr3:uid="{00000000-0010-0000-0000-000021020000}" name="Column545" dataDxfId="497"/>
    <tableColumn id="546" xr3:uid="{00000000-0010-0000-0000-000022020000}" name="Column546" dataDxfId="496"/>
    <tableColumn id="547" xr3:uid="{00000000-0010-0000-0000-000023020000}" name="Column547" dataDxfId="495"/>
    <tableColumn id="548" xr3:uid="{00000000-0010-0000-0000-000024020000}" name="Column548" dataDxfId="494"/>
    <tableColumn id="549" xr3:uid="{00000000-0010-0000-0000-000025020000}" name="Column549" dataDxfId="493"/>
    <tableColumn id="550" xr3:uid="{00000000-0010-0000-0000-000026020000}" name="Column550" dataDxfId="492"/>
    <tableColumn id="551" xr3:uid="{00000000-0010-0000-0000-000027020000}" name="Column551" dataDxfId="491"/>
    <tableColumn id="552" xr3:uid="{00000000-0010-0000-0000-000028020000}" name="Column552" dataDxfId="490"/>
    <tableColumn id="553" xr3:uid="{00000000-0010-0000-0000-000029020000}" name="Column553" dataDxfId="489"/>
    <tableColumn id="554" xr3:uid="{00000000-0010-0000-0000-00002A020000}" name="Column554" dataDxfId="488"/>
    <tableColumn id="555" xr3:uid="{00000000-0010-0000-0000-00002B020000}" name="Column555" dataDxfId="487"/>
    <tableColumn id="556" xr3:uid="{00000000-0010-0000-0000-00002C020000}" name="Column556" dataDxfId="486"/>
    <tableColumn id="557" xr3:uid="{00000000-0010-0000-0000-00002D020000}" name="Column557" dataDxfId="485"/>
    <tableColumn id="558" xr3:uid="{00000000-0010-0000-0000-00002E020000}" name="Column558" dataDxfId="484"/>
    <tableColumn id="559" xr3:uid="{00000000-0010-0000-0000-00002F020000}" name="Column559" dataDxfId="483"/>
    <tableColumn id="560" xr3:uid="{00000000-0010-0000-0000-000030020000}" name="Column560" dataDxfId="482"/>
    <tableColumn id="561" xr3:uid="{00000000-0010-0000-0000-000031020000}" name="Column561" dataDxfId="481"/>
    <tableColumn id="562" xr3:uid="{00000000-0010-0000-0000-000032020000}" name="Column562" dataDxfId="480"/>
    <tableColumn id="563" xr3:uid="{00000000-0010-0000-0000-000033020000}" name="Column563" dataDxfId="479"/>
    <tableColumn id="564" xr3:uid="{00000000-0010-0000-0000-000034020000}" name="Column564" dataDxfId="478"/>
    <tableColumn id="565" xr3:uid="{00000000-0010-0000-0000-000035020000}" name="Column565" dataDxfId="477"/>
    <tableColumn id="566" xr3:uid="{00000000-0010-0000-0000-000036020000}" name="Column566" dataDxfId="476"/>
    <tableColumn id="567" xr3:uid="{00000000-0010-0000-0000-000037020000}" name="Column567" dataDxfId="475"/>
    <tableColumn id="568" xr3:uid="{00000000-0010-0000-0000-000038020000}" name="Column568" dataDxfId="474"/>
    <tableColumn id="569" xr3:uid="{00000000-0010-0000-0000-000039020000}" name="Column569" dataDxfId="473"/>
    <tableColumn id="570" xr3:uid="{00000000-0010-0000-0000-00003A020000}" name="Column570" dataDxfId="472"/>
    <tableColumn id="571" xr3:uid="{00000000-0010-0000-0000-00003B020000}" name="Column571" dataDxfId="471"/>
    <tableColumn id="572" xr3:uid="{00000000-0010-0000-0000-00003C020000}" name="Column572" dataDxfId="470"/>
    <tableColumn id="573" xr3:uid="{00000000-0010-0000-0000-00003D020000}" name="Column573" dataDxfId="469"/>
    <tableColumn id="574" xr3:uid="{00000000-0010-0000-0000-00003E020000}" name="Column574" dataDxfId="468"/>
    <tableColumn id="575" xr3:uid="{00000000-0010-0000-0000-00003F020000}" name="Column575" dataDxfId="467"/>
    <tableColumn id="576" xr3:uid="{00000000-0010-0000-0000-000040020000}" name="Column576" dataDxfId="466"/>
    <tableColumn id="577" xr3:uid="{00000000-0010-0000-0000-000041020000}" name="Column577" dataDxfId="465"/>
    <tableColumn id="578" xr3:uid="{00000000-0010-0000-0000-000042020000}" name="Column578" dataDxfId="464"/>
    <tableColumn id="579" xr3:uid="{00000000-0010-0000-0000-000043020000}" name="Column579" dataDxfId="463"/>
    <tableColumn id="580" xr3:uid="{00000000-0010-0000-0000-000044020000}" name="Column580" dataDxfId="462"/>
    <tableColumn id="581" xr3:uid="{00000000-0010-0000-0000-000045020000}" name="Column581" dataDxfId="461"/>
    <tableColumn id="582" xr3:uid="{00000000-0010-0000-0000-000046020000}" name="Column582" dataDxfId="460"/>
    <tableColumn id="583" xr3:uid="{00000000-0010-0000-0000-000047020000}" name="Column583" dataDxfId="459"/>
    <tableColumn id="584" xr3:uid="{00000000-0010-0000-0000-000048020000}" name="Column584" dataDxfId="458"/>
    <tableColumn id="585" xr3:uid="{00000000-0010-0000-0000-000049020000}" name="Column585" dataDxfId="457"/>
    <tableColumn id="586" xr3:uid="{00000000-0010-0000-0000-00004A020000}" name="Column586" dataDxfId="456"/>
    <tableColumn id="587" xr3:uid="{00000000-0010-0000-0000-00004B020000}" name="Column587" dataDxfId="455"/>
    <tableColumn id="588" xr3:uid="{00000000-0010-0000-0000-00004C020000}" name="Column588" dataDxfId="454"/>
    <tableColumn id="589" xr3:uid="{00000000-0010-0000-0000-00004D020000}" name="Column589" dataDxfId="453"/>
    <tableColumn id="590" xr3:uid="{00000000-0010-0000-0000-00004E020000}" name="Column590" dataDxfId="452"/>
    <tableColumn id="591" xr3:uid="{00000000-0010-0000-0000-00004F020000}" name="Column591" dataDxfId="451"/>
    <tableColumn id="592" xr3:uid="{00000000-0010-0000-0000-000050020000}" name="Column592" dataDxfId="450"/>
    <tableColumn id="593" xr3:uid="{00000000-0010-0000-0000-000051020000}" name="Column593" dataDxfId="449"/>
    <tableColumn id="594" xr3:uid="{00000000-0010-0000-0000-000052020000}" name="Column594" dataDxfId="448"/>
    <tableColumn id="595" xr3:uid="{00000000-0010-0000-0000-000053020000}" name="Column595" dataDxfId="447"/>
    <tableColumn id="596" xr3:uid="{00000000-0010-0000-0000-000054020000}" name="Column596" dataDxfId="446"/>
    <tableColumn id="597" xr3:uid="{00000000-0010-0000-0000-000055020000}" name="Column597" dataDxfId="445"/>
    <tableColumn id="598" xr3:uid="{00000000-0010-0000-0000-000056020000}" name="Column598" dataDxfId="444"/>
    <tableColumn id="599" xr3:uid="{00000000-0010-0000-0000-000057020000}" name="Column599" dataDxfId="443"/>
    <tableColumn id="600" xr3:uid="{00000000-0010-0000-0000-000058020000}" name="Column600" dataDxfId="442"/>
    <tableColumn id="601" xr3:uid="{00000000-0010-0000-0000-000059020000}" name="Column601" dataDxfId="441"/>
    <tableColumn id="602" xr3:uid="{00000000-0010-0000-0000-00005A020000}" name="Column602" dataDxfId="440"/>
    <tableColumn id="603" xr3:uid="{00000000-0010-0000-0000-00005B020000}" name="Column603" dataDxfId="439"/>
    <tableColumn id="604" xr3:uid="{00000000-0010-0000-0000-00005C020000}" name="Column604" dataDxfId="438"/>
    <tableColumn id="605" xr3:uid="{00000000-0010-0000-0000-00005D020000}" name="Column605" dataDxfId="437"/>
    <tableColumn id="606" xr3:uid="{00000000-0010-0000-0000-00005E020000}" name="Column606" dataDxfId="436"/>
    <tableColumn id="607" xr3:uid="{00000000-0010-0000-0000-00005F020000}" name="Column607" dataDxfId="435"/>
    <tableColumn id="608" xr3:uid="{00000000-0010-0000-0000-000060020000}" name="Column608" dataDxfId="434"/>
    <tableColumn id="609" xr3:uid="{00000000-0010-0000-0000-000061020000}" name="Column609" dataDxfId="433"/>
    <tableColumn id="610" xr3:uid="{00000000-0010-0000-0000-000062020000}" name="Column610" dataDxfId="432"/>
    <tableColumn id="611" xr3:uid="{00000000-0010-0000-0000-000063020000}" name="Column611" dataDxfId="431"/>
    <tableColumn id="612" xr3:uid="{00000000-0010-0000-0000-000064020000}" name="Column612" dataDxfId="430"/>
    <tableColumn id="613" xr3:uid="{00000000-0010-0000-0000-000065020000}" name="Column613" dataDxfId="429"/>
    <tableColumn id="614" xr3:uid="{00000000-0010-0000-0000-000066020000}" name="Column614" dataDxfId="428"/>
    <tableColumn id="615" xr3:uid="{00000000-0010-0000-0000-000067020000}" name="Column615" dataDxfId="427"/>
    <tableColumn id="616" xr3:uid="{00000000-0010-0000-0000-000068020000}" name="Column616" dataDxfId="426"/>
    <tableColumn id="617" xr3:uid="{00000000-0010-0000-0000-000069020000}" name="Column617" dataDxfId="425"/>
    <tableColumn id="618" xr3:uid="{00000000-0010-0000-0000-00006A020000}" name="Column618" dataDxfId="424"/>
    <tableColumn id="619" xr3:uid="{00000000-0010-0000-0000-00006B020000}" name="Column619" dataDxfId="423"/>
    <tableColumn id="620" xr3:uid="{00000000-0010-0000-0000-00006C020000}" name="Column620" dataDxfId="422"/>
    <tableColumn id="621" xr3:uid="{00000000-0010-0000-0000-00006D020000}" name="Column621" dataDxfId="421"/>
    <tableColumn id="622" xr3:uid="{00000000-0010-0000-0000-00006E020000}" name="Column622" dataDxfId="420"/>
    <tableColumn id="623" xr3:uid="{00000000-0010-0000-0000-00006F020000}" name="Column623" dataDxfId="419"/>
    <tableColumn id="624" xr3:uid="{00000000-0010-0000-0000-000070020000}" name="Column624" dataDxfId="418"/>
    <tableColumn id="625" xr3:uid="{00000000-0010-0000-0000-000071020000}" name="Column625" dataDxfId="417"/>
    <tableColumn id="626" xr3:uid="{00000000-0010-0000-0000-000072020000}" name="Column626" dataDxfId="416"/>
    <tableColumn id="627" xr3:uid="{00000000-0010-0000-0000-000073020000}" name="Column627" dataDxfId="415"/>
    <tableColumn id="628" xr3:uid="{00000000-0010-0000-0000-000074020000}" name="Column628" dataDxfId="414"/>
    <tableColumn id="629" xr3:uid="{00000000-0010-0000-0000-000075020000}" name="Column629" dataDxfId="413"/>
    <tableColumn id="630" xr3:uid="{00000000-0010-0000-0000-000076020000}" name="Column630" dataDxfId="412"/>
    <tableColumn id="631" xr3:uid="{00000000-0010-0000-0000-000077020000}" name="Column631" dataDxfId="411"/>
    <tableColumn id="632" xr3:uid="{00000000-0010-0000-0000-000078020000}" name="Column632" dataDxfId="410"/>
    <tableColumn id="633" xr3:uid="{00000000-0010-0000-0000-000079020000}" name="Column633" dataDxfId="409"/>
    <tableColumn id="634" xr3:uid="{00000000-0010-0000-0000-00007A020000}" name="Column634" dataDxfId="408"/>
    <tableColumn id="635" xr3:uid="{00000000-0010-0000-0000-00007B020000}" name="Column635" dataDxfId="407"/>
    <tableColumn id="636" xr3:uid="{00000000-0010-0000-0000-00007C020000}" name="Column636" dataDxfId="406"/>
    <tableColumn id="637" xr3:uid="{00000000-0010-0000-0000-00007D020000}" name="Column637" dataDxfId="405"/>
    <tableColumn id="638" xr3:uid="{00000000-0010-0000-0000-00007E020000}" name="Column638" dataDxfId="404"/>
    <tableColumn id="639" xr3:uid="{00000000-0010-0000-0000-00007F020000}" name="Column639" dataDxfId="403"/>
    <tableColumn id="640" xr3:uid="{00000000-0010-0000-0000-000080020000}" name="Column640" dataDxfId="402"/>
    <tableColumn id="641" xr3:uid="{00000000-0010-0000-0000-000081020000}" name="Column641" dataDxfId="401"/>
    <tableColumn id="642" xr3:uid="{00000000-0010-0000-0000-000082020000}" name="Column642" dataDxfId="400"/>
    <tableColumn id="643" xr3:uid="{00000000-0010-0000-0000-000083020000}" name="Column643" dataDxfId="399"/>
    <tableColumn id="644" xr3:uid="{00000000-0010-0000-0000-000084020000}" name="Column644" dataDxfId="398"/>
    <tableColumn id="645" xr3:uid="{00000000-0010-0000-0000-000085020000}" name="Column645" dataDxfId="397"/>
    <tableColumn id="646" xr3:uid="{00000000-0010-0000-0000-000086020000}" name="Column646" dataDxfId="396"/>
    <tableColumn id="647" xr3:uid="{00000000-0010-0000-0000-000087020000}" name="Column647" dataDxfId="395"/>
    <tableColumn id="648" xr3:uid="{00000000-0010-0000-0000-000088020000}" name="Column648" dataDxfId="394"/>
    <tableColumn id="649" xr3:uid="{00000000-0010-0000-0000-000089020000}" name="Column649" dataDxfId="393"/>
    <tableColumn id="650" xr3:uid="{00000000-0010-0000-0000-00008A020000}" name="Column650" dataDxfId="392"/>
    <tableColumn id="651" xr3:uid="{00000000-0010-0000-0000-00008B020000}" name="Column651" dataDxfId="391"/>
    <tableColumn id="652" xr3:uid="{00000000-0010-0000-0000-00008C020000}" name="Column652" dataDxfId="390"/>
    <tableColumn id="653" xr3:uid="{00000000-0010-0000-0000-00008D020000}" name="Column653" dataDxfId="389"/>
    <tableColumn id="654" xr3:uid="{00000000-0010-0000-0000-00008E020000}" name="Column654" dataDxfId="388"/>
    <tableColumn id="655" xr3:uid="{00000000-0010-0000-0000-00008F020000}" name="Column655" dataDxfId="387"/>
    <tableColumn id="656" xr3:uid="{00000000-0010-0000-0000-000090020000}" name="Column656" dataDxfId="386"/>
    <tableColumn id="657" xr3:uid="{00000000-0010-0000-0000-000091020000}" name="Column657" dataDxfId="385"/>
    <tableColumn id="658" xr3:uid="{00000000-0010-0000-0000-000092020000}" name="Column658" dataDxfId="384"/>
    <tableColumn id="659" xr3:uid="{00000000-0010-0000-0000-000093020000}" name="Column659" dataDxfId="383"/>
    <tableColumn id="660" xr3:uid="{00000000-0010-0000-0000-000094020000}" name="Column660" dataDxfId="382"/>
    <tableColumn id="661" xr3:uid="{00000000-0010-0000-0000-000095020000}" name="Column661" dataDxfId="381"/>
    <tableColumn id="662" xr3:uid="{00000000-0010-0000-0000-000096020000}" name="Column662" dataDxfId="380"/>
    <tableColumn id="663" xr3:uid="{00000000-0010-0000-0000-000097020000}" name="Column663" dataDxfId="379"/>
    <tableColumn id="664" xr3:uid="{00000000-0010-0000-0000-000098020000}" name="Column664" dataDxfId="378"/>
    <tableColumn id="665" xr3:uid="{00000000-0010-0000-0000-000099020000}" name="Column665" dataDxfId="377"/>
    <tableColumn id="666" xr3:uid="{00000000-0010-0000-0000-00009A020000}" name="Column666" dataDxfId="376"/>
    <tableColumn id="667" xr3:uid="{00000000-0010-0000-0000-00009B020000}" name="Column667" dataDxfId="375"/>
    <tableColumn id="668" xr3:uid="{00000000-0010-0000-0000-00009C020000}" name="Column668" dataDxfId="374"/>
    <tableColumn id="669" xr3:uid="{00000000-0010-0000-0000-00009D020000}" name="Column669" dataDxfId="373"/>
    <tableColumn id="670" xr3:uid="{00000000-0010-0000-0000-00009E020000}" name="Column670" dataDxfId="372"/>
    <tableColumn id="671" xr3:uid="{00000000-0010-0000-0000-00009F020000}" name="Column671" dataDxfId="371"/>
    <tableColumn id="672" xr3:uid="{00000000-0010-0000-0000-0000A0020000}" name="Column672" dataDxfId="370"/>
    <tableColumn id="673" xr3:uid="{00000000-0010-0000-0000-0000A1020000}" name="Column673" dataDxfId="369"/>
    <tableColumn id="674" xr3:uid="{00000000-0010-0000-0000-0000A2020000}" name="Column674" dataDxfId="368"/>
    <tableColumn id="675" xr3:uid="{00000000-0010-0000-0000-0000A3020000}" name="Column675" dataDxfId="367"/>
    <tableColumn id="676" xr3:uid="{00000000-0010-0000-0000-0000A4020000}" name="Column676" dataDxfId="366"/>
    <tableColumn id="677" xr3:uid="{00000000-0010-0000-0000-0000A5020000}" name="Column677" dataDxfId="365"/>
    <tableColumn id="678" xr3:uid="{00000000-0010-0000-0000-0000A6020000}" name="Column678" dataDxfId="364"/>
    <tableColumn id="679" xr3:uid="{00000000-0010-0000-0000-0000A7020000}" name="Column679" dataDxfId="363"/>
    <tableColumn id="680" xr3:uid="{00000000-0010-0000-0000-0000A8020000}" name="Column680" dataDxfId="362"/>
    <tableColumn id="681" xr3:uid="{00000000-0010-0000-0000-0000A9020000}" name="Column681" dataDxfId="361"/>
    <tableColumn id="682" xr3:uid="{00000000-0010-0000-0000-0000AA020000}" name="Column682" dataDxfId="360"/>
    <tableColumn id="683" xr3:uid="{00000000-0010-0000-0000-0000AB020000}" name="Column683" dataDxfId="359"/>
    <tableColumn id="684" xr3:uid="{00000000-0010-0000-0000-0000AC020000}" name="Column684" dataDxfId="358"/>
    <tableColumn id="685" xr3:uid="{00000000-0010-0000-0000-0000AD020000}" name="Column685" dataDxfId="357"/>
    <tableColumn id="686" xr3:uid="{00000000-0010-0000-0000-0000AE020000}" name="Column686" dataDxfId="356"/>
    <tableColumn id="687" xr3:uid="{00000000-0010-0000-0000-0000AF020000}" name="Column687" dataDxfId="355"/>
    <tableColumn id="688" xr3:uid="{00000000-0010-0000-0000-0000B0020000}" name="Column688" dataDxfId="354"/>
    <tableColumn id="689" xr3:uid="{00000000-0010-0000-0000-0000B1020000}" name="Column689" dataDxfId="353"/>
    <tableColumn id="690" xr3:uid="{00000000-0010-0000-0000-0000B2020000}" name="Column690" dataDxfId="352"/>
    <tableColumn id="691" xr3:uid="{00000000-0010-0000-0000-0000B3020000}" name="Column691" dataDxfId="351"/>
    <tableColumn id="692" xr3:uid="{00000000-0010-0000-0000-0000B4020000}" name="Column692" dataDxfId="350"/>
    <tableColumn id="693" xr3:uid="{00000000-0010-0000-0000-0000B5020000}" name="Column693" dataDxfId="349"/>
    <tableColumn id="694" xr3:uid="{00000000-0010-0000-0000-0000B6020000}" name="Column694" dataDxfId="348"/>
    <tableColumn id="695" xr3:uid="{00000000-0010-0000-0000-0000B7020000}" name="Column695" dataDxfId="347"/>
    <tableColumn id="696" xr3:uid="{00000000-0010-0000-0000-0000B8020000}" name="Column696" dataDxfId="346"/>
    <tableColumn id="697" xr3:uid="{00000000-0010-0000-0000-0000B9020000}" name="Column697" dataDxfId="345"/>
    <tableColumn id="698" xr3:uid="{00000000-0010-0000-0000-0000BA020000}" name="Column698" dataDxfId="344"/>
    <tableColumn id="699" xr3:uid="{00000000-0010-0000-0000-0000BB020000}" name="Column699" dataDxfId="343"/>
    <tableColumn id="700" xr3:uid="{00000000-0010-0000-0000-0000BC020000}" name="Column700" dataDxfId="342"/>
    <tableColumn id="701" xr3:uid="{00000000-0010-0000-0000-0000BD020000}" name="Column701" dataDxfId="341"/>
    <tableColumn id="702" xr3:uid="{00000000-0010-0000-0000-0000BE020000}" name="Column702" dataDxfId="340"/>
    <tableColumn id="703" xr3:uid="{00000000-0010-0000-0000-0000BF020000}" name="Column703" dataDxfId="339"/>
    <tableColumn id="704" xr3:uid="{00000000-0010-0000-0000-0000C0020000}" name="Column704" dataDxfId="338"/>
    <tableColumn id="705" xr3:uid="{00000000-0010-0000-0000-0000C1020000}" name="Column705" dataDxfId="337"/>
    <tableColumn id="706" xr3:uid="{00000000-0010-0000-0000-0000C2020000}" name="Column706" dataDxfId="336"/>
    <tableColumn id="707" xr3:uid="{00000000-0010-0000-0000-0000C3020000}" name="Column707" dataDxfId="335"/>
    <tableColumn id="708" xr3:uid="{00000000-0010-0000-0000-0000C4020000}" name="Column708" dataDxfId="334"/>
    <tableColumn id="709" xr3:uid="{00000000-0010-0000-0000-0000C5020000}" name="Column709" dataDxfId="333"/>
    <tableColumn id="710" xr3:uid="{00000000-0010-0000-0000-0000C6020000}" name="Column710" dataDxfId="332"/>
    <tableColumn id="711" xr3:uid="{00000000-0010-0000-0000-0000C7020000}" name="Column711" dataDxfId="331"/>
    <tableColumn id="712" xr3:uid="{00000000-0010-0000-0000-0000C8020000}" name="Column712" dataDxfId="330"/>
    <tableColumn id="713" xr3:uid="{00000000-0010-0000-0000-0000C9020000}" name="Column713" dataDxfId="329"/>
    <tableColumn id="714" xr3:uid="{00000000-0010-0000-0000-0000CA020000}" name="Column714" dataDxfId="328"/>
    <tableColumn id="715" xr3:uid="{00000000-0010-0000-0000-0000CB020000}" name="Column715" dataDxfId="327"/>
    <tableColumn id="716" xr3:uid="{00000000-0010-0000-0000-0000CC020000}" name="Column716" dataDxfId="326"/>
    <tableColumn id="717" xr3:uid="{00000000-0010-0000-0000-0000CD020000}" name="Column717" dataDxfId="325"/>
    <tableColumn id="718" xr3:uid="{00000000-0010-0000-0000-0000CE020000}" name="Column718" dataDxfId="324"/>
    <tableColumn id="719" xr3:uid="{00000000-0010-0000-0000-0000CF020000}" name="Column719" dataDxfId="323"/>
    <tableColumn id="720" xr3:uid="{00000000-0010-0000-0000-0000D0020000}" name="Column720" dataDxfId="322"/>
    <tableColumn id="721" xr3:uid="{00000000-0010-0000-0000-0000D1020000}" name="Column721" dataDxfId="321"/>
    <tableColumn id="722" xr3:uid="{00000000-0010-0000-0000-0000D2020000}" name="Column722" dataDxfId="320"/>
    <tableColumn id="723" xr3:uid="{00000000-0010-0000-0000-0000D3020000}" name="Column723" dataDxfId="319"/>
    <tableColumn id="724" xr3:uid="{00000000-0010-0000-0000-0000D4020000}" name="Column724" dataDxfId="318"/>
    <tableColumn id="725" xr3:uid="{00000000-0010-0000-0000-0000D5020000}" name="Column725" dataDxfId="317"/>
    <tableColumn id="726" xr3:uid="{00000000-0010-0000-0000-0000D6020000}" name="Column726" dataDxfId="316"/>
    <tableColumn id="727" xr3:uid="{00000000-0010-0000-0000-0000D7020000}" name="Column727" dataDxfId="315"/>
    <tableColumn id="728" xr3:uid="{00000000-0010-0000-0000-0000D8020000}" name="Column728" dataDxfId="314"/>
    <tableColumn id="729" xr3:uid="{00000000-0010-0000-0000-0000D9020000}" name="Column729" dataDxfId="313"/>
    <tableColumn id="730" xr3:uid="{00000000-0010-0000-0000-0000DA020000}" name="Column730" dataDxfId="312"/>
    <tableColumn id="731" xr3:uid="{00000000-0010-0000-0000-0000DB020000}" name="Column731" dataDxfId="311"/>
    <tableColumn id="732" xr3:uid="{00000000-0010-0000-0000-0000DC020000}" name="Column732" dataDxfId="310"/>
    <tableColumn id="733" xr3:uid="{00000000-0010-0000-0000-0000DD020000}" name="Column733" dataDxfId="309"/>
    <tableColumn id="734" xr3:uid="{00000000-0010-0000-0000-0000DE020000}" name="Column734" dataDxfId="308"/>
    <tableColumn id="735" xr3:uid="{00000000-0010-0000-0000-0000DF020000}" name="Column735" dataDxfId="307"/>
    <tableColumn id="736" xr3:uid="{00000000-0010-0000-0000-0000E0020000}" name="Column736" dataDxfId="306"/>
    <tableColumn id="737" xr3:uid="{00000000-0010-0000-0000-0000E1020000}" name="Column737" dataDxfId="305"/>
    <tableColumn id="738" xr3:uid="{00000000-0010-0000-0000-0000E2020000}" name="Column738" dataDxfId="304"/>
    <tableColumn id="739" xr3:uid="{00000000-0010-0000-0000-0000E3020000}" name="Column739" dataDxfId="303"/>
    <tableColumn id="740" xr3:uid="{00000000-0010-0000-0000-0000E4020000}" name="Column740" dataDxfId="302"/>
    <tableColumn id="741" xr3:uid="{00000000-0010-0000-0000-0000E5020000}" name="Column741" dataDxfId="301"/>
    <tableColumn id="742" xr3:uid="{00000000-0010-0000-0000-0000E6020000}" name="Column742" dataDxfId="300"/>
    <tableColumn id="743" xr3:uid="{00000000-0010-0000-0000-0000E7020000}" name="Column743" dataDxfId="299"/>
    <tableColumn id="744" xr3:uid="{00000000-0010-0000-0000-0000E8020000}" name="Column744" dataDxfId="298"/>
    <tableColumn id="745" xr3:uid="{00000000-0010-0000-0000-0000E9020000}" name="Column745" dataDxfId="297"/>
    <tableColumn id="746" xr3:uid="{00000000-0010-0000-0000-0000EA020000}" name="Column746" dataDxfId="296"/>
    <tableColumn id="747" xr3:uid="{00000000-0010-0000-0000-0000EB020000}" name="Column747" dataDxfId="295"/>
    <tableColumn id="748" xr3:uid="{00000000-0010-0000-0000-0000EC020000}" name="Column748" dataDxfId="294"/>
    <tableColumn id="749" xr3:uid="{00000000-0010-0000-0000-0000ED020000}" name="Column749" dataDxfId="293"/>
    <tableColumn id="750" xr3:uid="{00000000-0010-0000-0000-0000EE020000}" name="Column750" dataDxfId="292"/>
    <tableColumn id="751" xr3:uid="{00000000-0010-0000-0000-0000EF020000}" name="Column751" dataDxfId="291"/>
    <tableColumn id="752" xr3:uid="{00000000-0010-0000-0000-0000F0020000}" name="Column752" dataDxfId="290"/>
    <tableColumn id="753" xr3:uid="{00000000-0010-0000-0000-0000F1020000}" name="Column753" dataDxfId="289"/>
    <tableColumn id="754" xr3:uid="{00000000-0010-0000-0000-0000F2020000}" name="Column754" dataDxfId="288"/>
    <tableColumn id="755" xr3:uid="{00000000-0010-0000-0000-0000F3020000}" name="Column755" dataDxfId="287"/>
    <tableColumn id="756" xr3:uid="{00000000-0010-0000-0000-0000F4020000}" name="Column756" dataDxfId="286"/>
    <tableColumn id="757" xr3:uid="{00000000-0010-0000-0000-0000F5020000}" name="Column757" dataDxfId="285"/>
    <tableColumn id="758" xr3:uid="{00000000-0010-0000-0000-0000F6020000}" name="Column758" dataDxfId="284"/>
    <tableColumn id="759" xr3:uid="{00000000-0010-0000-0000-0000F7020000}" name="Column759" dataDxfId="283"/>
    <tableColumn id="760" xr3:uid="{00000000-0010-0000-0000-0000F8020000}" name="Column760" dataDxfId="282"/>
    <tableColumn id="761" xr3:uid="{00000000-0010-0000-0000-0000F9020000}" name="Column761" dataDxfId="281"/>
    <tableColumn id="762" xr3:uid="{00000000-0010-0000-0000-0000FA020000}" name="Column762" dataDxfId="280"/>
    <tableColumn id="763" xr3:uid="{00000000-0010-0000-0000-0000FB020000}" name="Column763" dataDxfId="279"/>
    <tableColumn id="764" xr3:uid="{00000000-0010-0000-0000-0000FC020000}" name="Column764" dataDxfId="278"/>
    <tableColumn id="765" xr3:uid="{00000000-0010-0000-0000-0000FD020000}" name="Column765" dataDxfId="277"/>
    <tableColumn id="766" xr3:uid="{00000000-0010-0000-0000-0000FE020000}" name="Column766" dataDxfId="276"/>
    <tableColumn id="767" xr3:uid="{00000000-0010-0000-0000-0000FF020000}" name="Column767" dataDxfId="275"/>
    <tableColumn id="768" xr3:uid="{00000000-0010-0000-0000-000000030000}" name="Column768" dataDxfId="274"/>
    <tableColumn id="769" xr3:uid="{00000000-0010-0000-0000-000001030000}" name="Column769" dataDxfId="273"/>
    <tableColumn id="770" xr3:uid="{00000000-0010-0000-0000-000002030000}" name="Column770" dataDxfId="272"/>
    <tableColumn id="771" xr3:uid="{00000000-0010-0000-0000-000003030000}" name="Column771" dataDxfId="271"/>
    <tableColumn id="772" xr3:uid="{00000000-0010-0000-0000-000004030000}" name="Column772" dataDxfId="270"/>
    <tableColumn id="773" xr3:uid="{00000000-0010-0000-0000-000005030000}" name="Column773" dataDxfId="269"/>
    <tableColumn id="774" xr3:uid="{00000000-0010-0000-0000-000006030000}" name="Column774" dataDxfId="268"/>
    <tableColumn id="775" xr3:uid="{00000000-0010-0000-0000-000007030000}" name="Column775" dataDxfId="267"/>
    <tableColumn id="776" xr3:uid="{00000000-0010-0000-0000-000008030000}" name="Column776" dataDxfId="266"/>
    <tableColumn id="777" xr3:uid="{00000000-0010-0000-0000-000009030000}" name="Column777" dataDxfId="265"/>
    <tableColumn id="778" xr3:uid="{00000000-0010-0000-0000-00000A030000}" name="Column778" dataDxfId="264"/>
    <tableColumn id="779" xr3:uid="{00000000-0010-0000-0000-00000B030000}" name="Column779" dataDxfId="263"/>
    <tableColumn id="780" xr3:uid="{00000000-0010-0000-0000-00000C030000}" name="Column780" dataDxfId="262"/>
    <tableColumn id="781" xr3:uid="{00000000-0010-0000-0000-00000D030000}" name="Column781" dataDxfId="261"/>
    <tableColumn id="782" xr3:uid="{00000000-0010-0000-0000-00000E030000}" name="Column782" dataDxfId="260"/>
    <tableColumn id="783" xr3:uid="{00000000-0010-0000-0000-00000F030000}" name="Column783" dataDxfId="259"/>
    <tableColumn id="784" xr3:uid="{00000000-0010-0000-0000-000010030000}" name="Column784" dataDxfId="258"/>
    <tableColumn id="785" xr3:uid="{00000000-0010-0000-0000-000011030000}" name="Column785" dataDxfId="257"/>
    <tableColumn id="786" xr3:uid="{00000000-0010-0000-0000-000012030000}" name="Column786" dataDxfId="256"/>
    <tableColumn id="787" xr3:uid="{00000000-0010-0000-0000-000013030000}" name="Column787" dataDxfId="255"/>
    <tableColumn id="788" xr3:uid="{00000000-0010-0000-0000-000014030000}" name="Column788" dataDxfId="254"/>
    <tableColumn id="789" xr3:uid="{00000000-0010-0000-0000-000015030000}" name="Column789" dataDxfId="253"/>
    <tableColumn id="790" xr3:uid="{00000000-0010-0000-0000-000016030000}" name="Column790" dataDxfId="252"/>
    <tableColumn id="791" xr3:uid="{00000000-0010-0000-0000-000017030000}" name="Column791" dataDxfId="251"/>
    <tableColumn id="792" xr3:uid="{00000000-0010-0000-0000-000018030000}" name="Column792" dataDxfId="250"/>
    <tableColumn id="793" xr3:uid="{00000000-0010-0000-0000-000019030000}" name="Column793" dataDxfId="249"/>
    <tableColumn id="794" xr3:uid="{00000000-0010-0000-0000-00001A030000}" name="Column794" dataDxfId="248"/>
    <tableColumn id="795" xr3:uid="{00000000-0010-0000-0000-00001B030000}" name="Column795" dataDxfId="247"/>
    <tableColumn id="796" xr3:uid="{00000000-0010-0000-0000-00001C030000}" name="Column796" dataDxfId="246"/>
    <tableColumn id="797" xr3:uid="{00000000-0010-0000-0000-00001D030000}" name="Column797" dataDxfId="245"/>
    <tableColumn id="798" xr3:uid="{00000000-0010-0000-0000-00001E030000}" name="Column798" dataDxfId="244"/>
    <tableColumn id="799" xr3:uid="{00000000-0010-0000-0000-00001F030000}" name="Column799" dataDxfId="243"/>
    <tableColumn id="800" xr3:uid="{00000000-0010-0000-0000-000020030000}" name="Column800" dataDxfId="242"/>
    <tableColumn id="801" xr3:uid="{00000000-0010-0000-0000-000021030000}" name="Column801" dataDxfId="241"/>
    <tableColumn id="802" xr3:uid="{00000000-0010-0000-0000-000022030000}" name="Column802" dataDxfId="240"/>
    <tableColumn id="803" xr3:uid="{00000000-0010-0000-0000-000023030000}" name="Column803" dataDxfId="239"/>
    <tableColumn id="804" xr3:uid="{00000000-0010-0000-0000-000024030000}" name="Column804" dataDxfId="238"/>
    <tableColumn id="805" xr3:uid="{00000000-0010-0000-0000-000025030000}" name="Column805" dataDxfId="237"/>
    <tableColumn id="806" xr3:uid="{00000000-0010-0000-0000-000026030000}" name="Column806" dataDxfId="236"/>
    <tableColumn id="807" xr3:uid="{00000000-0010-0000-0000-000027030000}" name="Column807" dataDxfId="235"/>
    <tableColumn id="808" xr3:uid="{00000000-0010-0000-0000-000028030000}" name="Column808" dataDxfId="234"/>
    <tableColumn id="809" xr3:uid="{00000000-0010-0000-0000-000029030000}" name="Column809" dataDxfId="233"/>
    <tableColumn id="810" xr3:uid="{00000000-0010-0000-0000-00002A030000}" name="Column810" dataDxfId="232"/>
    <tableColumn id="811" xr3:uid="{00000000-0010-0000-0000-00002B030000}" name="Column811" dataDxfId="231"/>
    <tableColumn id="812" xr3:uid="{00000000-0010-0000-0000-00002C030000}" name="Column812" dataDxfId="230"/>
    <tableColumn id="813" xr3:uid="{00000000-0010-0000-0000-00002D030000}" name="Column813" dataDxfId="229"/>
    <tableColumn id="814" xr3:uid="{00000000-0010-0000-0000-00002E030000}" name="Column814" dataDxfId="228"/>
    <tableColumn id="815" xr3:uid="{00000000-0010-0000-0000-00002F030000}" name="Column815" dataDxfId="227"/>
    <tableColumn id="816" xr3:uid="{00000000-0010-0000-0000-000030030000}" name="Column816" dataDxfId="226"/>
    <tableColumn id="817" xr3:uid="{00000000-0010-0000-0000-000031030000}" name="Column817" dataDxfId="225"/>
    <tableColumn id="818" xr3:uid="{00000000-0010-0000-0000-000032030000}" name="Column818" dataDxfId="224"/>
    <tableColumn id="819" xr3:uid="{00000000-0010-0000-0000-000033030000}" name="Column819" dataDxfId="223"/>
    <tableColumn id="820" xr3:uid="{00000000-0010-0000-0000-000034030000}" name="Column820" dataDxfId="222"/>
    <tableColumn id="821" xr3:uid="{00000000-0010-0000-0000-000035030000}" name="Column821" dataDxfId="221"/>
    <tableColumn id="822" xr3:uid="{00000000-0010-0000-0000-000036030000}" name="Column822" dataDxfId="220"/>
    <tableColumn id="823" xr3:uid="{00000000-0010-0000-0000-000037030000}" name="Column823" dataDxfId="219"/>
    <tableColumn id="824" xr3:uid="{00000000-0010-0000-0000-000038030000}" name="Column824" dataDxfId="218"/>
    <tableColumn id="825" xr3:uid="{00000000-0010-0000-0000-000039030000}" name="Column825" dataDxfId="217"/>
    <tableColumn id="826" xr3:uid="{00000000-0010-0000-0000-00003A030000}" name="Column826" dataDxfId="216"/>
    <tableColumn id="827" xr3:uid="{00000000-0010-0000-0000-00003B030000}" name="Column827" dataDxfId="215"/>
    <tableColumn id="828" xr3:uid="{00000000-0010-0000-0000-00003C030000}" name="Column828" dataDxfId="214"/>
    <tableColumn id="829" xr3:uid="{00000000-0010-0000-0000-00003D030000}" name="Column829" dataDxfId="213"/>
    <tableColumn id="830" xr3:uid="{00000000-0010-0000-0000-00003E030000}" name="Column830" dataDxfId="212"/>
    <tableColumn id="831" xr3:uid="{00000000-0010-0000-0000-00003F030000}" name="Column831" dataDxfId="211"/>
    <tableColumn id="832" xr3:uid="{00000000-0010-0000-0000-000040030000}" name="Column832" dataDxfId="210"/>
    <tableColumn id="833" xr3:uid="{00000000-0010-0000-0000-000041030000}" name="Column833" dataDxfId="209"/>
    <tableColumn id="834" xr3:uid="{00000000-0010-0000-0000-000042030000}" name="Column834" dataDxfId="208"/>
    <tableColumn id="835" xr3:uid="{00000000-0010-0000-0000-000043030000}" name="Column835" dataDxfId="207"/>
    <tableColumn id="836" xr3:uid="{00000000-0010-0000-0000-000044030000}" name="Column836" dataDxfId="206"/>
    <tableColumn id="837" xr3:uid="{00000000-0010-0000-0000-000045030000}" name="Column837" dataDxfId="205"/>
    <tableColumn id="838" xr3:uid="{00000000-0010-0000-0000-000046030000}" name="Column838" dataDxfId="204"/>
    <tableColumn id="839" xr3:uid="{00000000-0010-0000-0000-000047030000}" name="Column839" dataDxfId="203"/>
    <tableColumn id="840" xr3:uid="{00000000-0010-0000-0000-000048030000}" name="Column840" dataDxfId="202"/>
    <tableColumn id="841" xr3:uid="{00000000-0010-0000-0000-000049030000}" name="Column841" dataDxfId="201"/>
    <tableColumn id="842" xr3:uid="{00000000-0010-0000-0000-00004A030000}" name="Column842" dataDxfId="200"/>
    <tableColumn id="843" xr3:uid="{00000000-0010-0000-0000-00004B030000}" name="Column843" dataDxfId="199"/>
    <tableColumn id="844" xr3:uid="{00000000-0010-0000-0000-00004C030000}" name="Column844" dataDxfId="198"/>
    <tableColumn id="845" xr3:uid="{00000000-0010-0000-0000-00004D030000}" name="Column845" dataDxfId="197"/>
    <tableColumn id="846" xr3:uid="{00000000-0010-0000-0000-00004E030000}" name="Column846" dataDxfId="196"/>
    <tableColumn id="847" xr3:uid="{00000000-0010-0000-0000-00004F030000}" name="Column847" dataDxfId="195"/>
    <tableColumn id="848" xr3:uid="{00000000-0010-0000-0000-000050030000}" name="Column848" dataDxfId="194"/>
    <tableColumn id="849" xr3:uid="{00000000-0010-0000-0000-000051030000}" name="Column849" dataDxfId="193"/>
    <tableColumn id="850" xr3:uid="{00000000-0010-0000-0000-000052030000}" name="Column850" dataDxfId="192"/>
    <tableColumn id="851" xr3:uid="{00000000-0010-0000-0000-000053030000}" name="Column851" dataDxfId="191"/>
    <tableColumn id="852" xr3:uid="{00000000-0010-0000-0000-000054030000}" name="Column852" dataDxfId="190"/>
    <tableColumn id="853" xr3:uid="{00000000-0010-0000-0000-000055030000}" name="Column853" dataDxfId="189"/>
    <tableColumn id="854" xr3:uid="{00000000-0010-0000-0000-000056030000}" name="Column854" dataDxfId="188"/>
    <tableColumn id="855" xr3:uid="{00000000-0010-0000-0000-000057030000}" name="Column855" dataDxfId="187"/>
    <tableColumn id="856" xr3:uid="{00000000-0010-0000-0000-000058030000}" name="Column856" dataDxfId="186"/>
    <tableColumn id="857" xr3:uid="{00000000-0010-0000-0000-000059030000}" name="Column857" dataDxfId="185"/>
    <tableColumn id="858" xr3:uid="{00000000-0010-0000-0000-00005A030000}" name="Column858" dataDxfId="184"/>
    <tableColumn id="859" xr3:uid="{00000000-0010-0000-0000-00005B030000}" name="Column859" dataDxfId="183"/>
    <tableColumn id="860" xr3:uid="{00000000-0010-0000-0000-00005C030000}" name="Column860" dataDxfId="182"/>
    <tableColumn id="861" xr3:uid="{00000000-0010-0000-0000-00005D030000}" name="Column861" dataDxfId="181"/>
    <tableColumn id="862" xr3:uid="{00000000-0010-0000-0000-00005E030000}" name="Column862" dataDxfId="180"/>
    <tableColumn id="863" xr3:uid="{00000000-0010-0000-0000-00005F030000}" name="Column863" dataDxfId="179"/>
    <tableColumn id="864" xr3:uid="{00000000-0010-0000-0000-000060030000}" name="Column864" dataDxfId="178"/>
    <tableColumn id="865" xr3:uid="{00000000-0010-0000-0000-000061030000}" name="Column865" dataDxfId="177"/>
    <tableColumn id="866" xr3:uid="{00000000-0010-0000-0000-000062030000}" name="Column866" dataDxfId="176"/>
    <tableColumn id="867" xr3:uid="{00000000-0010-0000-0000-000063030000}" name="Column867" dataDxfId="175"/>
    <tableColumn id="868" xr3:uid="{00000000-0010-0000-0000-000064030000}" name="Column868" dataDxfId="174"/>
    <tableColumn id="869" xr3:uid="{00000000-0010-0000-0000-000065030000}" name="Column869" dataDxfId="173"/>
    <tableColumn id="870" xr3:uid="{00000000-0010-0000-0000-000066030000}" name="Column870" dataDxfId="172"/>
    <tableColumn id="871" xr3:uid="{00000000-0010-0000-0000-000067030000}" name="Column871" dataDxfId="171"/>
    <tableColumn id="872" xr3:uid="{00000000-0010-0000-0000-000068030000}" name="Column872" dataDxfId="170"/>
    <tableColumn id="873" xr3:uid="{00000000-0010-0000-0000-000069030000}" name="Column873" dataDxfId="169"/>
    <tableColumn id="874" xr3:uid="{00000000-0010-0000-0000-00006A030000}" name="Column874" dataDxfId="168"/>
    <tableColumn id="875" xr3:uid="{00000000-0010-0000-0000-00006B030000}" name="Column875" dataDxfId="167"/>
    <tableColumn id="876" xr3:uid="{00000000-0010-0000-0000-00006C030000}" name="Column876" dataDxfId="166"/>
    <tableColumn id="877" xr3:uid="{00000000-0010-0000-0000-00006D030000}" name="Column877" dataDxfId="165"/>
    <tableColumn id="878" xr3:uid="{00000000-0010-0000-0000-00006E030000}" name="Column878" dataDxfId="164"/>
    <tableColumn id="879" xr3:uid="{00000000-0010-0000-0000-00006F030000}" name="Column879" dataDxfId="163"/>
    <tableColumn id="880" xr3:uid="{00000000-0010-0000-0000-000070030000}" name="Column880" dataDxfId="162"/>
    <tableColumn id="881" xr3:uid="{00000000-0010-0000-0000-000071030000}" name="Column881" dataDxfId="161"/>
    <tableColumn id="882" xr3:uid="{00000000-0010-0000-0000-000072030000}" name="Column882" dataDxfId="160"/>
    <tableColumn id="883" xr3:uid="{00000000-0010-0000-0000-000073030000}" name="Column883" dataDxfId="159"/>
    <tableColumn id="884" xr3:uid="{00000000-0010-0000-0000-000074030000}" name="Column884" dataDxfId="158"/>
    <tableColumn id="885" xr3:uid="{00000000-0010-0000-0000-000075030000}" name="Column885" dataDxfId="157"/>
    <tableColumn id="886" xr3:uid="{00000000-0010-0000-0000-000076030000}" name="Column886" dataDxfId="156"/>
    <tableColumn id="887" xr3:uid="{00000000-0010-0000-0000-000077030000}" name="Column887" dataDxfId="155"/>
    <tableColumn id="888" xr3:uid="{00000000-0010-0000-0000-000078030000}" name="Column888" dataDxfId="154"/>
    <tableColumn id="889" xr3:uid="{00000000-0010-0000-0000-000079030000}" name="Column889" dataDxfId="153"/>
    <tableColumn id="890" xr3:uid="{00000000-0010-0000-0000-00007A030000}" name="Column890" dataDxfId="152"/>
    <tableColumn id="891" xr3:uid="{00000000-0010-0000-0000-00007B030000}" name="Column891" dataDxfId="151"/>
    <tableColumn id="892" xr3:uid="{00000000-0010-0000-0000-00007C030000}" name="Column892" dataDxfId="150"/>
    <tableColumn id="893" xr3:uid="{00000000-0010-0000-0000-00007D030000}" name="Column893" dataDxfId="149"/>
    <tableColumn id="894" xr3:uid="{00000000-0010-0000-0000-00007E030000}" name="Column894" dataDxfId="148"/>
    <tableColumn id="895" xr3:uid="{00000000-0010-0000-0000-00007F030000}" name="Column895" dataDxfId="147"/>
    <tableColumn id="896" xr3:uid="{00000000-0010-0000-0000-000080030000}" name="Column896" dataDxfId="146"/>
    <tableColumn id="897" xr3:uid="{00000000-0010-0000-0000-000081030000}" name="Column897" dataDxfId="145"/>
    <tableColumn id="898" xr3:uid="{00000000-0010-0000-0000-000082030000}" name="Column898" dataDxfId="144"/>
    <tableColumn id="899" xr3:uid="{00000000-0010-0000-0000-000083030000}" name="Column899" dataDxfId="143"/>
    <tableColumn id="900" xr3:uid="{00000000-0010-0000-0000-000084030000}" name="Column900" dataDxfId="142"/>
    <tableColumn id="901" xr3:uid="{00000000-0010-0000-0000-000085030000}" name="Column901" dataDxfId="141"/>
    <tableColumn id="902" xr3:uid="{00000000-0010-0000-0000-000086030000}" name="Column902" dataDxfId="140"/>
    <tableColumn id="903" xr3:uid="{00000000-0010-0000-0000-000087030000}" name="Column903" dataDxfId="139"/>
    <tableColumn id="904" xr3:uid="{00000000-0010-0000-0000-000088030000}" name="Column904" dataDxfId="138"/>
    <tableColumn id="905" xr3:uid="{00000000-0010-0000-0000-000089030000}" name="Column905" dataDxfId="137"/>
    <tableColumn id="906" xr3:uid="{00000000-0010-0000-0000-00008A030000}" name="Column906" dataDxfId="136"/>
    <tableColumn id="907" xr3:uid="{00000000-0010-0000-0000-00008B030000}" name="Column907" dataDxfId="135"/>
    <tableColumn id="908" xr3:uid="{00000000-0010-0000-0000-00008C030000}" name="Column908" dataDxfId="134"/>
    <tableColumn id="909" xr3:uid="{00000000-0010-0000-0000-00008D030000}" name="Column909" dataDxfId="133"/>
    <tableColumn id="910" xr3:uid="{00000000-0010-0000-0000-00008E030000}" name="Column910" dataDxfId="132"/>
    <tableColumn id="911" xr3:uid="{00000000-0010-0000-0000-00008F030000}" name="Column911" dataDxfId="131"/>
    <tableColumn id="912" xr3:uid="{00000000-0010-0000-0000-000090030000}" name="Column912" dataDxfId="130"/>
    <tableColumn id="913" xr3:uid="{00000000-0010-0000-0000-000091030000}" name="Column913" dataDxfId="129"/>
    <tableColumn id="914" xr3:uid="{00000000-0010-0000-0000-000092030000}" name="Column914" dataDxfId="128"/>
    <tableColumn id="915" xr3:uid="{00000000-0010-0000-0000-000093030000}" name="Column915" dataDxfId="127"/>
    <tableColumn id="916" xr3:uid="{00000000-0010-0000-0000-000094030000}" name="Column916" dataDxfId="126"/>
    <tableColumn id="917" xr3:uid="{00000000-0010-0000-0000-000095030000}" name="Column917" dataDxfId="125"/>
    <tableColumn id="918" xr3:uid="{00000000-0010-0000-0000-000096030000}" name="Column918" dataDxfId="124"/>
    <tableColumn id="919" xr3:uid="{00000000-0010-0000-0000-000097030000}" name="Column919" dataDxfId="123"/>
    <tableColumn id="920" xr3:uid="{00000000-0010-0000-0000-000098030000}" name="Column920" dataDxfId="122"/>
    <tableColumn id="921" xr3:uid="{00000000-0010-0000-0000-000099030000}" name="Column921" dataDxfId="121"/>
    <tableColumn id="922" xr3:uid="{00000000-0010-0000-0000-00009A030000}" name="Column922" dataDxfId="120"/>
    <tableColumn id="923" xr3:uid="{00000000-0010-0000-0000-00009B030000}" name="Column923" dataDxfId="119"/>
    <tableColumn id="924" xr3:uid="{00000000-0010-0000-0000-00009C030000}" name="Column924" dataDxfId="118"/>
    <tableColumn id="925" xr3:uid="{00000000-0010-0000-0000-00009D030000}" name="Column925" dataDxfId="117"/>
    <tableColumn id="926" xr3:uid="{00000000-0010-0000-0000-00009E030000}" name="Column926" dataDxfId="116"/>
    <tableColumn id="927" xr3:uid="{00000000-0010-0000-0000-00009F030000}" name="Column927" dataDxfId="115"/>
    <tableColumn id="928" xr3:uid="{00000000-0010-0000-0000-0000A0030000}" name="Column928" dataDxfId="114"/>
    <tableColumn id="929" xr3:uid="{00000000-0010-0000-0000-0000A1030000}" name="Column929" dataDxfId="113"/>
    <tableColumn id="930" xr3:uid="{00000000-0010-0000-0000-0000A2030000}" name="Column930" dataDxfId="112"/>
    <tableColumn id="931" xr3:uid="{00000000-0010-0000-0000-0000A3030000}" name="Column931" dataDxfId="111"/>
    <tableColumn id="932" xr3:uid="{00000000-0010-0000-0000-0000A4030000}" name="Column932" dataDxfId="110"/>
    <tableColumn id="933" xr3:uid="{00000000-0010-0000-0000-0000A5030000}" name="Column933" dataDxfId="109"/>
    <tableColumn id="934" xr3:uid="{00000000-0010-0000-0000-0000A6030000}" name="Column934" dataDxfId="108"/>
    <tableColumn id="935" xr3:uid="{00000000-0010-0000-0000-0000A7030000}" name="Column935" dataDxfId="107"/>
    <tableColumn id="936" xr3:uid="{00000000-0010-0000-0000-0000A8030000}" name="Column936" dataDxfId="106"/>
    <tableColumn id="937" xr3:uid="{00000000-0010-0000-0000-0000A9030000}" name="Column937" dataDxfId="105"/>
    <tableColumn id="938" xr3:uid="{00000000-0010-0000-0000-0000AA030000}" name="Column938" dataDxfId="104"/>
    <tableColumn id="939" xr3:uid="{00000000-0010-0000-0000-0000AB030000}" name="Column939" dataDxfId="103"/>
    <tableColumn id="940" xr3:uid="{00000000-0010-0000-0000-0000AC030000}" name="Column940" dataDxfId="102"/>
    <tableColumn id="941" xr3:uid="{00000000-0010-0000-0000-0000AD030000}" name="Column941" dataDxfId="101"/>
    <tableColumn id="942" xr3:uid="{00000000-0010-0000-0000-0000AE030000}" name="Column942" dataDxfId="100"/>
    <tableColumn id="943" xr3:uid="{00000000-0010-0000-0000-0000AF030000}" name="Column943" dataDxfId="99"/>
    <tableColumn id="944" xr3:uid="{00000000-0010-0000-0000-0000B0030000}" name="Column944" dataDxfId="98"/>
    <tableColumn id="945" xr3:uid="{00000000-0010-0000-0000-0000B1030000}" name="Column945" dataDxfId="97"/>
    <tableColumn id="946" xr3:uid="{00000000-0010-0000-0000-0000B2030000}" name="Column946" dataDxfId="96"/>
    <tableColumn id="947" xr3:uid="{00000000-0010-0000-0000-0000B3030000}" name="Column947" dataDxfId="95"/>
    <tableColumn id="948" xr3:uid="{00000000-0010-0000-0000-0000B4030000}" name="Column948" dataDxfId="94"/>
    <tableColumn id="949" xr3:uid="{00000000-0010-0000-0000-0000B5030000}" name="Column949" dataDxfId="93"/>
    <tableColumn id="950" xr3:uid="{00000000-0010-0000-0000-0000B6030000}" name="Column950" dataDxfId="92"/>
    <tableColumn id="951" xr3:uid="{00000000-0010-0000-0000-0000B7030000}" name="Column951" dataDxfId="91"/>
    <tableColumn id="952" xr3:uid="{00000000-0010-0000-0000-0000B8030000}" name="Column952" dataDxfId="90"/>
    <tableColumn id="953" xr3:uid="{00000000-0010-0000-0000-0000B9030000}" name="Column953" dataDxfId="89"/>
    <tableColumn id="954" xr3:uid="{00000000-0010-0000-0000-0000BA030000}" name="Column954" dataDxfId="88"/>
    <tableColumn id="955" xr3:uid="{00000000-0010-0000-0000-0000BB030000}" name="Column955" dataDxfId="87"/>
    <tableColumn id="956" xr3:uid="{00000000-0010-0000-0000-0000BC030000}" name="Column956" dataDxfId="86"/>
    <tableColumn id="957" xr3:uid="{00000000-0010-0000-0000-0000BD030000}" name="Column957" dataDxfId="85"/>
    <tableColumn id="958" xr3:uid="{00000000-0010-0000-0000-0000BE030000}" name="Column958" dataDxfId="84"/>
    <tableColumn id="959" xr3:uid="{00000000-0010-0000-0000-0000BF030000}" name="Column959" dataDxfId="83"/>
    <tableColumn id="960" xr3:uid="{00000000-0010-0000-0000-0000C0030000}" name="Column960" dataDxfId="82"/>
    <tableColumn id="961" xr3:uid="{00000000-0010-0000-0000-0000C1030000}" name="Column961" dataDxfId="81"/>
    <tableColumn id="962" xr3:uid="{00000000-0010-0000-0000-0000C2030000}" name="Column962" dataDxfId="80"/>
    <tableColumn id="963" xr3:uid="{00000000-0010-0000-0000-0000C3030000}" name="Column963" dataDxfId="79"/>
    <tableColumn id="964" xr3:uid="{00000000-0010-0000-0000-0000C4030000}" name="Column964" dataDxfId="78"/>
    <tableColumn id="965" xr3:uid="{00000000-0010-0000-0000-0000C5030000}" name="Column965" dataDxfId="77"/>
    <tableColumn id="966" xr3:uid="{00000000-0010-0000-0000-0000C6030000}" name="Column966" dataDxfId="76"/>
    <tableColumn id="967" xr3:uid="{00000000-0010-0000-0000-0000C7030000}" name="Column967" dataDxfId="75"/>
    <tableColumn id="968" xr3:uid="{00000000-0010-0000-0000-0000C8030000}" name="Column968" dataDxfId="74"/>
    <tableColumn id="969" xr3:uid="{00000000-0010-0000-0000-0000C9030000}" name="Column969" dataDxfId="73"/>
    <tableColumn id="970" xr3:uid="{00000000-0010-0000-0000-0000CA030000}" name="Column970" dataDxfId="72"/>
    <tableColumn id="971" xr3:uid="{00000000-0010-0000-0000-0000CB030000}" name="Column971" dataDxfId="71"/>
    <tableColumn id="972" xr3:uid="{00000000-0010-0000-0000-0000CC030000}" name="Column972" dataDxfId="70"/>
    <tableColumn id="973" xr3:uid="{00000000-0010-0000-0000-0000CD030000}" name="Column973" dataDxfId="69"/>
    <tableColumn id="974" xr3:uid="{00000000-0010-0000-0000-0000CE030000}" name="Column974" dataDxfId="68"/>
    <tableColumn id="975" xr3:uid="{00000000-0010-0000-0000-0000CF030000}" name="Column975" dataDxfId="67"/>
    <tableColumn id="976" xr3:uid="{00000000-0010-0000-0000-0000D0030000}" name="Column976" dataDxfId="66"/>
    <tableColumn id="977" xr3:uid="{00000000-0010-0000-0000-0000D1030000}" name="Column977" dataDxfId="65"/>
    <tableColumn id="978" xr3:uid="{00000000-0010-0000-0000-0000D2030000}" name="Column978" dataDxfId="64"/>
    <tableColumn id="979" xr3:uid="{00000000-0010-0000-0000-0000D3030000}" name="Column979" dataDxfId="63"/>
    <tableColumn id="980" xr3:uid="{00000000-0010-0000-0000-0000D4030000}" name="Column980" dataDxfId="62"/>
    <tableColumn id="981" xr3:uid="{00000000-0010-0000-0000-0000D5030000}" name="Column981" dataDxfId="61"/>
    <tableColumn id="982" xr3:uid="{00000000-0010-0000-0000-0000D6030000}" name="Column982" dataDxfId="60"/>
    <tableColumn id="983" xr3:uid="{00000000-0010-0000-0000-0000D7030000}" name="Column983" dataDxfId="59"/>
    <tableColumn id="984" xr3:uid="{00000000-0010-0000-0000-0000D8030000}" name="Column984" dataDxfId="58"/>
    <tableColumn id="985" xr3:uid="{00000000-0010-0000-0000-0000D9030000}" name="Column985" dataDxfId="57"/>
    <tableColumn id="986" xr3:uid="{00000000-0010-0000-0000-0000DA030000}" name="Column986" dataDxfId="56"/>
    <tableColumn id="987" xr3:uid="{00000000-0010-0000-0000-0000DB030000}" name="Column987" dataDxfId="55"/>
    <tableColumn id="988" xr3:uid="{00000000-0010-0000-0000-0000DC030000}" name="Column988" dataDxfId="54"/>
    <tableColumn id="989" xr3:uid="{00000000-0010-0000-0000-0000DD030000}" name="Column989" dataDxfId="53"/>
    <tableColumn id="990" xr3:uid="{00000000-0010-0000-0000-0000DE030000}" name="Column990" dataDxfId="52"/>
    <tableColumn id="991" xr3:uid="{00000000-0010-0000-0000-0000DF030000}" name="Column991" dataDxfId="51"/>
    <tableColumn id="992" xr3:uid="{00000000-0010-0000-0000-0000E0030000}" name="Column992" dataDxfId="50"/>
    <tableColumn id="993" xr3:uid="{00000000-0010-0000-0000-0000E1030000}" name="Column993" dataDxfId="49"/>
    <tableColumn id="994" xr3:uid="{00000000-0010-0000-0000-0000E2030000}" name="Column994" dataDxfId="48"/>
    <tableColumn id="995" xr3:uid="{00000000-0010-0000-0000-0000E3030000}" name="Column995" dataDxfId="47"/>
    <tableColumn id="996" xr3:uid="{00000000-0010-0000-0000-0000E4030000}" name="Column996" dataDxfId="46"/>
    <tableColumn id="997" xr3:uid="{00000000-0010-0000-0000-0000E5030000}" name="Column997" dataDxfId="45"/>
    <tableColumn id="998" xr3:uid="{00000000-0010-0000-0000-0000E6030000}" name="Column998" dataDxfId="44"/>
    <tableColumn id="999" xr3:uid="{00000000-0010-0000-0000-0000E7030000}" name="Column999" dataDxfId="43"/>
    <tableColumn id="1000" xr3:uid="{00000000-0010-0000-0000-0000E8030000}" name="Column1000" dataDxfId="42"/>
    <tableColumn id="1001" xr3:uid="{00000000-0010-0000-0000-0000E9030000}" name="Column1001" dataDxfId="41"/>
    <tableColumn id="1002" xr3:uid="{00000000-0010-0000-0000-0000EA030000}" name="Column1002" dataDxfId="40"/>
    <tableColumn id="1003" xr3:uid="{00000000-0010-0000-0000-0000EB030000}" name="Column1003" dataDxfId="39"/>
    <tableColumn id="1004" xr3:uid="{00000000-0010-0000-0000-0000EC030000}" name="Column1004" dataDxfId="38"/>
    <tableColumn id="1005" xr3:uid="{00000000-0010-0000-0000-0000ED030000}" name="Column1005" dataDxfId="37"/>
    <tableColumn id="1006" xr3:uid="{00000000-0010-0000-0000-0000EE030000}" name="Column1006" dataDxfId="36"/>
    <tableColumn id="1007" xr3:uid="{00000000-0010-0000-0000-0000EF030000}" name="Column1007" dataDxfId="35"/>
    <tableColumn id="1008" xr3:uid="{00000000-0010-0000-0000-0000F0030000}" name="Column1008" dataDxfId="34"/>
    <tableColumn id="1009" xr3:uid="{00000000-0010-0000-0000-0000F1030000}" name="Column1009" dataDxfId="33"/>
    <tableColumn id="1010" xr3:uid="{00000000-0010-0000-0000-0000F2030000}" name="Column1010" dataDxfId="32"/>
    <tableColumn id="1011" xr3:uid="{00000000-0010-0000-0000-0000F3030000}" name="Column1011" dataDxfId="31"/>
    <tableColumn id="1012" xr3:uid="{00000000-0010-0000-0000-0000F4030000}" name="Column1012" dataDxfId="30"/>
    <tableColumn id="1013" xr3:uid="{00000000-0010-0000-0000-0000F5030000}" name="Column1013" dataDxfId="29"/>
    <tableColumn id="1014" xr3:uid="{00000000-0010-0000-0000-0000F6030000}" name="Column1014" dataDxfId="28"/>
    <tableColumn id="1015" xr3:uid="{00000000-0010-0000-0000-0000F7030000}" name="Column1015" dataDxfId="27"/>
    <tableColumn id="1016" xr3:uid="{00000000-0010-0000-0000-0000F8030000}" name="Column1016" dataDxfId="26"/>
    <tableColumn id="1017" xr3:uid="{00000000-0010-0000-0000-0000F9030000}" name="Column1017" dataDxfId="25"/>
    <tableColumn id="1018" xr3:uid="{00000000-0010-0000-0000-0000FA030000}" name="Column1018" dataDxfId="24"/>
    <tableColumn id="1019" xr3:uid="{00000000-0010-0000-0000-0000FB030000}" name="Column1019" dataDxfId="23"/>
    <tableColumn id="1020" xr3:uid="{00000000-0010-0000-0000-0000FC030000}" name="Column1020" dataDxfId="22"/>
    <tableColumn id="1021" xr3:uid="{00000000-0010-0000-0000-0000FD030000}" name="Column1021" dataDxfId="21"/>
    <tableColumn id="1022" xr3:uid="{00000000-0010-0000-0000-0000FE030000}" name="Column1022" dataDxfId="20"/>
    <tableColumn id="1023" xr3:uid="{00000000-0010-0000-0000-0000FF030000}" name="Column1023" dataDxfId="19"/>
    <tableColumn id="1024" xr3:uid="{00000000-0010-0000-0000-000000040000}" name="Column1024" dataDxf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luminum-Extrusion-European-Standard-Industrial/dp/B0BMPG2N8Y/" TargetMode="External"/><Relationship Id="rId13" Type="http://schemas.openxmlformats.org/officeDocument/2006/relationships/hyperlink" Target="https://www.amazon.com/dp/B09XD79971" TargetMode="External"/><Relationship Id="rId18" Type="http://schemas.openxmlformats.org/officeDocument/2006/relationships/hyperlink" Target="https://www.amazon.com/dp/B071P4YDNZ" TargetMode="External"/><Relationship Id="rId3" Type="http://schemas.openxmlformats.org/officeDocument/2006/relationships/hyperlink" Target="https://www.amazon.com/608-2RS-Skateboard-Bearing-Rolling-bearings/dp/B073ST742Z/" TargetMode="External"/><Relationship Id="rId21" Type="http://schemas.openxmlformats.org/officeDocument/2006/relationships/hyperlink" Target="https://www.alibaba.com/product-detail/1-2-inch-drill-adapter_1600858091187.html?spm=a2756.order-detail-ta-ta-b.0.0.67592fc2HvlcD0" TargetMode="External"/><Relationship Id="rId7" Type="http://schemas.openxmlformats.org/officeDocument/2006/relationships/hyperlink" Target="https://www.amazon.com/Screw-Stainless-Threaded-SG-TZH/dp/B0BRSPRK67/" TargetMode="External"/><Relationship Id="rId12" Type="http://schemas.openxmlformats.org/officeDocument/2006/relationships/hyperlink" Target="https://www.amazon.com/dp/B07R5JZBX2" TargetMode="External"/><Relationship Id="rId17" Type="http://schemas.openxmlformats.org/officeDocument/2006/relationships/hyperlink" Target="https://www.amazon.com/dp/B0CM6JWTNT" TargetMode="External"/><Relationship Id="rId2" Type="http://schemas.openxmlformats.org/officeDocument/2006/relationships/hyperlink" Target="https://www.amazon.com/Fullerkreg-Self-Locking-Stainless-18-8%EF%BC%8CPlain-Quantity/dp/B078NNFT93/" TargetMode="External"/><Relationship Id="rId16" Type="http://schemas.openxmlformats.org/officeDocument/2006/relationships/hyperlink" Target="https://www.amazon.com/dp/B09YV79Z7K" TargetMode="External"/><Relationship Id="rId20" Type="http://schemas.openxmlformats.org/officeDocument/2006/relationships/hyperlink" Target="https://www.amazon.com/gp/product/B0BC17NF9L" TargetMode="External"/><Relationship Id="rId1" Type="http://schemas.openxmlformats.org/officeDocument/2006/relationships/hyperlink" Target="https://www.amazon.com/M5-0-8x25mm-Available-Stainless-Eastlo-Fastener/dp/B07VRYM3BX/" TargetMode="External"/><Relationship Id="rId6" Type="http://schemas.openxmlformats.org/officeDocument/2006/relationships/hyperlink" Target="https://www.amazon.com/dp/B098DNBTL4/" TargetMode="External"/><Relationship Id="rId11" Type="http://schemas.openxmlformats.org/officeDocument/2006/relationships/hyperlink" Target="https://www.aliexpress.us/item/2251832605873636.html" TargetMode="External"/><Relationship Id="rId5" Type="http://schemas.openxmlformats.org/officeDocument/2006/relationships/hyperlink" Target="https://www.amazon.com/dp/B0B3MLC5FR/" TargetMode="External"/><Relationship Id="rId15" Type="http://schemas.openxmlformats.org/officeDocument/2006/relationships/hyperlink" Target="https://www.amazon.com/iExcell-Stainless-Socket-Screws-Wrench/dp/B089N5BT68" TargetMode="External"/><Relationship Id="rId10" Type="http://schemas.openxmlformats.org/officeDocument/2006/relationships/hyperlink" Target="https://www.amazon.com/Elastic-Bracelets-Stretchy-Bracelet-String%EF%BC%88Rainbow%EF%BC%89/dp/B0BZY33R4F" TargetMode="External"/><Relationship Id="rId19" Type="http://schemas.openxmlformats.org/officeDocument/2006/relationships/hyperlink" Target="https://www.amazon.com/gp/product/B0B3LNMLW9" TargetMode="External"/><Relationship Id="rId4" Type="http://schemas.openxmlformats.org/officeDocument/2006/relationships/hyperlink" Target="https://www.amazon.com/Antrader-European-Connector-Aluminium-Reinforcing/dp/B07GDVV2SR/" TargetMode="External"/><Relationship Id="rId9" Type="http://schemas.openxmlformats.org/officeDocument/2006/relationships/hyperlink" Target="https://www.amazon.com/Souarts-Silver-Color-Closed-500pcs/dp/B00WAUF1CK" TargetMode="External"/><Relationship Id="rId14" Type="http://schemas.openxmlformats.org/officeDocument/2006/relationships/hyperlink" Target="https://www.amazon.com/Hundred-R6-2RS-Sealed-Bearings-Pre-Lubricated/dp/B01CUNP1P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https://californiafilament.com/" TargetMode="External"/><Relationship Id="rId7" Type="http://schemas.openxmlformats.org/officeDocument/2006/relationships/hyperlink" Target="https://californiafilament.com/" TargetMode="External"/><Relationship Id="rId2" Type="http://schemas.openxmlformats.org/officeDocument/2006/relationships/hyperlink" Target="https://californiafilament.com/" TargetMode="External"/><Relationship Id="rId1" Type="http://schemas.openxmlformats.org/officeDocument/2006/relationships/hyperlink" Target="https://www.amazon.com/OVERTURE-Filament-Consumables-Dimensional-Accuracy/dp/B07PGYHYV8/" TargetMode="External"/><Relationship Id="rId6" Type="http://schemas.openxmlformats.org/officeDocument/2006/relationships/hyperlink" Target="https://californiafilament.com/" TargetMode="External"/><Relationship Id="rId5" Type="http://schemas.openxmlformats.org/officeDocument/2006/relationships/hyperlink" Target="https://californiafilament.com/" TargetMode="External"/><Relationship Id="rId4" Type="http://schemas.openxmlformats.org/officeDocument/2006/relationships/hyperlink" Target="https://californiafila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102E-5796-4A1E-924F-469964E90D5B}">
  <sheetPr>
    <tabColor rgb="FFED7D31"/>
  </sheetPr>
  <dimension ref="A1:K38"/>
  <sheetViews>
    <sheetView zoomScaleNormal="100" workbookViewId="0">
      <selection activeCell="B1" sqref="B1:D1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6" width="10" bestFit="1" customWidth="1"/>
    <col min="7" max="8" width="11" bestFit="1" customWidth="1"/>
    <col min="9" max="9" width="10" bestFit="1" customWidth="1"/>
    <col min="10" max="10" width="9.42578125" bestFit="1" customWidth="1"/>
    <col min="11" max="1024" width="11.28515625" customWidth="1"/>
  </cols>
  <sheetData>
    <row r="1" spans="1:11" ht="23.25" x14ac:dyDescent="0.25">
      <c r="A1" s="10" t="s">
        <v>0</v>
      </c>
      <c r="B1" s="323" t="s">
        <v>271</v>
      </c>
      <c r="C1" s="323"/>
      <c r="D1" s="323"/>
      <c r="E1" s="9"/>
      <c r="F1" s="66"/>
      <c r="G1" s="66"/>
    </row>
    <row r="2" spans="1:11" ht="18.75" x14ac:dyDescent="0.25">
      <c r="A2" s="324" t="s">
        <v>1</v>
      </c>
      <c r="B2" s="324"/>
      <c r="C2" s="324"/>
      <c r="D2" s="9"/>
      <c r="E2" s="9"/>
      <c r="F2" s="67"/>
      <c r="G2" s="1"/>
    </row>
    <row r="3" spans="1:11" x14ac:dyDescent="0.25">
      <c r="A3" s="11" t="s">
        <v>2</v>
      </c>
      <c r="B3" s="322" t="s">
        <v>51</v>
      </c>
      <c r="C3" s="322"/>
      <c r="D3" s="9"/>
      <c r="E3" s="9"/>
      <c r="F3" s="68"/>
      <c r="G3" s="1"/>
    </row>
    <row r="4" spans="1:11" x14ac:dyDescent="0.25">
      <c r="A4" s="11" t="s">
        <v>3</v>
      </c>
      <c r="B4" s="325" t="s">
        <v>48</v>
      </c>
      <c r="C4" s="325"/>
      <c r="D4" s="9"/>
      <c r="E4" s="9"/>
      <c r="F4" s="3"/>
      <c r="G4" s="1"/>
    </row>
    <row r="5" spans="1:11" ht="15.75" x14ac:dyDescent="0.25">
      <c r="A5" s="11" t="s">
        <v>4</v>
      </c>
      <c r="B5" s="12">
        <f>VLOOKUP(B1,Parts!A2:J190,2,FALSE())</f>
        <v>99.59</v>
      </c>
      <c r="C5" s="13" t="s">
        <v>5</v>
      </c>
      <c r="D5" s="14">
        <f>(B5/VLOOKUP(B4,Materials!A2:I100,5,FALSE()))*4/(VLOOKUP(B4,Materials!A2:I100,2,FALSE())^2*PI())</f>
        <v>32.60213434296638</v>
      </c>
      <c r="E5" s="9" t="s">
        <v>6</v>
      </c>
      <c r="F5" s="69"/>
      <c r="G5" s="1"/>
    </row>
    <row r="6" spans="1:11" x14ac:dyDescent="0.25">
      <c r="A6" s="11" t="s">
        <v>7</v>
      </c>
      <c r="B6" s="15">
        <f>VLOOKUP(B1,Parts!A2:J190,3,FALSE())</f>
        <v>0.35694444444444445</v>
      </c>
      <c r="C6" s="13" t="s">
        <v>8</v>
      </c>
      <c r="D6" s="16">
        <f>SUM(B6+VLOOKUP($B$3,Printers!$A$2:$H$96,7,FALSE()))*1440/60</f>
        <v>8.7333333333333325</v>
      </c>
      <c r="E6" s="13" t="s">
        <v>9</v>
      </c>
    </row>
    <row r="7" spans="1:11" ht="18.600000000000001" customHeight="1" x14ac:dyDescent="0.25">
      <c r="A7" s="324" t="s">
        <v>19</v>
      </c>
      <c r="B7" s="324"/>
      <c r="C7" s="324"/>
      <c r="D7" s="8"/>
      <c r="E7" s="8" t="s">
        <v>11</v>
      </c>
      <c r="F7" s="254">
        <v>2</v>
      </c>
      <c r="G7" s="254">
        <v>4</v>
      </c>
      <c r="H7" s="254">
        <v>6</v>
      </c>
      <c r="I7" s="254">
        <v>8</v>
      </c>
      <c r="J7" s="254">
        <v>15</v>
      </c>
      <c r="K7" s="254">
        <v>20</v>
      </c>
    </row>
    <row r="8" spans="1:11" ht="14.45" customHeight="1" x14ac:dyDescent="0.25">
      <c r="A8" s="11" t="s">
        <v>12</v>
      </c>
      <c r="B8" s="17">
        <f>VLOOKUP(B1,Parts!A2:J190,4,FALSE())</f>
        <v>0</v>
      </c>
      <c r="C8" s="13" t="s">
        <v>13</v>
      </c>
      <c r="D8" s="11" t="s">
        <v>3</v>
      </c>
      <c r="E8" s="236">
        <f>B5/1000*VLOOKUP(B4,Materials!A2:I100,9,FALSE())</f>
        <v>2.5883440999999996</v>
      </c>
      <c r="F8" s="237">
        <f>SUM($E8*F$21)</f>
        <v>5.1766881999999992</v>
      </c>
      <c r="G8" s="237">
        <f>SUM($E8*G$21)</f>
        <v>10.353376399999998</v>
      </c>
      <c r="H8" s="237">
        <f t="shared" ref="H8:K11" si="0">SUM($E8*H$21)</f>
        <v>15.530064599999998</v>
      </c>
      <c r="I8" s="237">
        <f t="shared" si="0"/>
        <v>20.706752799999997</v>
      </c>
      <c r="J8" s="237">
        <f t="shared" si="0"/>
        <v>38.825161499999993</v>
      </c>
      <c r="K8" s="237">
        <f t="shared" si="0"/>
        <v>51.766881999999995</v>
      </c>
    </row>
    <row r="9" spans="1:11" x14ac:dyDescent="0.25">
      <c r="A9" s="11" t="s">
        <v>15</v>
      </c>
      <c r="B9" s="17">
        <f>VLOOKUP(B1,Parts!A2:J190,5,FALSE())</f>
        <v>0</v>
      </c>
      <c r="C9" s="13" t="s">
        <v>13</v>
      </c>
      <c r="D9" s="11" t="s">
        <v>16</v>
      </c>
      <c r="E9" s="238">
        <f>D6*VLOOKUP(B3,Printers!A2:H96,6,FALSE())*General!B2</f>
        <v>0.16374999999999998</v>
      </c>
      <c r="F9" s="239">
        <f>SUM($E9*F$21)</f>
        <v>0.32749999999999996</v>
      </c>
      <c r="G9" s="239">
        <f t="shared" ref="G9:G11" si="1">SUM($E9*G$21)</f>
        <v>0.65499999999999992</v>
      </c>
      <c r="H9" s="239">
        <f t="shared" si="0"/>
        <v>0.98249999999999993</v>
      </c>
      <c r="I9" s="239">
        <f t="shared" si="0"/>
        <v>1.3099999999999998</v>
      </c>
      <c r="J9" s="239">
        <f t="shared" si="0"/>
        <v>2.4562499999999998</v>
      </c>
      <c r="K9" s="239">
        <f t="shared" si="0"/>
        <v>3.2749999999999995</v>
      </c>
    </row>
    <row r="10" spans="1:11" x14ac:dyDescent="0.25">
      <c r="A10" s="11" t="s">
        <v>17</v>
      </c>
      <c r="B10" s="19">
        <f>SUM(B7:B9)</f>
        <v>0</v>
      </c>
      <c r="C10" s="13" t="s">
        <v>13</v>
      </c>
      <c r="D10" s="11" t="s">
        <v>18</v>
      </c>
      <c r="E10" s="240">
        <f>D6*VLOOKUP(B3,Printers!A2:H96,6,FALSE())</f>
        <v>1.0916666666666666</v>
      </c>
      <c r="F10" s="241">
        <f>SUM($E10*F$21)</f>
        <v>2.1833333333333331</v>
      </c>
      <c r="G10" s="241">
        <f t="shared" si="1"/>
        <v>4.3666666666666663</v>
      </c>
      <c r="H10" s="241">
        <f t="shared" si="0"/>
        <v>6.5499999999999989</v>
      </c>
      <c r="I10" s="241">
        <f t="shared" si="0"/>
        <v>8.7333333333333325</v>
      </c>
      <c r="J10" s="241">
        <f t="shared" si="0"/>
        <v>16.375</v>
      </c>
      <c r="K10" s="241">
        <f t="shared" si="0"/>
        <v>21.833333333333332</v>
      </c>
    </row>
    <row r="11" spans="1:11" ht="18.75" x14ac:dyDescent="0.25">
      <c r="A11" s="324" t="s">
        <v>10</v>
      </c>
      <c r="B11" s="324"/>
      <c r="C11" s="324"/>
      <c r="D11" s="11" t="s">
        <v>121</v>
      </c>
      <c r="E11" s="242">
        <f>SUM(D6*General!B7)</f>
        <v>1.1191101223581756</v>
      </c>
      <c r="F11" s="251">
        <f>SUM($E11*F$21)</f>
        <v>2.2382202447163513</v>
      </c>
      <c r="G11" s="251">
        <f t="shared" si="1"/>
        <v>4.4764404894327026</v>
      </c>
      <c r="H11" s="251">
        <f t="shared" si="0"/>
        <v>6.7146607341490538</v>
      </c>
      <c r="I11" s="251">
        <f t="shared" si="0"/>
        <v>8.9528809788654051</v>
      </c>
      <c r="J11" s="251">
        <f t="shared" si="0"/>
        <v>16.786651835372634</v>
      </c>
      <c r="K11" s="251">
        <f t="shared" si="0"/>
        <v>22.382202447163515</v>
      </c>
    </row>
    <row r="12" spans="1:11" x14ac:dyDescent="0.25">
      <c r="A12" s="11" t="s">
        <v>20</v>
      </c>
      <c r="B12" s="17">
        <f>VLOOKUP(B1,Parts!A2:J190,6,FALSE())</f>
        <v>1</v>
      </c>
      <c r="C12" s="13" t="s">
        <v>13</v>
      </c>
      <c r="D12" s="11" t="s">
        <v>52</v>
      </c>
      <c r="E12" s="243">
        <f>C29</f>
        <v>3.1440000000000001</v>
      </c>
      <c r="F12" s="244">
        <f>SUM($E12*F$22)</f>
        <v>4.7160000000000002</v>
      </c>
      <c r="G12" s="244">
        <f t="shared" ref="G12:K12" si="2">SUM($E12*G$22)</f>
        <v>4.7160000000000002</v>
      </c>
      <c r="H12" s="244">
        <f t="shared" si="2"/>
        <v>4.7160000000000002</v>
      </c>
      <c r="I12" s="244">
        <f t="shared" si="2"/>
        <v>4.7160000000000002</v>
      </c>
      <c r="J12" s="244">
        <f t="shared" si="2"/>
        <v>4.7160000000000002</v>
      </c>
      <c r="K12" s="244">
        <f t="shared" si="2"/>
        <v>4.7160000000000002</v>
      </c>
    </row>
    <row r="13" spans="1:11" x14ac:dyDescent="0.25">
      <c r="A13" s="11" t="s">
        <v>21</v>
      </c>
      <c r="B13" s="17">
        <f>VLOOKUP(B1,Parts!A2:J190,7,FALSE())</f>
        <v>1</v>
      </c>
      <c r="C13" s="13" t="s">
        <v>13</v>
      </c>
      <c r="D13" s="11" t="s">
        <v>10</v>
      </c>
      <c r="E13" s="245">
        <f>B14/60*General!B4</f>
        <v>0.83333333333333337</v>
      </c>
      <c r="F13" s="246">
        <f>SUM($E13*F$23)</f>
        <v>0.83333333333333337</v>
      </c>
      <c r="G13" s="246">
        <f t="shared" ref="G13:K15" si="3">SUM($E13*G$23)</f>
        <v>0.83333333333333337</v>
      </c>
      <c r="H13" s="246">
        <f t="shared" si="3"/>
        <v>0.83333333333333337</v>
      </c>
      <c r="I13" s="246">
        <f t="shared" si="3"/>
        <v>0.83333333333333337</v>
      </c>
      <c r="J13" s="246">
        <f t="shared" si="3"/>
        <v>0.83333333333333337</v>
      </c>
      <c r="K13" s="246">
        <f t="shared" si="3"/>
        <v>0.83333333333333337</v>
      </c>
    </row>
    <row r="14" spans="1:11" x14ac:dyDescent="0.25">
      <c r="A14" s="11" t="s">
        <v>17</v>
      </c>
      <c r="B14" s="24">
        <f>SUM(B12:B13)</f>
        <v>2</v>
      </c>
      <c r="C14" s="13" t="s">
        <v>13</v>
      </c>
      <c r="D14" s="11" t="s">
        <v>22</v>
      </c>
      <c r="E14" s="247">
        <f>B19/60*General!B4</f>
        <v>0.41666666666666669</v>
      </c>
      <c r="F14" s="248">
        <f t="shared" ref="F14:F15" si="4">SUM($E14*F$23)</f>
        <v>0.41666666666666669</v>
      </c>
      <c r="G14" s="248">
        <f t="shared" si="3"/>
        <v>0.41666666666666669</v>
      </c>
      <c r="H14" s="248">
        <f t="shared" si="3"/>
        <v>0.41666666666666669</v>
      </c>
      <c r="I14" s="248">
        <f t="shared" si="3"/>
        <v>0.41666666666666669</v>
      </c>
      <c r="J14" s="248">
        <f t="shared" si="3"/>
        <v>0.41666666666666669</v>
      </c>
      <c r="K14" s="248">
        <f t="shared" si="3"/>
        <v>0.41666666666666669</v>
      </c>
    </row>
    <row r="15" spans="1:11" ht="18.75" x14ac:dyDescent="0.25">
      <c r="A15" s="324" t="s">
        <v>22</v>
      </c>
      <c r="B15" s="324"/>
      <c r="C15" s="324"/>
      <c r="D15" s="11" t="s">
        <v>19</v>
      </c>
      <c r="E15" s="249">
        <f>B10/60*General!B3</f>
        <v>0</v>
      </c>
      <c r="F15" s="252">
        <f t="shared" si="4"/>
        <v>0</v>
      </c>
      <c r="G15" s="252">
        <f t="shared" si="3"/>
        <v>0</v>
      </c>
      <c r="H15" s="252">
        <f t="shared" si="3"/>
        <v>0</v>
      </c>
      <c r="I15" s="252">
        <f t="shared" si="3"/>
        <v>0</v>
      </c>
      <c r="J15" s="252">
        <f t="shared" si="3"/>
        <v>0</v>
      </c>
      <c r="K15" s="252">
        <f t="shared" si="3"/>
        <v>0</v>
      </c>
    </row>
    <row r="16" spans="1:11" x14ac:dyDescent="0.25">
      <c r="A16" s="11" t="s">
        <v>26</v>
      </c>
      <c r="B16" s="17">
        <f>VLOOKUP(B1,Parts!A2:J190,8,FALSE())</f>
        <v>1</v>
      </c>
      <c r="C16" s="13" t="s">
        <v>13</v>
      </c>
      <c r="D16" s="11" t="s">
        <v>219</v>
      </c>
      <c r="E16" s="250" cm="1">
        <f t="array" ref="E16">SUM(E8:E14*(General!$B$5))</f>
        <v>0.9356870889024842</v>
      </c>
      <c r="F16" s="250" cm="1">
        <f t="array" ref="F16">SUM(F8:F14*(General!$B$5))</f>
        <v>1.5891741778049684</v>
      </c>
      <c r="G16" s="250" cm="1">
        <f t="array" ref="G16">SUM(G8:G14*(General!$B$5))</f>
        <v>2.5817483556099368</v>
      </c>
      <c r="H16" s="250" cm="1">
        <f t="array" ref="H16">SUM(H8:H14*(General!$B$5))</f>
        <v>3.5743225334149051</v>
      </c>
      <c r="I16" s="250" cm="1">
        <f t="array" ref="I16">SUM(I8:I14*(General!$B$5))</f>
        <v>4.5668967112198739</v>
      </c>
      <c r="J16" s="250" cm="1">
        <f t="array" ref="J16">SUM(J8:J14*(General!$B$5))</f>
        <v>8.0409063335372633</v>
      </c>
      <c r="K16" s="250" cm="1">
        <f t="array" ref="K16">SUM(K8:K14*(General!$B$5))</f>
        <v>10.522341778049686</v>
      </c>
    </row>
    <row r="17" spans="1:11" x14ac:dyDescent="0.25">
      <c r="A17" s="11" t="s">
        <v>27</v>
      </c>
      <c r="B17" s="17">
        <f>VLOOKUP(B1,Parts!A2:J190,9,FALSE())</f>
        <v>0</v>
      </c>
      <c r="C17" s="13" t="s">
        <v>13</v>
      </c>
      <c r="D17" s="11" t="s">
        <v>24</v>
      </c>
      <c r="E17" s="30">
        <f>SUM(E8:E15)</f>
        <v>9.356870889024842</v>
      </c>
      <c r="F17" s="30">
        <f t="shared" ref="F17:K17" si="5">SUM(F8:F15)</f>
        <v>15.891741778049685</v>
      </c>
      <c r="G17" s="30">
        <f t="shared" si="5"/>
        <v>25.817483556099369</v>
      </c>
      <c r="H17" s="30">
        <f t="shared" si="5"/>
        <v>35.743225334149045</v>
      </c>
      <c r="I17" s="30">
        <f t="shared" si="5"/>
        <v>45.668967112198736</v>
      </c>
      <c r="J17" s="30">
        <f t="shared" si="5"/>
        <v>80.409063335372622</v>
      </c>
      <c r="K17" s="30">
        <f t="shared" si="5"/>
        <v>105.22341778049683</v>
      </c>
    </row>
    <row r="18" spans="1:11" x14ac:dyDescent="0.25">
      <c r="A18" s="11" t="s">
        <v>29</v>
      </c>
      <c r="B18" s="17">
        <f>VLOOKUP(B1,Parts!A2:J190,10,FALSE())</f>
        <v>0</v>
      </c>
      <c r="C18" s="13" t="s">
        <v>13</v>
      </c>
      <c r="D18" s="11" t="s">
        <v>25</v>
      </c>
      <c r="E18" s="30">
        <f>SUM(E8:E16)</f>
        <v>10.292557977927327</v>
      </c>
      <c r="F18" s="30">
        <f t="shared" ref="F18:K18" si="6">SUM(F8:F16)</f>
        <v>17.480915955854652</v>
      </c>
      <c r="G18" s="30">
        <f t="shared" si="6"/>
        <v>28.399231911709304</v>
      </c>
      <c r="H18" s="30">
        <f t="shared" si="6"/>
        <v>39.317547867563952</v>
      </c>
      <c r="I18" s="30">
        <f t="shared" si="6"/>
        <v>50.235863823418612</v>
      </c>
      <c r="J18" s="30">
        <f t="shared" si="6"/>
        <v>88.449969668909887</v>
      </c>
      <c r="K18" s="30">
        <f t="shared" si="6"/>
        <v>115.74575955854652</v>
      </c>
    </row>
    <row r="19" spans="1:11" x14ac:dyDescent="0.25">
      <c r="A19" s="11" t="s">
        <v>17</v>
      </c>
      <c r="B19" s="27">
        <f>SUM(B16:B18)</f>
        <v>1</v>
      </c>
      <c r="C19" s="13" t="s">
        <v>13</v>
      </c>
      <c r="D19" s="9"/>
      <c r="E19" s="9"/>
    </row>
    <row r="20" spans="1:11" ht="18.75" x14ac:dyDescent="0.25">
      <c r="A20" s="324" t="s">
        <v>52</v>
      </c>
      <c r="B20" s="324"/>
      <c r="C20" s="324"/>
      <c r="D20" s="8" t="s">
        <v>28</v>
      </c>
      <c r="E20" s="8"/>
    </row>
    <row r="21" spans="1:11" x14ac:dyDescent="0.25">
      <c r="A21" s="4" t="str">
        <f>VLOOKUP(B1,Parts!A2:AE190,16,FALSE())</f>
        <v>R6-2RS Sealed Bearings</v>
      </c>
      <c r="B21" s="4">
        <f>VLOOKUP(B1,Parts!A2:AE190,17,FALSE())</f>
        <v>4</v>
      </c>
      <c r="C21" s="29">
        <f>SUM(B21)*(VLOOKUP(A21,'Hardware|Consumables'!A2:D200,2,FALSE()))</f>
        <v>3.1440000000000001</v>
      </c>
      <c r="D21" s="11" t="s">
        <v>74</v>
      </c>
      <c r="E21" s="72">
        <f>SUM(E24-E23-SUM(E12*1.5))/SUM(E8:E11)</f>
        <v>-0.80114919144738161</v>
      </c>
      <c r="F21" s="28">
        <v>2</v>
      </c>
      <c r="G21" s="28">
        <v>4</v>
      </c>
      <c r="H21" s="28">
        <v>6</v>
      </c>
      <c r="I21" s="28">
        <v>8</v>
      </c>
      <c r="J21" s="28">
        <v>15</v>
      </c>
      <c r="K21" s="28">
        <v>20</v>
      </c>
    </row>
    <row r="22" spans="1:11" x14ac:dyDescent="0.25">
      <c r="A22" s="4">
        <f>VLOOKUP(B1,Parts!A2:AE190,18,FALSE())</f>
        <v>0</v>
      </c>
      <c r="B22" s="4">
        <f>VLOOKUP(B1,Parts!A2:AE190,19,FALSE())</f>
        <v>0</v>
      </c>
      <c r="C22" s="29" t="e">
        <f>SUM(B22)*(VLOOKUP(A22,'Hardware|Consumables'!A3:D201,2,FALSE()))</f>
        <v>#N/A</v>
      </c>
      <c r="D22" s="11" t="s">
        <v>50</v>
      </c>
      <c r="E22" s="132">
        <f>E12*1.5</f>
        <v>4.7160000000000002</v>
      </c>
      <c r="F22" s="28">
        <v>1.5</v>
      </c>
      <c r="G22" s="28">
        <v>1.5</v>
      </c>
      <c r="H22" s="28">
        <v>1.5</v>
      </c>
      <c r="I22" s="28">
        <v>1.5</v>
      </c>
      <c r="J22" s="28">
        <v>1.5</v>
      </c>
      <c r="K22" s="28">
        <v>1.5</v>
      </c>
    </row>
    <row r="23" spans="1:11" x14ac:dyDescent="0.25">
      <c r="A23" s="4">
        <f>VLOOKUP(B1,Parts!A2:AE190,20,FALSE())</f>
        <v>0</v>
      </c>
      <c r="B23" s="4">
        <f>VLOOKUP(B1,Parts!A2:AE190,21,FALSE())</f>
        <v>0</v>
      </c>
      <c r="C23" s="29" t="e">
        <f>SUM(B23)*(VLOOKUP(A23,'Hardware|Consumables'!A4:D202,2,FALSE()))</f>
        <v>#N/A</v>
      </c>
      <c r="D23" s="11" t="s">
        <v>53</v>
      </c>
      <c r="E23" s="132">
        <f>SUM(E13:E15)</f>
        <v>1.25</v>
      </c>
      <c r="F23" s="28">
        <v>1</v>
      </c>
      <c r="G23" s="28">
        <v>1</v>
      </c>
      <c r="H23" s="28">
        <v>1</v>
      </c>
      <c r="I23" s="28">
        <v>1</v>
      </c>
      <c r="J23" s="28">
        <v>1</v>
      </c>
      <c r="K23" s="28">
        <v>1</v>
      </c>
    </row>
    <row r="24" spans="1:11" x14ac:dyDescent="0.25">
      <c r="A24" s="4">
        <f>VLOOKUP(B1,Parts!A2:AE190,22,FALSE())</f>
        <v>0</v>
      </c>
      <c r="B24" s="4">
        <f>VLOOKUP(B1,Parts!A2:AE190,23,FALSE())</f>
        <v>0</v>
      </c>
      <c r="C24" s="29" t="e">
        <f>SUM(B24)*(VLOOKUP(A24,'Hardware|Consumables'!A5:D203,2,FALSE()))</f>
        <v>#N/A</v>
      </c>
      <c r="D24" s="11" t="s">
        <v>105</v>
      </c>
      <c r="E24" s="30">
        <f>VLOOKUP(B1,Parts!A2:AE190,11,FALSE())</f>
        <v>1.99</v>
      </c>
      <c r="F24" s="30" cm="1">
        <f t="array" ref="F24">SUM(SUM($E8:$E11*F21)+($E12*F22)+SUM($E13:$E15*F23)+$E16)</f>
        <v>16.827428866952168</v>
      </c>
      <c r="G24" s="30" cm="1">
        <f t="array" ref="G24">SUM(SUM($E8:$E11*G21)+($E12*G22)+SUM($E13:$E15*G23)+$E16)</f>
        <v>26.753170645001852</v>
      </c>
      <c r="H24" s="30" cm="1">
        <f t="array" ref="H24">SUM(SUM($E8:$E11*H21)+($E12*H22)+SUM($E13:$E15*H23)+$E16)</f>
        <v>36.678912423051528</v>
      </c>
      <c r="I24" s="30" cm="1">
        <f t="array" ref="I24">SUM(SUM($E8:$E11*I21)+($E12*I22)+SUM($E13:$E15*I23)+$E16)</f>
        <v>46.604654201101219</v>
      </c>
      <c r="J24" s="30" cm="1">
        <f t="array" ref="J24">SUM(SUM($E8:$E11*J21)+($E12*J22)+SUM($E13:$E15*J23)+$E16)</f>
        <v>81.344750424275105</v>
      </c>
      <c r="K24" s="30" cm="1">
        <f t="array" ref="K24">SUM(SUM($E8:$E11*K21)+($E12*K22)+SUM($E13:$E15*K23)+$E16)</f>
        <v>106.15910486939931</v>
      </c>
    </row>
    <row r="25" spans="1:11" x14ac:dyDescent="0.25">
      <c r="A25" s="4">
        <f>VLOOKUP(B1,Parts!A2:AE190,24,FALSE())</f>
        <v>0</v>
      </c>
      <c r="B25" s="4">
        <f>VLOOKUP(B1,Parts!A2:AE190,25,FALSE())</f>
        <v>0</v>
      </c>
      <c r="C25" s="29" t="e">
        <f>SUM(B25)*(VLOOKUP(A25,'Hardware|Consumables'!A6:D204,2,FALSE()))</f>
        <v>#N/A</v>
      </c>
      <c r="D25" s="32" t="s">
        <v>84</v>
      </c>
      <c r="E25" s="31">
        <f>E24-E18</f>
        <v>-8.3025579779273269</v>
      </c>
      <c r="F25" s="31">
        <f t="shared" ref="F25:K25" si="7">F24-$E18</f>
        <v>6.534870889024841</v>
      </c>
      <c r="G25" s="31">
        <f t="shared" si="7"/>
        <v>16.460612667074525</v>
      </c>
      <c r="H25" s="31">
        <f t="shared" si="7"/>
        <v>26.386354445124201</v>
      </c>
      <c r="I25" s="31">
        <f t="shared" si="7"/>
        <v>36.312096223173896</v>
      </c>
      <c r="J25" s="31">
        <f t="shared" si="7"/>
        <v>71.052192446347775</v>
      </c>
      <c r="K25" s="31">
        <f t="shared" si="7"/>
        <v>95.866546891471984</v>
      </c>
    </row>
    <row r="26" spans="1:11" x14ac:dyDescent="0.25">
      <c r="A26" s="4">
        <f>VLOOKUP(B1,Parts!A2:AE190,26,FALSE())</f>
        <v>0</v>
      </c>
      <c r="B26" s="4">
        <f>VLOOKUP(B1,Parts!A2:AE190,27,FALSE())</f>
        <v>0</v>
      </c>
      <c r="C26" s="29" t="e">
        <f>SUM(B26)*(VLOOKUP(A26,'Hardware|Consumables'!A7:D205,2,FALSE()))</f>
        <v>#N/A</v>
      </c>
      <c r="D26" s="32" t="s">
        <v>109</v>
      </c>
      <c r="E26" s="33">
        <f t="shared" ref="E26:K26" si="8">SUM(E25/E24)</f>
        <v>-4.1721396874006667</v>
      </c>
      <c r="F26" s="33">
        <f t="shared" si="8"/>
        <v>0.38834636834263175</v>
      </c>
      <c r="G26" s="33">
        <f t="shared" si="8"/>
        <v>0.61527707820118771</v>
      </c>
      <c r="H26" s="33">
        <f t="shared" si="8"/>
        <v>0.7193875909074452</v>
      </c>
      <c r="I26" s="33">
        <f t="shared" si="8"/>
        <v>0.77915171447223996</v>
      </c>
      <c r="J26" s="33">
        <f t="shared" si="8"/>
        <v>0.87346991755160885</v>
      </c>
      <c r="K26" s="33">
        <f t="shared" si="8"/>
        <v>0.90304592346940382</v>
      </c>
    </row>
    <row r="27" spans="1:11" x14ac:dyDescent="0.25">
      <c r="A27" s="4">
        <f>VLOOKUP(B1,Parts!A2:AE190,28,FALSE())</f>
        <v>0</v>
      </c>
      <c r="B27" s="4">
        <f>VLOOKUP(B1,Parts!A2:AE190,29,FALSE())</f>
        <v>0</v>
      </c>
      <c r="C27" s="29" t="e">
        <f>SUM(B27)*(VLOOKUP(A27,'Hardware|Consumables'!A8:D206,2,FALSE()))</f>
        <v>#N/A</v>
      </c>
      <c r="D27" s="11" t="s">
        <v>257</v>
      </c>
      <c r="E27" s="70">
        <v>0.5</v>
      </c>
      <c r="F27" s="70"/>
      <c r="G27" s="70"/>
      <c r="H27" s="70"/>
      <c r="I27" s="65"/>
      <c r="J27" s="65"/>
      <c r="K27" s="65"/>
    </row>
    <row r="28" spans="1:11" x14ac:dyDescent="0.25">
      <c r="A28" s="4">
        <f>VLOOKUP(B1,Parts!A2:AE190,30,FALSE())</f>
        <v>0</v>
      </c>
      <c r="B28" s="4">
        <f>VLOOKUP(B1,Parts!A2:AE190,31,FALSE())</f>
        <v>0</v>
      </c>
      <c r="C28" s="29" t="e">
        <f>SUM(B28)*(VLOOKUP(A28,'Hardware|Consumables'!A9:D207,2,FALSE()))</f>
        <v>#N/A</v>
      </c>
      <c r="D28" s="11" t="s">
        <v>112</v>
      </c>
      <c r="E28" s="34">
        <f>SUM(E25*(1-E27)+$E$18)</f>
        <v>6.1412789889636636</v>
      </c>
      <c r="F28" s="34">
        <f t="shared" ref="F28:K28" si="9">SUM(F25*(1-F27)+$E$18)</f>
        <v>16.827428866952168</v>
      </c>
      <c r="G28" s="34">
        <f t="shared" si="9"/>
        <v>26.753170645001852</v>
      </c>
      <c r="H28" s="34">
        <f t="shared" si="9"/>
        <v>36.678912423051528</v>
      </c>
      <c r="I28" s="34">
        <f t="shared" si="9"/>
        <v>46.604654201101226</v>
      </c>
      <c r="J28" s="34">
        <f t="shared" si="9"/>
        <v>81.344750424275105</v>
      </c>
      <c r="K28" s="34">
        <f t="shared" si="9"/>
        <v>106.15910486939931</v>
      </c>
    </row>
    <row r="29" spans="1:11" x14ac:dyDescent="0.25">
      <c r="A29" s="11" t="s">
        <v>23</v>
      </c>
      <c r="B29" s="11"/>
      <c r="C29" s="35">
        <f>SUMIF(C21:C28,"&lt;&gt;#N/A")</f>
        <v>3.1440000000000001</v>
      </c>
      <c r="D29" s="11" t="s">
        <v>113</v>
      </c>
      <c r="E29" s="34">
        <f>SUM(E25*$E27)</f>
        <v>-4.1512789889636634</v>
      </c>
      <c r="F29" s="34">
        <f t="shared" ref="F29:K29" si="10">SUM(F25*$E27)</f>
        <v>3.2674354445124205</v>
      </c>
      <c r="G29" s="34">
        <f t="shared" si="10"/>
        <v>8.2303063335372624</v>
      </c>
      <c r="H29" s="34">
        <f t="shared" si="10"/>
        <v>13.193177222562101</v>
      </c>
      <c r="I29" s="34">
        <f t="shared" si="10"/>
        <v>18.156048111586948</v>
      </c>
      <c r="J29" s="34">
        <f t="shared" si="10"/>
        <v>35.526096223173887</v>
      </c>
      <c r="K29" s="34">
        <f t="shared" si="10"/>
        <v>47.933273445735992</v>
      </c>
    </row>
    <row r="30" spans="1:11" x14ac:dyDescent="0.25">
      <c r="A30" s="11"/>
      <c r="B30" s="11"/>
      <c r="C30" s="35"/>
      <c r="D30" s="11"/>
      <c r="E30" s="235">
        <f>SUM(E29/E28)</f>
        <v>-0.67596326374747362</v>
      </c>
      <c r="F30" s="235">
        <f t="shared" ref="F30:K30" si="11">SUM(F29/F28)</f>
        <v>0.19417318417131588</v>
      </c>
      <c r="G30" s="235">
        <f t="shared" si="11"/>
        <v>0.30763853910059386</v>
      </c>
      <c r="H30" s="235">
        <f t="shared" si="11"/>
        <v>0.3596937954537226</v>
      </c>
      <c r="I30" s="235">
        <f t="shared" si="11"/>
        <v>0.38957585723611993</v>
      </c>
      <c r="J30" s="235">
        <f t="shared" si="11"/>
        <v>0.43673495877580443</v>
      </c>
      <c r="K30" s="235">
        <f t="shared" si="11"/>
        <v>0.45152296173470191</v>
      </c>
    </row>
    <row r="31" spans="1:11" x14ac:dyDescent="0.25">
      <c r="A31" s="9"/>
      <c r="B31" s="9"/>
      <c r="C31" s="13"/>
      <c r="D31" s="32" t="s">
        <v>118</v>
      </c>
      <c r="E31" s="71">
        <f>SUM($F24/$D6)</f>
        <v>1.9268048320937599</v>
      </c>
      <c r="F31" s="71">
        <f>SUM($F24/$D6)</f>
        <v>1.9268048320937599</v>
      </c>
      <c r="G31" s="71">
        <f>SUM($F24/$D6)</f>
        <v>1.9268048320937599</v>
      </c>
      <c r="H31" s="71">
        <f>SUM($F24/$D6)</f>
        <v>1.9268048320937599</v>
      </c>
      <c r="I31" s="71">
        <f>SUM($F24/$D6)</f>
        <v>1.9268048320937599</v>
      </c>
      <c r="J31" s="71">
        <f>SUM(J24/$D6)</f>
        <v>9.3142843997261586</v>
      </c>
      <c r="K31" s="71">
        <f>SUM(K24/$D6)</f>
        <v>12.155622694969388</v>
      </c>
    </row>
    <row r="32" spans="1:11" x14ac:dyDescent="0.25">
      <c r="A32" s="9"/>
      <c r="B32" s="9"/>
      <c r="C32" s="9"/>
      <c r="D32" s="32" t="s">
        <v>119</v>
      </c>
      <c r="E32" s="71">
        <f t="shared" ref="E32:K32" si="12">SUM(E24/$B5)</f>
        <v>1.9981925896174313E-2</v>
      </c>
      <c r="F32" s="71">
        <f t="shared" si="12"/>
        <v>0.16896705358923755</v>
      </c>
      <c r="G32" s="71">
        <f t="shared" si="12"/>
        <v>0.26863310216891106</v>
      </c>
      <c r="H32" s="71">
        <f t="shared" si="12"/>
        <v>0.36829915074858449</v>
      </c>
      <c r="I32" s="71">
        <f t="shared" si="12"/>
        <v>0.46796519932825803</v>
      </c>
      <c r="J32" s="71">
        <f t="shared" si="12"/>
        <v>0.81679636935711519</v>
      </c>
      <c r="K32" s="71">
        <f t="shared" si="12"/>
        <v>1.0659614908062989</v>
      </c>
    </row>
    <row r="33" spans="1:5" ht="13.7" customHeight="1" x14ac:dyDescent="0.25">
      <c r="A33" s="9"/>
      <c r="B33" s="9"/>
      <c r="C33" s="9"/>
      <c r="D33" s="9"/>
      <c r="E33" s="9"/>
    </row>
    <row r="34" spans="1:5" ht="13.7" customHeight="1" x14ac:dyDescent="0.25">
      <c r="D34" s="11"/>
      <c r="E34" s="9"/>
    </row>
    <row r="35" spans="1:5" ht="13.7" customHeight="1" x14ac:dyDescent="0.25"/>
    <row r="36" spans="1:5" ht="13.7" customHeight="1" x14ac:dyDescent="0.25"/>
    <row r="37" spans="1:5" ht="13.7" customHeight="1" x14ac:dyDescent="0.25"/>
    <row r="38" spans="1:5" ht="13.7" customHeight="1" x14ac:dyDescent="0.25"/>
  </sheetData>
  <mergeCells count="8">
    <mergeCell ref="B3:C3"/>
    <mergeCell ref="B1:D1"/>
    <mergeCell ref="A2:C2"/>
    <mergeCell ref="A20:C20"/>
    <mergeCell ref="B4:C4"/>
    <mergeCell ref="A7:C7"/>
    <mergeCell ref="A11:C11"/>
    <mergeCell ref="A15:C15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D95C566-EFB4-48F9-92D8-FC04FF6323C5}">
          <x14:formula1>
            <xm:f>Materials!$A$2:$A$50</xm:f>
          </x14:formula1>
          <xm:sqref>B4</xm:sqref>
        </x14:dataValidation>
        <x14:dataValidation type="list" showInputMessage="1" showErrorMessage="1" xr:uid="{CBD1EC30-D439-4E60-ACD4-413F30FFFBAE}">
          <x14:formula1>
            <xm:f>Printers!$A$2:$A$46</xm:f>
          </x14:formula1>
          <xm:sqref>B3:C3</xm:sqref>
        </x14:dataValidation>
        <x14:dataValidation type="list" allowBlank="1" showInputMessage="1" showErrorMessage="1" xr:uid="{097A6168-4855-435E-85CC-720C4088D9DF}">
          <x14:formula1>
            <xm:f>Parts!$A$2:$A$190</xm:f>
          </x14:formula1>
          <xm:sqref>B1:D1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E032-6C49-4BDA-81CE-285F6224EAC7}">
  <sheetPr>
    <tabColor rgb="FFFFFF00"/>
  </sheetPr>
  <dimension ref="A1:AE215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defaultColWidth="9.140625" defaultRowHeight="12" x14ac:dyDescent="0.2"/>
  <cols>
    <col min="1" max="1" width="42.7109375" style="44" bestFit="1" customWidth="1"/>
    <col min="2" max="2" width="6.85546875" style="44" customWidth="1"/>
    <col min="3" max="3" width="7" style="44" bestFit="1" customWidth="1"/>
    <col min="4" max="4" width="3.5703125" style="44" bestFit="1" customWidth="1"/>
    <col min="5" max="10" width="3.140625" style="44" bestFit="1" customWidth="1"/>
    <col min="11" max="11" width="7.7109375" style="80" bestFit="1" customWidth="1"/>
    <col min="12" max="12" width="3.5703125" style="62" bestFit="1" customWidth="1"/>
    <col min="13" max="13" width="3.140625" style="62" bestFit="1" customWidth="1"/>
    <col min="14" max="14" width="4.85546875" style="62" bestFit="1" customWidth="1"/>
    <col min="15" max="15" width="9" style="62" bestFit="1" customWidth="1"/>
    <col min="16" max="16" width="26.42578125" style="44" bestFit="1" customWidth="1"/>
    <col min="17" max="17" width="2.7109375" style="44" bestFit="1" customWidth="1"/>
    <col min="18" max="18" width="32.5703125" style="44" bestFit="1" customWidth="1"/>
    <col min="19" max="19" width="2.7109375" style="44" bestFit="1" customWidth="1"/>
    <col min="20" max="20" width="27.5703125" style="44" bestFit="1" customWidth="1"/>
    <col min="21" max="21" width="2.42578125" style="44" bestFit="1" customWidth="1"/>
    <col min="22" max="22" width="9.28515625" style="44" bestFit="1" customWidth="1"/>
    <col min="23" max="23" width="2.42578125" style="44" bestFit="1" customWidth="1"/>
    <col min="24" max="24" width="9.28515625" style="44" bestFit="1" customWidth="1"/>
    <col min="25" max="25" width="2.42578125" style="44" bestFit="1" customWidth="1"/>
    <col min="26" max="26" width="9.28515625" style="44" bestFit="1" customWidth="1"/>
    <col min="27" max="27" width="2.42578125" style="44" bestFit="1" customWidth="1"/>
    <col min="28" max="28" width="9.28515625" style="44" bestFit="1" customWidth="1"/>
    <col min="29" max="29" width="2.42578125" style="44" bestFit="1" customWidth="1"/>
    <col min="30" max="30" width="9.28515625" style="44" bestFit="1" customWidth="1"/>
    <col min="31" max="31" width="2.42578125" style="44" bestFit="1" customWidth="1"/>
    <col min="32" max="16384" width="9.140625" style="44"/>
  </cols>
  <sheetData>
    <row r="1" spans="1:31" ht="67.5" thickBot="1" x14ac:dyDescent="0.25">
      <c r="A1" s="130" t="s">
        <v>31</v>
      </c>
      <c r="B1" s="37" t="s">
        <v>85</v>
      </c>
      <c r="C1" s="37" t="s">
        <v>54</v>
      </c>
      <c r="D1" s="38" t="s">
        <v>82</v>
      </c>
      <c r="E1" s="38" t="s">
        <v>55</v>
      </c>
      <c r="F1" s="39" t="s">
        <v>20</v>
      </c>
      <c r="G1" s="39" t="s">
        <v>21</v>
      </c>
      <c r="H1" s="40" t="s">
        <v>26</v>
      </c>
      <c r="I1" s="40" t="s">
        <v>27</v>
      </c>
      <c r="J1" s="40" t="s">
        <v>29</v>
      </c>
      <c r="K1" s="41" t="s">
        <v>83</v>
      </c>
      <c r="L1" s="42" t="s">
        <v>77</v>
      </c>
      <c r="M1" s="42" t="s">
        <v>78</v>
      </c>
      <c r="N1" s="42" t="s">
        <v>79</v>
      </c>
      <c r="O1" s="42" t="s">
        <v>80</v>
      </c>
      <c r="P1" s="43" t="s">
        <v>66</v>
      </c>
      <c r="Q1" s="43" t="s">
        <v>65</v>
      </c>
      <c r="R1" s="43" t="s">
        <v>67</v>
      </c>
      <c r="S1" s="43" t="s">
        <v>65</v>
      </c>
      <c r="T1" s="43" t="s">
        <v>68</v>
      </c>
      <c r="U1" s="43" t="s">
        <v>65</v>
      </c>
      <c r="V1" s="43" t="s">
        <v>69</v>
      </c>
      <c r="W1" s="43" t="s">
        <v>65</v>
      </c>
      <c r="X1" s="43" t="s">
        <v>70</v>
      </c>
      <c r="Y1" s="43" t="s">
        <v>65</v>
      </c>
      <c r="Z1" s="43" t="s">
        <v>71</v>
      </c>
      <c r="AA1" s="43" t="s">
        <v>65</v>
      </c>
      <c r="AB1" s="43" t="s">
        <v>72</v>
      </c>
      <c r="AC1" s="43" t="s">
        <v>65</v>
      </c>
      <c r="AD1" s="43" t="s">
        <v>73</v>
      </c>
      <c r="AE1" s="43" t="s">
        <v>65</v>
      </c>
    </row>
    <row r="2" spans="1:31" ht="12.75" thickBot="1" x14ac:dyDescent="0.25">
      <c r="A2" s="44" t="s">
        <v>271</v>
      </c>
      <c r="B2" s="44">
        <v>99.59</v>
      </c>
      <c r="C2" s="79">
        <v>0.35694444444444445</v>
      </c>
      <c r="D2" s="56">
        <v>0</v>
      </c>
      <c r="E2" s="56">
        <v>0</v>
      </c>
      <c r="F2" s="57">
        <v>1</v>
      </c>
      <c r="G2" s="57">
        <v>1</v>
      </c>
      <c r="H2" s="58">
        <v>1</v>
      </c>
      <c r="I2" s="58">
        <v>0</v>
      </c>
      <c r="J2" s="58">
        <v>0</v>
      </c>
      <c r="K2" s="59">
        <v>1.99</v>
      </c>
      <c r="L2" s="51">
        <v>0.3</v>
      </c>
      <c r="M2" s="51">
        <v>6</v>
      </c>
      <c r="N2" s="52">
        <v>0.15</v>
      </c>
      <c r="O2" s="51" t="s">
        <v>81</v>
      </c>
      <c r="P2" s="53" t="s">
        <v>104</v>
      </c>
      <c r="Q2" s="54">
        <v>4</v>
      </c>
      <c r="R2" s="53"/>
      <c r="S2" s="54"/>
      <c r="T2" s="53"/>
      <c r="U2" s="54"/>
      <c r="V2" s="53"/>
      <c r="W2" s="54"/>
      <c r="X2" s="53"/>
      <c r="Y2" s="54"/>
      <c r="Z2" s="53"/>
      <c r="AA2" s="54"/>
      <c r="AB2" s="53"/>
      <c r="AC2" s="54"/>
      <c r="AD2" s="53"/>
      <c r="AE2" s="54"/>
    </row>
    <row r="3" spans="1:31" ht="12.75" thickBot="1" x14ac:dyDescent="0.25">
      <c r="A3" s="44" t="s">
        <v>272</v>
      </c>
      <c r="B3" s="45">
        <v>105.15</v>
      </c>
      <c r="C3" s="46">
        <v>0.24861111111111112</v>
      </c>
      <c r="D3" s="47">
        <v>0</v>
      </c>
      <c r="E3" s="47">
        <v>0</v>
      </c>
      <c r="F3" s="48">
        <v>1</v>
      </c>
      <c r="G3" s="48">
        <v>1</v>
      </c>
      <c r="H3" s="49">
        <v>1</v>
      </c>
      <c r="I3" s="49">
        <v>0</v>
      </c>
      <c r="J3" s="49">
        <v>0</v>
      </c>
      <c r="K3" s="50">
        <v>12</v>
      </c>
      <c r="L3" s="51">
        <v>0.3</v>
      </c>
      <c r="M3" s="51">
        <v>3</v>
      </c>
      <c r="N3" s="52">
        <v>0.15</v>
      </c>
      <c r="O3" s="51" t="s">
        <v>81</v>
      </c>
      <c r="P3" s="53" t="s">
        <v>254</v>
      </c>
      <c r="Q3" s="54">
        <v>1</v>
      </c>
      <c r="R3" s="53"/>
      <c r="S3" s="54"/>
      <c r="T3" s="53"/>
      <c r="U3" s="54"/>
      <c r="V3" s="53"/>
      <c r="W3" s="54"/>
      <c r="X3" s="53"/>
      <c r="Y3" s="54"/>
      <c r="Z3" s="53"/>
      <c r="AA3" s="54"/>
      <c r="AB3" s="53"/>
      <c r="AC3" s="54"/>
      <c r="AD3" s="53"/>
      <c r="AE3" s="54"/>
    </row>
    <row r="4" spans="1:31" ht="12.75" thickBot="1" x14ac:dyDescent="0.25">
      <c r="A4" s="44" t="s">
        <v>273</v>
      </c>
      <c r="B4" s="45">
        <v>178.86</v>
      </c>
      <c r="C4" s="46">
        <v>0.69236111111111109</v>
      </c>
      <c r="D4" s="47">
        <v>0</v>
      </c>
      <c r="E4" s="47">
        <v>0</v>
      </c>
      <c r="F4" s="48">
        <v>1</v>
      </c>
      <c r="G4" s="48">
        <v>1</v>
      </c>
      <c r="H4" s="49">
        <v>1</v>
      </c>
      <c r="I4" s="49">
        <v>0</v>
      </c>
      <c r="J4" s="49">
        <v>0</v>
      </c>
      <c r="K4" s="50">
        <v>15</v>
      </c>
      <c r="L4" s="51">
        <v>0.3</v>
      </c>
      <c r="M4" s="51">
        <v>3</v>
      </c>
      <c r="N4" s="52">
        <v>0.15</v>
      </c>
      <c r="O4" s="51" t="s">
        <v>81</v>
      </c>
      <c r="P4" s="53" t="s">
        <v>267</v>
      </c>
      <c r="Q4" s="54">
        <v>1</v>
      </c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</row>
    <row r="5" spans="1:31" ht="12.75" thickBot="1" x14ac:dyDescent="0.25">
      <c r="A5" s="44" t="s">
        <v>274</v>
      </c>
      <c r="B5" s="45">
        <v>185.29</v>
      </c>
      <c r="C5" s="46">
        <v>0.73749999999999993</v>
      </c>
      <c r="D5" s="47">
        <v>0</v>
      </c>
      <c r="E5" s="47">
        <v>0</v>
      </c>
      <c r="F5" s="48">
        <v>1</v>
      </c>
      <c r="G5" s="48">
        <v>1</v>
      </c>
      <c r="H5" s="49">
        <v>1</v>
      </c>
      <c r="I5" s="49">
        <v>0</v>
      </c>
      <c r="J5" s="49">
        <v>0</v>
      </c>
      <c r="K5" s="50">
        <v>23</v>
      </c>
      <c r="L5" s="51">
        <v>0.3</v>
      </c>
      <c r="M5" s="51">
        <v>3</v>
      </c>
      <c r="N5" s="52">
        <v>0.15</v>
      </c>
      <c r="O5" s="51" t="s">
        <v>81</v>
      </c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</row>
    <row r="6" spans="1:31" ht="12.75" thickBot="1" x14ac:dyDescent="0.25">
      <c r="A6" s="44" t="s">
        <v>275</v>
      </c>
      <c r="B6" s="45">
        <v>186.84</v>
      </c>
      <c r="C6" s="46">
        <v>0.82152777777777775</v>
      </c>
      <c r="D6" s="47">
        <v>0</v>
      </c>
      <c r="E6" s="47">
        <v>0</v>
      </c>
      <c r="F6" s="48">
        <v>1</v>
      </c>
      <c r="G6" s="48">
        <v>1</v>
      </c>
      <c r="H6" s="49">
        <v>1</v>
      </c>
      <c r="I6" s="49">
        <v>0</v>
      </c>
      <c r="J6" s="49">
        <v>0</v>
      </c>
      <c r="K6" s="50">
        <v>45.99</v>
      </c>
      <c r="L6" s="51">
        <v>0.3</v>
      </c>
      <c r="M6" s="51">
        <v>3</v>
      </c>
      <c r="N6" s="52">
        <v>0.15</v>
      </c>
      <c r="O6" s="51" t="s">
        <v>81</v>
      </c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</row>
    <row r="7" spans="1:31" ht="12.75" thickBot="1" x14ac:dyDescent="0.25">
      <c r="A7" s="44" t="s">
        <v>276</v>
      </c>
      <c r="B7" s="45">
        <v>171.5</v>
      </c>
      <c r="C7" s="46">
        <v>0.87152777777777779</v>
      </c>
      <c r="D7" s="47">
        <v>0</v>
      </c>
      <c r="E7" s="47">
        <v>0</v>
      </c>
      <c r="F7" s="48">
        <v>1</v>
      </c>
      <c r="G7" s="48">
        <v>1</v>
      </c>
      <c r="H7" s="49">
        <v>1</v>
      </c>
      <c r="I7" s="49">
        <v>0</v>
      </c>
      <c r="J7" s="49">
        <v>0</v>
      </c>
      <c r="K7" s="50">
        <v>78</v>
      </c>
      <c r="L7" s="51">
        <v>0.3</v>
      </c>
      <c r="M7" s="51">
        <v>3</v>
      </c>
      <c r="N7" s="52">
        <v>0.15</v>
      </c>
      <c r="O7" s="51" t="s">
        <v>81</v>
      </c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</row>
    <row r="8" spans="1:31" ht="12.75" thickBot="1" x14ac:dyDescent="0.25">
      <c r="A8" s="44" t="s">
        <v>277</v>
      </c>
      <c r="B8" s="45">
        <v>14.45</v>
      </c>
      <c r="C8" s="55">
        <v>5.347222222222222E-2</v>
      </c>
      <c r="D8" s="56">
        <v>0</v>
      </c>
      <c r="E8" s="56">
        <v>0</v>
      </c>
      <c r="F8" s="57">
        <v>1</v>
      </c>
      <c r="G8" s="57">
        <v>1</v>
      </c>
      <c r="H8" s="58">
        <v>1</v>
      </c>
      <c r="I8" s="49">
        <v>0</v>
      </c>
      <c r="J8" s="58">
        <v>12</v>
      </c>
      <c r="K8" s="59">
        <v>19.989999999999998</v>
      </c>
      <c r="L8" s="51">
        <v>0.3</v>
      </c>
      <c r="M8" s="51">
        <v>3</v>
      </c>
      <c r="N8" s="52">
        <v>0.15</v>
      </c>
      <c r="O8" s="51" t="s">
        <v>81</v>
      </c>
      <c r="P8" s="53" t="s">
        <v>103</v>
      </c>
      <c r="Q8" s="54">
        <v>7</v>
      </c>
      <c r="R8" s="53" t="s">
        <v>97</v>
      </c>
      <c r="S8" s="54">
        <v>1</v>
      </c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</row>
    <row r="9" spans="1:31" ht="12.75" thickBot="1" x14ac:dyDescent="0.25">
      <c r="B9" s="45"/>
      <c r="C9" s="55"/>
      <c r="D9" s="47"/>
      <c r="E9" s="47"/>
      <c r="F9" s="48"/>
      <c r="G9" s="48"/>
      <c r="H9" s="49"/>
      <c r="I9" s="49"/>
      <c r="J9" s="49"/>
      <c r="K9" s="59"/>
      <c r="L9" s="51"/>
      <c r="M9" s="51"/>
      <c r="N9" s="52"/>
      <c r="O9" s="51"/>
      <c r="P9" s="53"/>
      <c r="Q9" s="54"/>
      <c r="R9" s="53"/>
      <c r="S9" s="54"/>
      <c r="T9" s="53"/>
      <c r="U9" s="54"/>
      <c r="V9" s="53"/>
      <c r="W9" s="54"/>
      <c r="X9" s="53"/>
      <c r="Y9" s="54"/>
      <c r="Z9" s="53"/>
      <c r="AA9" s="54"/>
      <c r="AB9" s="53"/>
      <c r="AC9" s="54"/>
      <c r="AD9" s="53"/>
      <c r="AE9" s="54"/>
    </row>
    <row r="10" spans="1:31" ht="12.75" thickBot="1" x14ac:dyDescent="0.25">
      <c r="B10" s="45"/>
      <c r="C10" s="55"/>
      <c r="D10" s="47"/>
      <c r="E10" s="47"/>
      <c r="F10" s="48"/>
      <c r="G10" s="48"/>
      <c r="H10" s="49"/>
      <c r="I10" s="49"/>
      <c r="J10" s="49"/>
      <c r="K10" s="59"/>
      <c r="L10" s="51"/>
      <c r="M10" s="51"/>
      <c r="N10" s="52"/>
      <c r="O10" s="51"/>
      <c r="P10" s="53"/>
      <c r="Q10" s="54"/>
      <c r="R10" s="53"/>
      <c r="S10" s="54"/>
      <c r="T10" s="53"/>
      <c r="U10" s="54"/>
      <c r="V10" s="53"/>
      <c r="W10" s="54"/>
      <c r="X10" s="53"/>
      <c r="Y10" s="54"/>
      <c r="Z10" s="53"/>
      <c r="AA10" s="54"/>
      <c r="AB10" s="53"/>
      <c r="AC10" s="54"/>
      <c r="AD10" s="53"/>
      <c r="AE10" s="54"/>
    </row>
    <row r="11" spans="1:31" ht="12.75" thickBot="1" x14ac:dyDescent="0.25">
      <c r="B11" s="63"/>
      <c r="C11" s="79"/>
      <c r="D11" s="56"/>
      <c r="E11" s="56"/>
      <c r="F11" s="57"/>
      <c r="G11" s="57"/>
      <c r="H11" s="58"/>
      <c r="I11" s="58"/>
      <c r="J11" s="58"/>
      <c r="K11" s="59"/>
      <c r="L11" s="51"/>
      <c r="M11" s="51"/>
      <c r="N11" s="52"/>
      <c r="O11" s="51"/>
      <c r="P11" s="81"/>
      <c r="Q11" s="82"/>
      <c r="R11" s="81"/>
      <c r="S11" s="82"/>
      <c r="T11" s="81"/>
      <c r="U11" s="82"/>
      <c r="V11" s="81"/>
      <c r="W11" s="82"/>
      <c r="X11" s="81"/>
      <c r="Y11" s="82"/>
      <c r="Z11" s="81"/>
      <c r="AA11" s="82"/>
      <c r="AB11" s="81"/>
      <c r="AC11" s="82"/>
      <c r="AD11" s="81"/>
      <c r="AE11" s="82"/>
    </row>
    <row r="12" spans="1:31" ht="12.75" thickBot="1" x14ac:dyDescent="0.25">
      <c r="B12" s="45"/>
      <c r="C12" s="55"/>
      <c r="D12" s="47"/>
      <c r="E12" s="47"/>
      <c r="F12" s="48"/>
      <c r="G12" s="48"/>
      <c r="H12" s="49"/>
      <c r="I12" s="49"/>
      <c r="J12" s="49"/>
      <c r="K12" s="59"/>
      <c r="L12" s="51"/>
      <c r="M12" s="51"/>
      <c r="N12" s="52"/>
      <c r="O12" s="51"/>
      <c r="P12" s="53"/>
      <c r="Q12" s="54"/>
      <c r="R12" s="53"/>
      <c r="S12" s="54"/>
      <c r="T12" s="53"/>
      <c r="U12" s="54"/>
      <c r="V12" s="53"/>
      <c r="W12" s="54"/>
      <c r="X12" s="53"/>
      <c r="Y12" s="54"/>
      <c r="Z12" s="53"/>
      <c r="AA12" s="54"/>
      <c r="AB12" s="53"/>
      <c r="AC12" s="54"/>
      <c r="AD12" s="53"/>
      <c r="AE12" s="54"/>
    </row>
    <row r="13" spans="1:31" ht="12.75" thickBot="1" x14ac:dyDescent="0.25">
      <c r="B13" s="45"/>
      <c r="C13" s="46"/>
      <c r="D13" s="47"/>
      <c r="E13" s="47"/>
      <c r="F13" s="48"/>
      <c r="G13" s="48"/>
      <c r="H13" s="49"/>
      <c r="I13" s="49"/>
      <c r="J13" s="49"/>
      <c r="K13" s="50"/>
      <c r="L13" s="51"/>
      <c r="M13" s="51"/>
      <c r="N13" s="52"/>
      <c r="O13" s="51"/>
      <c r="P13" s="53"/>
      <c r="Q13" s="54"/>
      <c r="R13" s="53"/>
      <c r="S13" s="54"/>
      <c r="T13" s="53"/>
      <c r="U13" s="54"/>
      <c r="V13" s="53"/>
      <c r="W13" s="54"/>
      <c r="X13" s="53"/>
      <c r="Y13" s="54"/>
      <c r="Z13" s="53"/>
      <c r="AA13" s="54"/>
      <c r="AB13" s="53"/>
      <c r="AC13" s="54"/>
      <c r="AD13" s="53"/>
      <c r="AE13" s="54"/>
    </row>
    <row r="14" spans="1:31" ht="12.75" thickBot="1" x14ac:dyDescent="0.25">
      <c r="B14" s="45"/>
      <c r="C14" s="46"/>
      <c r="D14" s="47"/>
      <c r="E14" s="47"/>
      <c r="F14" s="48"/>
      <c r="G14" s="48"/>
      <c r="H14" s="49"/>
      <c r="I14" s="49"/>
      <c r="J14" s="49"/>
      <c r="K14" s="50"/>
      <c r="L14" s="51"/>
      <c r="M14" s="51"/>
      <c r="N14" s="52"/>
      <c r="O14" s="51"/>
      <c r="P14" s="53"/>
      <c r="Q14" s="54"/>
      <c r="R14" s="53"/>
      <c r="S14" s="54"/>
      <c r="T14" s="53"/>
      <c r="U14" s="54"/>
      <c r="V14" s="53"/>
      <c r="W14" s="54"/>
      <c r="X14" s="53"/>
      <c r="Y14" s="54"/>
      <c r="Z14" s="53"/>
      <c r="AA14" s="54"/>
      <c r="AB14" s="53"/>
      <c r="AC14" s="54"/>
      <c r="AD14" s="53"/>
      <c r="AE14" s="54"/>
    </row>
    <row r="15" spans="1:31" ht="12.75" thickBot="1" x14ac:dyDescent="0.25">
      <c r="B15" s="45"/>
      <c r="C15" s="46"/>
      <c r="D15" s="47"/>
      <c r="E15" s="47"/>
      <c r="F15" s="48"/>
      <c r="G15" s="48"/>
      <c r="H15" s="49"/>
      <c r="I15" s="49"/>
      <c r="J15" s="49"/>
      <c r="K15" s="50"/>
      <c r="L15" s="51"/>
      <c r="M15" s="51"/>
      <c r="N15" s="52"/>
      <c r="O15" s="51"/>
      <c r="P15" s="53"/>
      <c r="Q15" s="54"/>
      <c r="R15" s="53"/>
      <c r="S15" s="54"/>
      <c r="T15" s="53"/>
      <c r="U15" s="54"/>
      <c r="V15" s="53"/>
      <c r="W15" s="54"/>
      <c r="X15" s="53"/>
      <c r="Y15" s="54"/>
      <c r="Z15" s="53"/>
      <c r="AA15" s="54"/>
      <c r="AB15" s="53"/>
      <c r="AC15" s="54"/>
      <c r="AD15" s="53"/>
      <c r="AE15" s="54"/>
    </row>
    <row r="16" spans="1:31" ht="12.75" thickBot="1" x14ac:dyDescent="0.25">
      <c r="B16" s="45"/>
      <c r="C16" s="55"/>
      <c r="D16" s="47"/>
      <c r="E16" s="47"/>
      <c r="F16" s="48"/>
      <c r="G16" s="48"/>
      <c r="H16" s="49"/>
      <c r="I16" s="49"/>
      <c r="J16" s="49"/>
      <c r="K16" s="59"/>
      <c r="L16" s="51"/>
      <c r="M16" s="51"/>
      <c r="N16" s="52"/>
      <c r="O16" s="51"/>
      <c r="P16" s="53"/>
      <c r="Q16" s="54"/>
      <c r="R16" s="53"/>
      <c r="S16" s="54"/>
      <c r="T16" s="53"/>
      <c r="U16" s="54"/>
      <c r="V16" s="53"/>
      <c r="W16" s="54"/>
      <c r="X16" s="53"/>
      <c r="Y16" s="54"/>
      <c r="Z16" s="53"/>
      <c r="AA16" s="54"/>
      <c r="AB16" s="53"/>
      <c r="AC16" s="54"/>
      <c r="AD16" s="53"/>
      <c r="AE16" s="54"/>
    </row>
    <row r="17" spans="2:31" ht="12.75" thickBot="1" x14ac:dyDescent="0.25">
      <c r="B17" s="45"/>
      <c r="C17" s="46"/>
      <c r="D17" s="47"/>
      <c r="E17" s="47"/>
      <c r="F17" s="48"/>
      <c r="G17" s="48"/>
      <c r="H17" s="49"/>
      <c r="I17" s="49"/>
      <c r="J17" s="49"/>
      <c r="K17" s="50"/>
      <c r="L17" s="51"/>
      <c r="M17" s="51"/>
      <c r="N17" s="52"/>
      <c r="O17" s="51"/>
      <c r="P17" s="53"/>
      <c r="Q17" s="54"/>
      <c r="R17" s="53"/>
      <c r="S17" s="54"/>
      <c r="T17" s="53"/>
      <c r="U17" s="54"/>
      <c r="V17" s="53"/>
      <c r="W17" s="54"/>
      <c r="X17" s="53"/>
      <c r="Y17" s="54"/>
      <c r="Z17" s="53"/>
      <c r="AA17" s="54"/>
      <c r="AB17" s="53"/>
      <c r="AC17" s="54"/>
      <c r="AD17" s="53"/>
      <c r="AE17" s="54"/>
    </row>
    <row r="18" spans="2:31" ht="12.75" thickBot="1" x14ac:dyDescent="0.25">
      <c r="B18" s="45"/>
      <c r="C18" s="46"/>
      <c r="D18" s="47"/>
      <c r="E18" s="47"/>
      <c r="F18" s="48"/>
      <c r="G18" s="48"/>
      <c r="H18" s="49"/>
      <c r="I18" s="49"/>
      <c r="J18" s="49"/>
      <c r="K18" s="50"/>
      <c r="L18" s="51"/>
      <c r="M18" s="51"/>
      <c r="N18" s="52"/>
      <c r="O18" s="51"/>
      <c r="P18" s="53"/>
      <c r="Q18" s="54"/>
      <c r="R18" s="53"/>
      <c r="S18" s="54"/>
      <c r="T18" s="53"/>
      <c r="U18" s="54"/>
      <c r="V18" s="53"/>
      <c r="W18" s="54"/>
      <c r="X18" s="53"/>
      <c r="Y18" s="54"/>
      <c r="Z18" s="53"/>
      <c r="AA18" s="54"/>
      <c r="AB18" s="53"/>
      <c r="AC18" s="54"/>
      <c r="AD18" s="53"/>
      <c r="AE18" s="54"/>
    </row>
    <row r="19" spans="2:31" ht="12.75" thickBot="1" x14ac:dyDescent="0.25">
      <c r="B19" s="45"/>
      <c r="C19" s="46"/>
      <c r="D19" s="47"/>
      <c r="E19" s="47"/>
      <c r="F19" s="48"/>
      <c r="G19" s="48"/>
      <c r="H19" s="49"/>
      <c r="I19" s="49"/>
      <c r="J19" s="49"/>
      <c r="K19" s="50"/>
      <c r="L19" s="51"/>
      <c r="M19" s="51"/>
      <c r="N19" s="52"/>
      <c r="O19" s="51"/>
      <c r="P19" s="53"/>
      <c r="Q19" s="54"/>
      <c r="R19" s="53"/>
      <c r="S19" s="54"/>
      <c r="T19" s="53"/>
      <c r="U19" s="54"/>
      <c r="V19" s="53"/>
      <c r="W19" s="54"/>
      <c r="X19" s="53"/>
      <c r="Y19" s="54"/>
      <c r="Z19" s="53"/>
      <c r="AA19" s="54"/>
      <c r="AB19" s="53"/>
      <c r="AC19" s="54"/>
      <c r="AD19" s="53"/>
      <c r="AE19" s="54"/>
    </row>
    <row r="20" spans="2:31" ht="12.75" thickBot="1" x14ac:dyDescent="0.25">
      <c r="B20" s="63"/>
      <c r="C20" s="64"/>
      <c r="D20" s="56"/>
      <c r="E20" s="56"/>
      <c r="F20" s="57"/>
      <c r="G20" s="57"/>
      <c r="H20" s="58"/>
      <c r="I20" s="58"/>
      <c r="J20" s="58"/>
      <c r="K20" s="59"/>
      <c r="L20" s="51"/>
      <c r="M20" s="51"/>
      <c r="N20" s="52"/>
      <c r="O20" s="51"/>
      <c r="P20" s="53"/>
      <c r="Q20" s="54"/>
      <c r="R20" s="53"/>
      <c r="S20" s="54"/>
      <c r="T20" s="53"/>
      <c r="U20" s="54"/>
      <c r="V20" s="53"/>
      <c r="W20" s="54"/>
      <c r="X20" s="53"/>
      <c r="Y20" s="54"/>
      <c r="Z20" s="53"/>
      <c r="AA20" s="54"/>
      <c r="AB20" s="53"/>
      <c r="AC20" s="54"/>
      <c r="AD20" s="53"/>
      <c r="AE20" s="54"/>
    </row>
    <row r="21" spans="2:31" ht="12.75" thickBot="1" x14ac:dyDescent="0.25">
      <c r="B21" s="60"/>
      <c r="C21" s="55"/>
      <c r="D21" s="56"/>
      <c r="E21" s="56"/>
      <c r="F21" s="57"/>
      <c r="G21" s="57"/>
      <c r="H21" s="58"/>
      <c r="I21" s="58"/>
      <c r="J21" s="58"/>
      <c r="K21" s="59"/>
      <c r="L21" s="51"/>
      <c r="M21" s="51"/>
      <c r="N21" s="52"/>
      <c r="O21" s="51"/>
      <c r="P21" s="53"/>
      <c r="Q21" s="54"/>
      <c r="R21" s="53"/>
      <c r="S21" s="54"/>
      <c r="T21" s="53"/>
      <c r="U21" s="54"/>
      <c r="V21" s="53"/>
      <c r="W21" s="54"/>
      <c r="X21" s="53"/>
      <c r="Y21" s="54"/>
      <c r="Z21" s="53"/>
      <c r="AA21" s="54"/>
      <c r="AB21" s="53"/>
      <c r="AC21" s="54"/>
      <c r="AD21" s="53"/>
      <c r="AE21" s="54"/>
    </row>
    <row r="22" spans="2:31" ht="12.75" thickBot="1" x14ac:dyDescent="0.25">
      <c r="B22" s="60"/>
      <c r="C22" s="55"/>
      <c r="D22" s="56"/>
      <c r="E22" s="56"/>
      <c r="F22" s="57"/>
      <c r="G22" s="57"/>
      <c r="H22" s="58"/>
      <c r="I22" s="58"/>
      <c r="J22" s="58"/>
      <c r="K22" s="59"/>
      <c r="L22" s="51"/>
      <c r="M22" s="51"/>
      <c r="N22" s="52"/>
      <c r="O22" s="51"/>
      <c r="P22" s="53"/>
      <c r="Q22" s="54"/>
      <c r="R22" s="53"/>
      <c r="S22" s="54"/>
      <c r="T22" s="53"/>
      <c r="U22" s="54"/>
      <c r="V22" s="53"/>
      <c r="W22" s="54"/>
      <c r="X22" s="53"/>
      <c r="Y22" s="54"/>
      <c r="Z22" s="53"/>
      <c r="AA22" s="54"/>
      <c r="AB22" s="53"/>
      <c r="AC22" s="54"/>
      <c r="AD22" s="53"/>
      <c r="AE22" s="54"/>
    </row>
    <row r="23" spans="2:31" ht="12.75" thickBot="1" x14ac:dyDescent="0.25">
      <c r="B23" s="45"/>
      <c r="C23" s="46"/>
      <c r="D23" s="47"/>
      <c r="E23" s="47"/>
      <c r="F23" s="48"/>
      <c r="G23" s="48"/>
      <c r="H23" s="49"/>
      <c r="I23" s="49"/>
      <c r="J23" s="49"/>
      <c r="K23" s="50"/>
      <c r="L23" s="51"/>
      <c r="M23" s="51"/>
      <c r="N23" s="52"/>
      <c r="O23" s="51"/>
      <c r="P23" s="53"/>
      <c r="Q23" s="54"/>
      <c r="R23" s="53"/>
      <c r="S23" s="54"/>
      <c r="T23" s="53"/>
      <c r="U23" s="54"/>
      <c r="V23" s="53"/>
      <c r="W23" s="54"/>
      <c r="X23" s="53"/>
      <c r="Y23" s="54"/>
      <c r="Z23" s="53"/>
      <c r="AA23" s="54"/>
      <c r="AB23" s="53"/>
      <c r="AC23" s="54"/>
      <c r="AD23" s="53"/>
      <c r="AE23" s="54"/>
    </row>
    <row r="24" spans="2:31" ht="12.75" thickBot="1" x14ac:dyDescent="0.25">
      <c r="B24" s="60"/>
      <c r="C24" s="55"/>
      <c r="D24" s="56"/>
      <c r="E24" s="56"/>
      <c r="F24" s="57"/>
      <c r="G24" s="57"/>
      <c r="H24" s="58"/>
      <c r="I24" s="58"/>
      <c r="J24" s="58"/>
      <c r="K24" s="59"/>
      <c r="L24" s="61"/>
      <c r="M24" s="61"/>
      <c r="N24" s="52"/>
      <c r="O24" s="61"/>
      <c r="P24" s="53"/>
      <c r="Q24" s="54"/>
      <c r="R24" s="53"/>
      <c r="S24" s="54"/>
      <c r="T24" s="53"/>
      <c r="U24" s="54"/>
      <c r="V24" s="53"/>
      <c r="W24" s="54"/>
      <c r="X24" s="53"/>
      <c r="Y24" s="54"/>
      <c r="Z24" s="53"/>
      <c r="AA24" s="54"/>
      <c r="AB24" s="53"/>
      <c r="AC24" s="54"/>
      <c r="AD24" s="53"/>
      <c r="AE24" s="54"/>
    </row>
    <row r="25" spans="2:31" ht="12.75" thickBot="1" x14ac:dyDescent="0.25">
      <c r="B25" s="60"/>
      <c r="C25" s="55"/>
      <c r="D25" s="56"/>
      <c r="E25" s="56"/>
      <c r="F25" s="57"/>
      <c r="G25" s="57"/>
      <c r="H25" s="58"/>
      <c r="I25" s="58"/>
      <c r="J25" s="58"/>
      <c r="K25" s="59"/>
      <c r="L25" s="51"/>
      <c r="M25" s="51"/>
      <c r="N25" s="52"/>
      <c r="O25" s="51"/>
      <c r="P25" s="53"/>
      <c r="Q25" s="54"/>
      <c r="R25" s="53"/>
      <c r="S25" s="54"/>
      <c r="T25" s="53"/>
      <c r="U25" s="54"/>
      <c r="V25" s="53"/>
      <c r="W25" s="54"/>
      <c r="X25" s="53"/>
      <c r="Y25" s="54"/>
      <c r="Z25" s="53"/>
      <c r="AA25" s="54"/>
      <c r="AB25" s="53"/>
      <c r="AC25" s="54"/>
      <c r="AD25" s="53"/>
      <c r="AE25" s="54"/>
    </row>
    <row r="26" spans="2:31" ht="12.75" thickBot="1" x14ac:dyDescent="0.25">
      <c r="B26" s="60"/>
      <c r="C26" s="55"/>
      <c r="D26" s="56"/>
      <c r="E26" s="56"/>
      <c r="F26" s="57"/>
      <c r="G26" s="57"/>
      <c r="H26" s="58"/>
      <c r="I26" s="58"/>
      <c r="J26" s="58"/>
      <c r="K26" s="59"/>
      <c r="L26" s="51"/>
      <c r="M26" s="51"/>
      <c r="N26" s="52"/>
      <c r="O26" s="51"/>
      <c r="P26" s="53"/>
      <c r="Q26" s="54"/>
      <c r="R26" s="53"/>
      <c r="S26" s="54"/>
      <c r="T26" s="53"/>
      <c r="U26" s="54"/>
      <c r="V26" s="53"/>
      <c r="W26" s="54"/>
      <c r="X26" s="53"/>
      <c r="Y26" s="54"/>
      <c r="Z26" s="53"/>
      <c r="AA26" s="54"/>
      <c r="AB26" s="53"/>
      <c r="AC26" s="54"/>
      <c r="AD26" s="53"/>
      <c r="AE26" s="54"/>
    </row>
    <row r="27" spans="2:31" ht="12.75" thickBot="1" x14ac:dyDescent="0.25">
      <c r="B27" s="60"/>
      <c r="C27" s="55"/>
      <c r="D27" s="56"/>
      <c r="E27" s="56"/>
      <c r="F27" s="57"/>
      <c r="G27" s="57"/>
      <c r="H27" s="58"/>
      <c r="I27" s="58"/>
      <c r="J27" s="58"/>
      <c r="K27" s="59"/>
      <c r="L27" s="51"/>
      <c r="M27" s="51"/>
      <c r="N27" s="52"/>
      <c r="O27" s="51"/>
      <c r="P27" s="53"/>
      <c r="Q27" s="54"/>
      <c r="R27" s="53"/>
      <c r="S27" s="54"/>
      <c r="T27" s="53"/>
      <c r="U27" s="54"/>
      <c r="V27" s="53"/>
      <c r="W27" s="54"/>
      <c r="X27" s="53"/>
      <c r="Y27" s="54"/>
      <c r="Z27" s="53"/>
      <c r="AA27" s="54"/>
      <c r="AB27" s="53"/>
      <c r="AC27" s="54"/>
      <c r="AD27" s="53"/>
      <c r="AE27" s="54"/>
    </row>
    <row r="28" spans="2:31" ht="12.75" thickBot="1" x14ac:dyDescent="0.25">
      <c r="B28" s="60"/>
      <c r="C28" s="55"/>
      <c r="D28" s="56"/>
      <c r="E28" s="56"/>
      <c r="F28" s="57"/>
      <c r="G28" s="57"/>
      <c r="H28" s="58"/>
      <c r="I28" s="58"/>
      <c r="J28" s="58"/>
      <c r="K28" s="59"/>
      <c r="L28" s="51"/>
      <c r="M28" s="51"/>
      <c r="N28" s="52"/>
      <c r="O28" s="51"/>
      <c r="P28" s="53"/>
      <c r="Q28" s="54"/>
      <c r="R28" s="53"/>
      <c r="S28" s="54"/>
      <c r="T28" s="53"/>
      <c r="U28" s="54"/>
      <c r="V28" s="53"/>
      <c r="W28" s="54"/>
      <c r="X28" s="53"/>
      <c r="Y28" s="54"/>
      <c r="Z28" s="53"/>
      <c r="AA28" s="54"/>
      <c r="AB28" s="53"/>
      <c r="AC28" s="54"/>
      <c r="AD28" s="53"/>
      <c r="AE28" s="54"/>
    </row>
    <row r="29" spans="2:31" ht="12.75" thickBot="1" x14ac:dyDescent="0.25">
      <c r="B29" s="60"/>
      <c r="C29" s="55"/>
      <c r="D29" s="56"/>
      <c r="E29" s="56"/>
      <c r="F29" s="57"/>
      <c r="G29" s="57"/>
      <c r="H29" s="58"/>
      <c r="I29" s="58"/>
      <c r="J29" s="58"/>
      <c r="K29" s="59"/>
      <c r="L29" s="51"/>
      <c r="M29" s="51"/>
      <c r="N29" s="52"/>
      <c r="O29" s="51"/>
      <c r="P29" s="53"/>
      <c r="Q29" s="54"/>
      <c r="R29" s="53"/>
      <c r="S29" s="54"/>
      <c r="T29" s="53"/>
      <c r="U29" s="54"/>
      <c r="V29" s="53"/>
      <c r="W29" s="54"/>
      <c r="X29" s="53"/>
      <c r="Y29" s="54"/>
      <c r="Z29" s="53"/>
      <c r="AA29" s="54"/>
      <c r="AB29" s="53"/>
      <c r="AC29" s="54"/>
      <c r="AD29" s="53"/>
      <c r="AE29" s="54"/>
    </row>
    <row r="30" spans="2:31" ht="12.75" thickBot="1" x14ac:dyDescent="0.25">
      <c r="B30" s="45"/>
      <c r="C30" s="55"/>
      <c r="D30" s="47"/>
      <c r="E30" s="47"/>
      <c r="F30" s="48"/>
      <c r="G30" s="48"/>
      <c r="H30" s="49"/>
      <c r="I30" s="49"/>
      <c r="J30" s="49"/>
      <c r="K30" s="50"/>
      <c r="L30" s="51"/>
      <c r="M30" s="51"/>
      <c r="N30" s="52"/>
      <c r="O30" s="51"/>
      <c r="P30" s="53"/>
      <c r="Q30" s="54"/>
      <c r="R30" s="53"/>
      <c r="S30" s="54"/>
      <c r="T30" s="53"/>
      <c r="U30" s="54"/>
      <c r="V30" s="53"/>
      <c r="W30" s="54"/>
      <c r="X30" s="53"/>
      <c r="Y30" s="54"/>
      <c r="Z30" s="53"/>
      <c r="AA30" s="54"/>
      <c r="AB30" s="53"/>
      <c r="AC30" s="54"/>
      <c r="AD30" s="53"/>
      <c r="AE30" s="54"/>
    </row>
    <row r="31" spans="2:31" ht="12.75" thickBot="1" x14ac:dyDescent="0.25">
      <c r="B31" s="60"/>
      <c r="C31" s="55"/>
      <c r="D31" s="47"/>
      <c r="E31" s="47"/>
      <c r="F31" s="48"/>
      <c r="G31" s="48"/>
      <c r="H31" s="49"/>
      <c r="I31" s="49"/>
      <c r="J31" s="49"/>
      <c r="K31" s="50"/>
      <c r="L31" s="51"/>
      <c r="M31" s="51"/>
      <c r="N31" s="52"/>
      <c r="O31" s="51"/>
      <c r="P31" s="53"/>
      <c r="Q31" s="54"/>
      <c r="R31" s="53"/>
      <c r="S31" s="54"/>
      <c r="T31" s="53"/>
      <c r="U31" s="54"/>
      <c r="V31" s="53"/>
      <c r="W31" s="54"/>
      <c r="X31" s="53"/>
      <c r="Y31" s="54"/>
      <c r="Z31" s="53"/>
      <c r="AA31" s="54"/>
      <c r="AB31" s="53"/>
      <c r="AC31" s="54"/>
      <c r="AD31" s="53"/>
      <c r="AE31" s="54"/>
    </row>
    <row r="32" spans="2:31" ht="12.75" thickBot="1" x14ac:dyDescent="0.25">
      <c r="B32" s="45"/>
      <c r="C32" s="55"/>
      <c r="D32" s="56"/>
      <c r="E32" s="56"/>
      <c r="F32" s="57"/>
      <c r="G32" s="57"/>
      <c r="H32" s="58"/>
      <c r="I32" s="58"/>
      <c r="J32" s="58"/>
      <c r="K32" s="59"/>
      <c r="L32" s="51"/>
      <c r="M32" s="51"/>
      <c r="N32" s="52"/>
      <c r="O32" s="51"/>
      <c r="P32" s="53"/>
      <c r="Q32" s="54"/>
      <c r="R32" s="53"/>
      <c r="S32" s="54"/>
      <c r="T32" s="53"/>
      <c r="U32" s="54"/>
      <c r="V32" s="53"/>
      <c r="W32" s="54"/>
      <c r="X32" s="53"/>
      <c r="Y32" s="54"/>
      <c r="Z32" s="53"/>
      <c r="AA32" s="54"/>
      <c r="AB32" s="53"/>
      <c r="AC32" s="54"/>
      <c r="AD32" s="53"/>
      <c r="AE32" s="54"/>
    </row>
    <row r="33" spans="2:31" ht="12.75" thickBot="1" x14ac:dyDescent="0.25">
      <c r="B33" s="63"/>
      <c r="C33" s="64"/>
      <c r="D33" s="56"/>
      <c r="E33" s="56"/>
      <c r="F33" s="57"/>
      <c r="G33" s="57"/>
      <c r="H33" s="58"/>
      <c r="I33" s="58"/>
      <c r="J33" s="58"/>
      <c r="K33" s="59"/>
      <c r="L33" s="51"/>
      <c r="M33" s="51"/>
      <c r="N33" s="52"/>
      <c r="O33" s="51"/>
      <c r="P33" s="53"/>
      <c r="Q33" s="54"/>
      <c r="R33" s="53"/>
      <c r="S33" s="54"/>
      <c r="T33" s="53"/>
      <c r="U33" s="54"/>
      <c r="V33" s="53"/>
      <c r="W33" s="54"/>
      <c r="X33" s="53"/>
      <c r="Y33" s="54"/>
      <c r="Z33" s="53"/>
      <c r="AA33" s="54"/>
      <c r="AB33" s="53"/>
      <c r="AC33" s="54"/>
      <c r="AD33" s="53"/>
      <c r="AE33" s="54"/>
    </row>
    <row r="34" spans="2:31" ht="12.75" thickBot="1" x14ac:dyDescent="0.25">
      <c r="B34" s="63"/>
      <c r="C34" s="64"/>
      <c r="D34" s="56"/>
      <c r="E34" s="56"/>
      <c r="F34" s="57"/>
      <c r="G34" s="57"/>
      <c r="H34" s="58"/>
      <c r="I34" s="58"/>
      <c r="J34" s="58"/>
      <c r="K34" s="59"/>
      <c r="L34" s="51"/>
      <c r="M34" s="51"/>
      <c r="N34" s="52"/>
      <c r="O34" s="51"/>
      <c r="P34" s="53"/>
      <c r="Q34" s="54"/>
      <c r="R34" s="53"/>
      <c r="S34" s="54"/>
      <c r="T34" s="53"/>
      <c r="U34" s="54"/>
      <c r="V34" s="53"/>
      <c r="W34" s="54"/>
      <c r="X34" s="53"/>
      <c r="Y34" s="54"/>
      <c r="Z34" s="53"/>
      <c r="AA34" s="54"/>
      <c r="AB34" s="53"/>
      <c r="AC34" s="54"/>
      <c r="AD34" s="53"/>
      <c r="AE34" s="54"/>
    </row>
    <row r="35" spans="2:31" ht="12.75" thickBot="1" x14ac:dyDescent="0.25">
      <c r="B35" s="63"/>
      <c r="C35" s="64"/>
      <c r="D35" s="56"/>
      <c r="E35" s="56"/>
      <c r="F35" s="57"/>
      <c r="G35" s="57"/>
      <c r="H35" s="58"/>
      <c r="I35" s="58"/>
      <c r="J35" s="58"/>
      <c r="K35" s="59"/>
      <c r="L35" s="51"/>
      <c r="M35" s="51"/>
      <c r="N35" s="52"/>
      <c r="O35" s="51"/>
      <c r="P35" s="53"/>
      <c r="Q35" s="54"/>
      <c r="R35" s="53"/>
      <c r="S35" s="54"/>
      <c r="T35" s="53"/>
      <c r="U35" s="54"/>
      <c r="V35" s="53"/>
      <c r="W35" s="54"/>
      <c r="X35" s="53"/>
      <c r="Y35" s="54"/>
      <c r="Z35" s="53"/>
      <c r="AA35" s="54"/>
      <c r="AB35" s="53"/>
      <c r="AC35" s="54"/>
      <c r="AD35" s="53"/>
      <c r="AE35" s="54"/>
    </row>
    <row r="36" spans="2:31" ht="12.75" thickBot="1" x14ac:dyDescent="0.25">
      <c r="B36" s="60"/>
      <c r="C36" s="55"/>
      <c r="D36" s="56"/>
      <c r="E36" s="56"/>
      <c r="F36" s="57"/>
      <c r="G36" s="57"/>
      <c r="H36" s="58"/>
      <c r="I36" s="58"/>
      <c r="J36" s="58"/>
      <c r="K36" s="59"/>
      <c r="L36" s="51"/>
      <c r="M36" s="51"/>
      <c r="N36" s="52"/>
      <c r="O36" s="51"/>
      <c r="P36" s="53"/>
      <c r="Q36" s="54"/>
      <c r="R36" s="53"/>
      <c r="S36" s="54"/>
      <c r="T36" s="53"/>
      <c r="U36" s="54"/>
      <c r="V36" s="53"/>
      <c r="W36" s="54"/>
      <c r="X36" s="53"/>
      <c r="Y36" s="54"/>
      <c r="Z36" s="53"/>
      <c r="AA36" s="54"/>
      <c r="AB36" s="53"/>
      <c r="AC36" s="54"/>
      <c r="AD36" s="53"/>
      <c r="AE36" s="54"/>
    </row>
    <row r="37" spans="2:31" ht="12.75" thickBot="1" x14ac:dyDescent="0.25">
      <c r="B37" s="45"/>
      <c r="C37" s="55"/>
      <c r="D37" s="56"/>
      <c r="E37" s="56"/>
      <c r="F37" s="57"/>
      <c r="G37" s="57"/>
      <c r="H37" s="58"/>
      <c r="I37" s="58"/>
      <c r="J37" s="58"/>
      <c r="K37" s="59"/>
      <c r="L37" s="51"/>
      <c r="M37" s="51"/>
      <c r="N37" s="52"/>
      <c r="O37" s="51"/>
      <c r="P37" s="53"/>
      <c r="Q37" s="54"/>
      <c r="R37" s="53"/>
      <c r="S37" s="54"/>
      <c r="T37" s="53"/>
      <c r="U37" s="54"/>
      <c r="V37" s="53"/>
      <c r="W37" s="54"/>
      <c r="X37" s="53"/>
      <c r="Y37" s="54"/>
      <c r="Z37" s="53"/>
      <c r="AA37" s="54"/>
      <c r="AB37" s="53"/>
      <c r="AC37" s="54"/>
      <c r="AD37" s="53"/>
      <c r="AE37" s="54"/>
    </row>
    <row r="38" spans="2:31" ht="12.75" thickBot="1" x14ac:dyDescent="0.25">
      <c r="B38" s="45"/>
      <c r="C38" s="55"/>
      <c r="D38" s="56"/>
      <c r="E38" s="56"/>
      <c r="F38" s="57"/>
      <c r="G38" s="57"/>
      <c r="H38" s="58"/>
      <c r="I38" s="58"/>
      <c r="J38" s="58"/>
      <c r="K38" s="59"/>
      <c r="L38" s="51"/>
      <c r="M38" s="51"/>
      <c r="N38" s="52"/>
      <c r="O38" s="51"/>
      <c r="P38" s="53"/>
      <c r="Q38" s="54"/>
      <c r="R38" s="53"/>
      <c r="S38" s="54"/>
      <c r="T38" s="53"/>
      <c r="U38" s="54"/>
      <c r="V38" s="53"/>
      <c r="W38" s="54"/>
      <c r="X38" s="53"/>
      <c r="Y38" s="54"/>
      <c r="Z38" s="53"/>
      <c r="AA38" s="54"/>
      <c r="AB38" s="53"/>
      <c r="AC38" s="54"/>
      <c r="AD38" s="53"/>
      <c r="AE38" s="54"/>
    </row>
    <row r="39" spans="2:31" ht="12.75" thickBot="1" x14ac:dyDescent="0.25">
      <c r="C39" s="79"/>
      <c r="D39" s="56"/>
      <c r="E39" s="56"/>
      <c r="F39" s="57"/>
      <c r="G39" s="57"/>
      <c r="H39" s="58"/>
      <c r="I39" s="58"/>
      <c r="J39" s="58"/>
      <c r="L39" s="51"/>
      <c r="M39" s="51"/>
      <c r="N39" s="52"/>
      <c r="O39" s="51"/>
      <c r="P39" s="53"/>
      <c r="Q39" s="54"/>
      <c r="R39" s="53"/>
      <c r="S39" s="54"/>
      <c r="T39" s="53"/>
      <c r="U39" s="54"/>
      <c r="V39" s="53"/>
      <c r="W39" s="54"/>
      <c r="X39" s="53"/>
      <c r="Y39" s="54"/>
      <c r="Z39" s="53"/>
      <c r="AA39" s="54"/>
      <c r="AB39" s="53"/>
      <c r="AC39" s="54"/>
      <c r="AD39" s="53"/>
      <c r="AE39" s="54"/>
    </row>
    <row r="40" spans="2:31" ht="12.75" thickBot="1" x14ac:dyDescent="0.25">
      <c r="B40" s="63"/>
      <c r="C40" s="64"/>
      <c r="D40" s="56"/>
      <c r="E40" s="56"/>
      <c r="F40" s="57"/>
      <c r="G40" s="57"/>
      <c r="H40" s="58"/>
      <c r="I40" s="58"/>
      <c r="J40" s="58"/>
      <c r="K40" s="59"/>
      <c r="L40" s="51"/>
      <c r="M40" s="51"/>
      <c r="N40" s="52"/>
      <c r="O40" s="51"/>
      <c r="P40" s="53"/>
      <c r="Q40" s="54"/>
      <c r="R40" s="53"/>
      <c r="S40" s="54"/>
      <c r="T40" s="53"/>
      <c r="U40" s="54"/>
      <c r="V40" s="53"/>
      <c r="W40" s="54"/>
      <c r="X40" s="53"/>
      <c r="Y40" s="54"/>
      <c r="Z40" s="53"/>
      <c r="AA40" s="54"/>
      <c r="AB40" s="53"/>
      <c r="AC40" s="54"/>
      <c r="AD40" s="53"/>
      <c r="AE40" s="54"/>
    </row>
    <row r="41" spans="2:31" ht="12.75" thickBot="1" x14ac:dyDescent="0.25">
      <c r="B41" s="63"/>
      <c r="C41" s="64"/>
      <c r="D41" s="56"/>
      <c r="E41" s="56"/>
      <c r="F41" s="57"/>
      <c r="G41" s="57"/>
      <c r="H41" s="58"/>
      <c r="I41" s="58"/>
      <c r="J41" s="58"/>
      <c r="K41" s="59"/>
      <c r="L41" s="51"/>
      <c r="M41" s="51"/>
      <c r="N41" s="52"/>
      <c r="O41" s="51"/>
      <c r="P41" s="53"/>
      <c r="Q41" s="54"/>
      <c r="R41" s="53"/>
      <c r="S41" s="54"/>
      <c r="T41" s="53"/>
      <c r="U41" s="54"/>
      <c r="V41" s="53"/>
      <c r="W41" s="54"/>
      <c r="X41" s="53"/>
      <c r="Y41" s="54"/>
      <c r="Z41" s="53"/>
      <c r="AA41" s="54"/>
      <c r="AB41" s="53"/>
      <c r="AC41" s="54"/>
      <c r="AD41" s="53"/>
      <c r="AE41" s="54"/>
    </row>
    <row r="42" spans="2:31" ht="12.75" thickBot="1" x14ac:dyDescent="0.25">
      <c r="B42" s="60"/>
      <c r="C42" s="55"/>
      <c r="D42" s="56"/>
      <c r="E42" s="56"/>
      <c r="F42" s="57"/>
      <c r="G42" s="57"/>
      <c r="H42" s="58"/>
      <c r="I42" s="58"/>
      <c r="J42" s="58"/>
      <c r="K42" s="59"/>
      <c r="L42" s="51"/>
      <c r="M42" s="51"/>
      <c r="N42" s="52"/>
      <c r="O42" s="51"/>
      <c r="P42" s="53"/>
      <c r="Q42" s="54"/>
      <c r="R42" s="53"/>
      <c r="S42" s="54"/>
      <c r="T42" s="53"/>
      <c r="U42" s="54"/>
      <c r="V42" s="53"/>
      <c r="W42" s="54"/>
      <c r="X42" s="53"/>
      <c r="Y42" s="54"/>
      <c r="Z42" s="53"/>
      <c r="AA42" s="54"/>
      <c r="AB42" s="53"/>
      <c r="AC42" s="54"/>
      <c r="AD42" s="53"/>
      <c r="AE42" s="54"/>
    </row>
    <row r="43" spans="2:31" ht="12.75" thickBot="1" x14ac:dyDescent="0.25">
      <c r="C43" s="79"/>
      <c r="D43" s="56"/>
      <c r="E43" s="56"/>
      <c r="F43" s="57"/>
      <c r="G43" s="57"/>
      <c r="H43" s="58"/>
      <c r="I43" s="58"/>
      <c r="J43" s="58"/>
      <c r="L43" s="51"/>
      <c r="M43" s="51"/>
      <c r="N43" s="52"/>
      <c r="O43" s="51"/>
      <c r="P43" s="53"/>
      <c r="Q43" s="54"/>
      <c r="R43" s="53"/>
      <c r="S43" s="54"/>
      <c r="T43" s="53"/>
      <c r="U43" s="54"/>
      <c r="V43" s="53"/>
      <c r="W43" s="54"/>
      <c r="X43" s="53"/>
      <c r="Y43" s="54"/>
      <c r="Z43" s="53"/>
      <c r="AA43" s="54"/>
      <c r="AB43" s="53"/>
      <c r="AC43" s="54"/>
      <c r="AD43" s="53"/>
      <c r="AE43" s="54"/>
    </row>
    <row r="44" spans="2:31" ht="12.75" thickBot="1" x14ac:dyDescent="0.25">
      <c r="C44" s="79"/>
      <c r="D44" s="56"/>
      <c r="E44" s="56"/>
      <c r="F44" s="57"/>
      <c r="G44" s="57"/>
      <c r="H44" s="58"/>
      <c r="I44" s="58"/>
      <c r="J44" s="58"/>
      <c r="L44" s="51"/>
      <c r="M44" s="51"/>
      <c r="N44" s="52"/>
      <c r="O44" s="51"/>
      <c r="P44" s="53"/>
      <c r="Q44" s="54"/>
      <c r="R44" s="53"/>
      <c r="S44" s="54"/>
      <c r="T44" s="53"/>
      <c r="U44" s="54"/>
      <c r="V44" s="53"/>
      <c r="W44" s="54"/>
      <c r="X44" s="53"/>
      <c r="Y44" s="54"/>
      <c r="Z44" s="53"/>
      <c r="AA44" s="54"/>
      <c r="AB44" s="53"/>
      <c r="AC44" s="54"/>
      <c r="AD44" s="53"/>
      <c r="AE44" s="54"/>
    </row>
    <row r="45" spans="2:31" ht="12.75" thickBot="1" x14ac:dyDescent="0.25">
      <c r="C45" s="79"/>
      <c r="D45" s="56"/>
      <c r="E45" s="56"/>
      <c r="F45" s="57"/>
      <c r="G45" s="57"/>
      <c r="H45" s="58"/>
      <c r="I45" s="58"/>
      <c r="J45" s="58"/>
      <c r="L45" s="51"/>
      <c r="M45" s="51"/>
      <c r="N45" s="52"/>
      <c r="O45" s="51"/>
      <c r="P45" s="53"/>
      <c r="Q45" s="54"/>
      <c r="R45" s="53"/>
      <c r="S45" s="54"/>
      <c r="T45" s="53"/>
      <c r="U45" s="54"/>
      <c r="V45" s="53"/>
      <c r="W45" s="54"/>
      <c r="X45" s="53"/>
      <c r="Y45" s="54"/>
      <c r="Z45" s="53"/>
      <c r="AA45" s="54"/>
      <c r="AB45" s="53"/>
      <c r="AC45" s="54"/>
      <c r="AD45" s="53"/>
      <c r="AE45" s="54"/>
    </row>
    <row r="46" spans="2:31" ht="12.75" thickBot="1" x14ac:dyDescent="0.25">
      <c r="C46" s="79"/>
      <c r="D46" s="56"/>
      <c r="E46" s="56"/>
      <c r="F46" s="57"/>
      <c r="G46" s="57"/>
      <c r="H46" s="58"/>
      <c r="I46" s="58"/>
      <c r="J46" s="58"/>
      <c r="L46" s="51"/>
      <c r="M46" s="51"/>
      <c r="N46" s="52"/>
      <c r="O46" s="51"/>
      <c r="P46" s="53"/>
      <c r="Q46" s="54"/>
      <c r="R46" s="53"/>
      <c r="S46" s="54"/>
      <c r="T46" s="53"/>
      <c r="U46" s="54"/>
      <c r="V46" s="53"/>
      <c r="W46" s="54"/>
      <c r="X46" s="53"/>
      <c r="Y46" s="54"/>
      <c r="Z46" s="53"/>
      <c r="AA46" s="54"/>
      <c r="AB46" s="53"/>
      <c r="AC46" s="54"/>
      <c r="AD46" s="53"/>
      <c r="AE46" s="54"/>
    </row>
    <row r="47" spans="2:31" ht="12.75" thickBot="1" x14ac:dyDescent="0.25">
      <c r="C47" s="79"/>
      <c r="D47" s="56"/>
      <c r="E47" s="56"/>
      <c r="F47" s="57"/>
      <c r="G47" s="57"/>
      <c r="H47" s="58"/>
      <c r="I47" s="58"/>
      <c r="J47" s="58"/>
      <c r="L47" s="51"/>
      <c r="M47" s="51"/>
      <c r="N47" s="52"/>
      <c r="O47" s="51"/>
      <c r="P47" s="53"/>
      <c r="Q47" s="54"/>
      <c r="R47" s="53"/>
      <c r="S47" s="54"/>
      <c r="T47" s="53"/>
      <c r="U47" s="54"/>
      <c r="V47" s="53"/>
      <c r="W47" s="54"/>
      <c r="X47" s="53"/>
      <c r="Y47" s="54"/>
      <c r="Z47" s="53"/>
      <c r="AA47" s="54"/>
      <c r="AB47" s="53"/>
      <c r="AC47" s="54"/>
      <c r="AD47" s="53"/>
      <c r="AE47" s="54"/>
    </row>
    <row r="48" spans="2:31" ht="12.75" thickBot="1" x14ac:dyDescent="0.25">
      <c r="B48" s="45"/>
      <c r="C48" s="55"/>
      <c r="D48" s="56"/>
      <c r="E48" s="56"/>
      <c r="F48" s="57"/>
      <c r="G48" s="57"/>
      <c r="H48" s="58"/>
      <c r="I48" s="58"/>
      <c r="J48" s="58"/>
      <c r="K48" s="59"/>
      <c r="L48" s="51"/>
      <c r="M48" s="51"/>
      <c r="N48" s="52"/>
      <c r="O48" s="51"/>
      <c r="P48" s="53"/>
      <c r="Q48" s="54"/>
      <c r="R48" s="53"/>
      <c r="S48" s="54"/>
      <c r="T48" s="53"/>
      <c r="U48" s="54"/>
      <c r="V48" s="53"/>
      <c r="W48" s="54"/>
      <c r="X48" s="53"/>
      <c r="Y48" s="54"/>
      <c r="Z48" s="53"/>
      <c r="AA48" s="54"/>
      <c r="AB48" s="53"/>
      <c r="AC48" s="54"/>
      <c r="AD48" s="53"/>
      <c r="AE48" s="54"/>
    </row>
    <row r="49" spans="2:31" ht="12.75" thickBot="1" x14ac:dyDescent="0.25">
      <c r="B49" s="45"/>
      <c r="C49" s="55"/>
      <c r="D49" s="56"/>
      <c r="E49" s="56"/>
      <c r="F49" s="57"/>
      <c r="G49" s="57"/>
      <c r="H49" s="58"/>
      <c r="I49" s="58"/>
      <c r="J49" s="58"/>
      <c r="K49" s="59"/>
      <c r="L49" s="51"/>
      <c r="M49" s="51"/>
      <c r="N49" s="52"/>
      <c r="O49" s="51"/>
      <c r="P49" s="53"/>
      <c r="Q49" s="54"/>
      <c r="R49" s="53"/>
      <c r="S49" s="54"/>
      <c r="T49" s="53"/>
      <c r="U49" s="54"/>
      <c r="V49" s="53"/>
      <c r="W49" s="54"/>
      <c r="X49" s="53"/>
      <c r="Y49" s="54"/>
      <c r="Z49" s="53"/>
      <c r="AA49" s="54"/>
      <c r="AB49" s="53"/>
      <c r="AC49" s="54"/>
      <c r="AD49" s="53"/>
      <c r="AE49" s="54"/>
    </row>
    <row r="50" spans="2:31" ht="12.75" thickBot="1" x14ac:dyDescent="0.25">
      <c r="B50" s="45"/>
      <c r="C50" s="55"/>
      <c r="D50" s="56"/>
      <c r="E50" s="56"/>
      <c r="F50" s="57"/>
      <c r="G50" s="57"/>
      <c r="H50" s="58"/>
      <c r="I50" s="58"/>
      <c r="J50" s="58"/>
      <c r="K50" s="59"/>
      <c r="L50" s="51"/>
      <c r="M50" s="51"/>
      <c r="N50" s="52"/>
      <c r="O50" s="51"/>
      <c r="P50" s="53"/>
      <c r="Q50" s="54"/>
      <c r="R50" s="53"/>
      <c r="S50" s="54"/>
      <c r="T50" s="53"/>
      <c r="U50" s="54"/>
      <c r="V50" s="53"/>
      <c r="W50" s="54"/>
      <c r="X50" s="53"/>
      <c r="Y50" s="54"/>
      <c r="Z50" s="53"/>
      <c r="AA50" s="54"/>
      <c r="AB50" s="53"/>
      <c r="AC50" s="54"/>
      <c r="AD50" s="53"/>
      <c r="AE50" s="54"/>
    </row>
    <row r="51" spans="2:31" ht="12.75" thickBot="1" x14ac:dyDescent="0.25">
      <c r="B51" s="60"/>
      <c r="C51" s="55"/>
      <c r="D51" s="47"/>
      <c r="E51" s="47"/>
      <c r="F51" s="48"/>
      <c r="G51" s="48"/>
      <c r="H51" s="49"/>
      <c r="I51" s="49"/>
      <c r="J51" s="49"/>
      <c r="K51" s="50"/>
      <c r="L51" s="51"/>
      <c r="M51" s="51"/>
      <c r="N51" s="52"/>
      <c r="O51" s="51"/>
      <c r="P51" s="53"/>
      <c r="Q51" s="54"/>
      <c r="R51" s="53"/>
      <c r="S51" s="54"/>
      <c r="T51" s="53"/>
      <c r="U51" s="54"/>
      <c r="V51" s="53"/>
      <c r="W51" s="54"/>
      <c r="X51" s="53"/>
      <c r="Y51" s="54"/>
      <c r="Z51" s="53"/>
      <c r="AA51" s="54"/>
      <c r="AB51" s="53"/>
      <c r="AC51" s="54"/>
      <c r="AD51" s="53"/>
      <c r="AE51" s="54"/>
    </row>
    <row r="52" spans="2:31" ht="12.75" thickBot="1" x14ac:dyDescent="0.25">
      <c r="B52" s="60"/>
      <c r="C52" s="55"/>
      <c r="D52" s="47"/>
      <c r="E52" s="47"/>
      <c r="F52" s="48"/>
      <c r="G52" s="48"/>
      <c r="H52" s="49"/>
      <c r="I52" s="49"/>
      <c r="J52" s="49"/>
      <c r="K52" s="50"/>
      <c r="L52" s="51"/>
      <c r="M52" s="51"/>
      <c r="N52" s="52"/>
      <c r="O52" s="51"/>
      <c r="P52" s="53"/>
      <c r="Q52" s="54"/>
      <c r="R52" s="53"/>
      <c r="S52" s="54"/>
      <c r="T52" s="53"/>
      <c r="U52" s="54"/>
      <c r="V52" s="53"/>
      <c r="W52" s="54"/>
      <c r="X52" s="53"/>
      <c r="Y52" s="54"/>
      <c r="Z52" s="53"/>
      <c r="AA52" s="54"/>
      <c r="AB52" s="53"/>
      <c r="AC52" s="54"/>
      <c r="AD52" s="53"/>
      <c r="AE52" s="54"/>
    </row>
    <row r="53" spans="2:31" ht="12.75" thickBot="1" x14ac:dyDescent="0.25">
      <c r="B53" s="60"/>
      <c r="C53" s="55"/>
      <c r="D53" s="47"/>
      <c r="E53" s="47"/>
      <c r="F53" s="48"/>
      <c r="G53" s="48"/>
      <c r="H53" s="49"/>
      <c r="I53" s="49"/>
      <c r="J53" s="49"/>
      <c r="K53" s="50"/>
      <c r="L53" s="51"/>
      <c r="M53" s="51"/>
      <c r="N53" s="52"/>
      <c r="O53" s="51"/>
      <c r="P53" s="53"/>
      <c r="Q53" s="54"/>
      <c r="R53" s="53"/>
      <c r="S53" s="54"/>
      <c r="T53" s="53"/>
      <c r="U53" s="54"/>
      <c r="V53" s="53"/>
      <c r="W53" s="54"/>
      <c r="X53" s="53"/>
      <c r="Y53" s="54"/>
      <c r="Z53" s="53"/>
      <c r="AA53" s="54"/>
      <c r="AB53" s="53"/>
      <c r="AC53" s="54"/>
      <c r="AD53" s="53"/>
      <c r="AE53" s="54"/>
    </row>
    <row r="54" spans="2:31" ht="12.75" thickBot="1" x14ac:dyDescent="0.25">
      <c r="B54" s="60"/>
      <c r="C54" s="55"/>
      <c r="D54" s="47"/>
      <c r="E54" s="47"/>
      <c r="F54" s="48"/>
      <c r="G54" s="48"/>
      <c r="H54" s="49"/>
      <c r="I54" s="49"/>
      <c r="J54" s="49"/>
      <c r="K54" s="50"/>
      <c r="L54" s="51"/>
      <c r="M54" s="51"/>
      <c r="N54" s="52"/>
      <c r="O54" s="51"/>
      <c r="P54" s="53"/>
      <c r="Q54" s="54"/>
      <c r="R54" s="53"/>
      <c r="S54" s="54"/>
      <c r="T54" s="53"/>
      <c r="U54" s="54"/>
      <c r="V54" s="53"/>
      <c r="W54" s="54"/>
      <c r="X54" s="53"/>
      <c r="Y54" s="54"/>
      <c r="Z54" s="53"/>
      <c r="AA54" s="54"/>
      <c r="AB54" s="53"/>
      <c r="AC54" s="54"/>
      <c r="AD54" s="53"/>
      <c r="AE54" s="54"/>
    </row>
    <row r="55" spans="2:31" ht="12.75" thickBot="1" x14ac:dyDescent="0.25">
      <c r="B55" s="60"/>
      <c r="C55" s="55"/>
      <c r="D55" s="56"/>
      <c r="E55" s="56"/>
      <c r="F55" s="57"/>
      <c r="G55" s="57"/>
      <c r="H55" s="58"/>
      <c r="I55" s="58"/>
      <c r="J55" s="58"/>
      <c r="K55" s="59"/>
      <c r="L55" s="51"/>
      <c r="M55" s="51"/>
      <c r="N55" s="52"/>
      <c r="O55" s="51"/>
      <c r="P55" s="53"/>
      <c r="Q55" s="54"/>
      <c r="R55" s="53"/>
      <c r="S55" s="54"/>
      <c r="T55" s="53"/>
      <c r="U55" s="54"/>
      <c r="V55" s="53"/>
      <c r="W55" s="54"/>
      <c r="X55" s="53"/>
      <c r="Y55" s="54"/>
      <c r="Z55" s="53"/>
      <c r="AA55" s="54"/>
      <c r="AB55" s="53"/>
      <c r="AC55" s="54"/>
      <c r="AD55" s="53"/>
      <c r="AE55" s="54"/>
    </row>
    <row r="56" spans="2:31" ht="12.75" thickBot="1" x14ac:dyDescent="0.25">
      <c r="B56" s="60"/>
      <c r="C56" s="55"/>
      <c r="D56" s="56"/>
      <c r="E56" s="56"/>
      <c r="F56" s="57"/>
      <c r="G56" s="57"/>
      <c r="H56" s="58"/>
      <c r="I56" s="58"/>
      <c r="J56" s="58"/>
      <c r="K56" s="59"/>
      <c r="L56" s="51"/>
      <c r="M56" s="51"/>
      <c r="N56" s="52"/>
      <c r="O56" s="51"/>
      <c r="P56" s="53"/>
      <c r="Q56" s="54"/>
      <c r="R56" s="53"/>
      <c r="S56" s="54"/>
      <c r="T56" s="53"/>
      <c r="U56" s="54"/>
      <c r="V56" s="53"/>
      <c r="W56" s="54"/>
      <c r="X56" s="53"/>
      <c r="Y56" s="54"/>
      <c r="Z56" s="53"/>
      <c r="AA56" s="54"/>
      <c r="AB56" s="53"/>
      <c r="AC56" s="54"/>
      <c r="AD56" s="53"/>
      <c r="AE56" s="54"/>
    </row>
    <row r="57" spans="2:31" ht="12.75" thickBot="1" x14ac:dyDescent="0.25">
      <c r="B57" s="45"/>
      <c r="C57" s="46"/>
      <c r="D57" s="47"/>
      <c r="E57" s="47"/>
      <c r="F57" s="48"/>
      <c r="G57" s="48"/>
      <c r="H57" s="49"/>
      <c r="I57" s="49"/>
      <c r="J57" s="49"/>
      <c r="K57" s="50"/>
      <c r="L57" s="51"/>
      <c r="M57" s="51"/>
      <c r="N57" s="52"/>
      <c r="O57" s="51"/>
      <c r="P57" s="53"/>
      <c r="Q57" s="54"/>
      <c r="R57" s="53"/>
      <c r="S57" s="54"/>
      <c r="T57" s="53"/>
      <c r="U57" s="54"/>
      <c r="V57" s="53"/>
      <c r="W57" s="54"/>
      <c r="X57" s="53"/>
      <c r="Y57" s="54"/>
      <c r="Z57" s="53"/>
      <c r="AA57" s="54"/>
      <c r="AB57" s="53"/>
      <c r="AC57" s="54"/>
      <c r="AD57" s="53"/>
      <c r="AE57" s="54"/>
    </row>
    <row r="58" spans="2:31" ht="12.75" thickBot="1" x14ac:dyDescent="0.25">
      <c r="B58" s="45"/>
      <c r="C58" s="46"/>
      <c r="D58" s="47"/>
      <c r="E58" s="47"/>
      <c r="F58" s="48"/>
      <c r="G58" s="48"/>
      <c r="H58" s="49"/>
      <c r="I58" s="49"/>
      <c r="J58" s="49"/>
      <c r="K58" s="50"/>
      <c r="L58" s="51"/>
      <c r="M58" s="51"/>
      <c r="N58" s="52"/>
      <c r="O58" s="51"/>
      <c r="P58" s="53"/>
      <c r="Q58" s="54"/>
      <c r="R58" s="53"/>
      <c r="S58" s="54"/>
      <c r="T58" s="53"/>
      <c r="U58" s="54"/>
      <c r="V58" s="53"/>
      <c r="W58" s="54"/>
      <c r="X58" s="53"/>
      <c r="Y58" s="54"/>
      <c r="Z58" s="53"/>
      <c r="AA58" s="54"/>
      <c r="AB58" s="53"/>
      <c r="AC58" s="54"/>
      <c r="AD58" s="53"/>
      <c r="AE58" s="54"/>
    </row>
    <row r="59" spans="2:31" ht="12.75" thickBot="1" x14ac:dyDescent="0.25">
      <c r="B59" s="45"/>
      <c r="C59" s="46"/>
      <c r="D59" s="47"/>
      <c r="E59" s="47"/>
      <c r="F59" s="48"/>
      <c r="G59" s="48"/>
      <c r="H59" s="49"/>
      <c r="I59" s="49"/>
      <c r="J59" s="49"/>
      <c r="K59" s="50"/>
      <c r="L59" s="51"/>
      <c r="M59" s="51"/>
      <c r="N59" s="52"/>
      <c r="O59" s="51"/>
      <c r="P59" s="53"/>
      <c r="Q59" s="54"/>
      <c r="R59" s="53"/>
      <c r="S59" s="54"/>
      <c r="T59" s="53"/>
      <c r="U59" s="54"/>
      <c r="V59" s="53"/>
      <c r="W59" s="54"/>
      <c r="X59" s="53"/>
      <c r="Y59" s="54"/>
      <c r="Z59" s="53"/>
      <c r="AA59" s="54"/>
      <c r="AB59" s="53"/>
      <c r="AC59" s="54"/>
      <c r="AD59" s="53"/>
      <c r="AE59" s="54"/>
    </row>
    <row r="60" spans="2:31" ht="12.75" thickBot="1" x14ac:dyDescent="0.25">
      <c r="B60" s="60"/>
      <c r="C60" s="55"/>
      <c r="D60" s="56"/>
      <c r="E60" s="56"/>
      <c r="F60" s="57"/>
      <c r="G60" s="57"/>
      <c r="H60" s="58"/>
      <c r="I60" s="58"/>
      <c r="J60" s="58"/>
      <c r="K60" s="59"/>
      <c r="L60" s="51"/>
      <c r="M60" s="51"/>
      <c r="N60" s="52"/>
      <c r="O60" s="51"/>
      <c r="P60" s="53"/>
      <c r="Q60" s="54"/>
      <c r="R60" s="53"/>
      <c r="S60" s="54"/>
      <c r="T60" s="53"/>
      <c r="U60" s="54"/>
      <c r="V60" s="53"/>
      <c r="W60" s="54"/>
      <c r="X60" s="53"/>
      <c r="Y60" s="54"/>
      <c r="Z60" s="53"/>
      <c r="AA60" s="54"/>
      <c r="AB60" s="53"/>
      <c r="AC60" s="54"/>
      <c r="AD60" s="53"/>
      <c r="AE60" s="54"/>
    </row>
    <row r="61" spans="2:31" ht="12.75" thickBot="1" x14ac:dyDescent="0.25">
      <c r="B61" s="60"/>
      <c r="C61" s="55"/>
      <c r="D61" s="56"/>
      <c r="E61" s="56"/>
      <c r="F61" s="57"/>
      <c r="G61" s="57"/>
      <c r="H61" s="58"/>
      <c r="I61" s="58"/>
      <c r="J61" s="58"/>
      <c r="K61" s="59"/>
      <c r="L61" s="51"/>
      <c r="M61" s="51"/>
      <c r="N61" s="52"/>
      <c r="O61" s="51"/>
      <c r="P61" s="53"/>
      <c r="Q61" s="54"/>
      <c r="R61" s="53"/>
      <c r="S61" s="54"/>
      <c r="T61" s="53"/>
      <c r="U61" s="54"/>
      <c r="V61" s="53"/>
      <c r="W61" s="54"/>
      <c r="X61" s="53"/>
      <c r="Y61" s="54"/>
      <c r="Z61" s="53"/>
      <c r="AA61" s="54"/>
      <c r="AB61" s="53"/>
      <c r="AC61" s="54"/>
      <c r="AD61" s="53"/>
      <c r="AE61" s="54"/>
    </row>
    <row r="62" spans="2:31" ht="12.75" thickBot="1" x14ac:dyDescent="0.25">
      <c r="B62" s="60"/>
      <c r="C62" s="55"/>
      <c r="D62" s="56"/>
      <c r="E62" s="56"/>
      <c r="F62" s="57"/>
      <c r="G62" s="57"/>
      <c r="H62" s="58"/>
      <c r="I62" s="58"/>
      <c r="J62" s="58"/>
      <c r="K62" s="59"/>
      <c r="L62" s="51"/>
      <c r="M62" s="51"/>
      <c r="N62" s="52"/>
      <c r="O62" s="51"/>
      <c r="P62" s="53"/>
      <c r="Q62" s="54"/>
      <c r="R62" s="53"/>
      <c r="S62" s="54"/>
      <c r="T62" s="53"/>
      <c r="U62" s="54"/>
      <c r="V62" s="53"/>
      <c r="W62" s="54"/>
      <c r="X62" s="53"/>
      <c r="Y62" s="54"/>
      <c r="Z62" s="53"/>
      <c r="AA62" s="54"/>
      <c r="AB62" s="53"/>
      <c r="AC62" s="54"/>
      <c r="AD62" s="53"/>
      <c r="AE62" s="54"/>
    </row>
    <row r="63" spans="2:31" ht="12.75" thickBot="1" x14ac:dyDescent="0.25">
      <c r="B63" s="60"/>
      <c r="C63" s="55"/>
      <c r="D63" s="56"/>
      <c r="E63" s="56"/>
      <c r="F63" s="57"/>
      <c r="G63" s="57"/>
      <c r="H63" s="58"/>
      <c r="I63" s="58"/>
      <c r="J63" s="58"/>
      <c r="K63" s="59"/>
      <c r="L63" s="51"/>
      <c r="M63" s="51"/>
      <c r="N63" s="52"/>
      <c r="O63" s="51"/>
      <c r="P63" s="53"/>
      <c r="Q63" s="54"/>
      <c r="R63" s="53"/>
      <c r="S63" s="54"/>
      <c r="T63" s="53"/>
      <c r="U63" s="54"/>
      <c r="V63" s="53"/>
      <c r="W63" s="54"/>
      <c r="X63" s="53"/>
      <c r="Y63" s="54"/>
      <c r="Z63" s="53"/>
      <c r="AA63" s="54"/>
      <c r="AB63" s="53"/>
      <c r="AC63" s="54"/>
      <c r="AD63" s="53"/>
      <c r="AE63" s="54"/>
    </row>
    <row r="64" spans="2:31" ht="12.75" thickBot="1" x14ac:dyDescent="0.25">
      <c r="B64" s="45"/>
      <c r="C64" s="46"/>
      <c r="D64" s="47"/>
      <c r="E64" s="47"/>
      <c r="F64" s="48"/>
      <c r="G64" s="48"/>
      <c r="H64" s="49"/>
      <c r="I64" s="49"/>
      <c r="J64" s="49"/>
      <c r="K64" s="50"/>
      <c r="L64" s="51"/>
      <c r="M64" s="51"/>
      <c r="N64" s="52"/>
      <c r="O64" s="51"/>
      <c r="P64" s="53"/>
      <c r="Q64" s="54"/>
      <c r="R64" s="53"/>
      <c r="S64" s="54"/>
      <c r="T64" s="53"/>
      <c r="U64" s="54"/>
      <c r="V64" s="53"/>
      <c r="W64" s="54"/>
      <c r="X64" s="53"/>
      <c r="Y64" s="54"/>
      <c r="Z64" s="53"/>
      <c r="AA64" s="54"/>
      <c r="AB64" s="53"/>
      <c r="AC64" s="54"/>
      <c r="AD64" s="53"/>
      <c r="AE64" s="54"/>
    </row>
    <row r="65" spans="2:31" ht="12.75" thickBot="1" x14ac:dyDescent="0.25">
      <c r="B65" s="45"/>
      <c r="C65" s="46"/>
      <c r="D65" s="47"/>
      <c r="E65" s="47"/>
      <c r="F65" s="48"/>
      <c r="G65" s="48"/>
      <c r="H65" s="49"/>
      <c r="I65" s="49"/>
      <c r="J65" s="49"/>
      <c r="K65" s="50"/>
      <c r="L65" s="51"/>
      <c r="M65" s="51"/>
      <c r="N65" s="52"/>
      <c r="O65" s="51"/>
      <c r="P65" s="53"/>
      <c r="Q65" s="54"/>
      <c r="R65" s="53"/>
      <c r="S65" s="54"/>
      <c r="T65" s="53"/>
      <c r="U65" s="54"/>
      <c r="V65" s="53"/>
      <c r="W65" s="54"/>
      <c r="X65" s="53"/>
      <c r="Y65" s="54"/>
      <c r="Z65" s="53"/>
      <c r="AA65" s="54"/>
      <c r="AB65" s="53"/>
      <c r="AC65" s="54"/>
      <c r="AD65" s="53"/>
      <c r="AE65" s="54"/>
    </row>
    <row r="66" spans="2:31" ht="12.75" thickBot="1" x14ac:dyDescent="0.25">
      <c r="B66" s="45"/>
      <c r="C66" s="46"/>
      <c r="D66" s="47"/>
      <c r="E66" s="47"/>
      <c r="F66" s="48"/>
      <c r="G66" s="48"/>
      <c r="H66" s="49"/>
      <c r="I66" s="49"/>
      <c r="J66" s="49"/>
      <c r="K66" s="50"/>
      <c r="L66" s="51"/>
      <c r="M66" s="51"/>
      <c r="N66" s="52"/>
      <c r="O66" s="51"/>
      <c r="P66" s="53"/>
      <c r="Q66" s="54"/>
      <c r="R66" s="53"/>
      <c r="S66" s="54"/>
      <c r="T66" s="53"/>
      <c r="U66" s="54"/>
      <c r="V66" s="53"/>
      <c r="W66" s="54"/>
      <c r="X66" s="53"/>
      <c r="Y66" s="54"/>
      <c r="Z66" s="53"/>
      <c r="AA66" s="54"/>
      <c r="AB66" s="53"/>
      <c r="AC66" s="54"/>
      <c r="AD66" s="53"/>
      <c r="AE66" s="54"/>
    </row>
    <row r="67" spans="2:31" ht="12.75" thickBot="1" x14ac:dyDescent="0.25">
      <c r="B67" s="45"/>
      <c r="C67" s="46"/>
      <c r="D67" s="47"/>
      <c r="E67" s="47"/>
      <c r="F67" s="48"/>
      <c r="G67" s="48"/>
      <c r="H67" s="49"/>
      <c r="I67" s="49"/>
      <c r="J67" s="49"/>
      <c r="K67" s="50"/>
      <c r="L67" s="51"/>
      <c r="M67" s="51"/>
      <c r="N67" s="52"/>
      <c r="O67" s="51"/>
      <c r="P67" s="53"/>
      <c r="Q67" s="54"/>
      <c r="R67" s="53"/>
      <c r="S67" s="54"/>
      <c r="T67" s="53"/>
      <c r="U67" s="54"/>
      <c r="V67" s="53"/>
      <c r="W67" s="54"/>
      <c r="X67" s="53"/>
      <c r="Y67" s="54"/>
      <c r="Z67" s="53"/>
      <c r="AA67" s="54"/>
      <c r="AB67" s="53"/>
      <c r="AC67" s="54"/>
      <c r="AD67" s="53"/>
      <c r="AE67" s="54"/>
    </row>
    <row r="68" spans="2:31" ht="12.75" thickBot="1" x14ac:dyDescent="0.25">
      <c r="B68" s="45"/>
      <c r="C68" s="46"/>
      <c r="D68" s="47"/>
      <c r="E68" s="47"/>
      <c r="F68" s="48"/>
      <c r="G68" s="48"/>
      <c r="H68" s="49"/>
      <c r="I68" s="49"/>
      <c r="J68" s="49"/>
      <c r="K68" s="50"/>
      <c r="L68" s="51"/>
      <c r="M68" s="51"/>
      <c r="N68" s="52"/>
      <c r="O68" s="51"/>
      <c r="P68" s="53"/>
      <c r="Q68" s="54"/>
      <c r="R68" s="53"/>
      <c r="S68" s="54"/>
      <c r="T68" s="53"/>
      <c r="U68" s="54"/>
      <c r="V68" s="53"/>
      <c r="W68" s="54"/>
      <c r="X68" s="53"/>
      <c r="Y68" s="54"/>
      <c r="Z68" s="53"/>
      <c r="AA68" s="54"/>
      <c r="AB68" s="53"/>
      <c r="AC68" s="54"/>
      <c r="AD68" s="53"/>
      <c r="AE68" s="54"/>
    </row>
    <row r="69" spans="2:31" ht="12.75" thickBot="1" x14ac:dyDescent="0.25">
      <c r="B69" s="45"/>
      <c r="C69" s="46"/>
      <c r="D69" s="47"/>
      <c r="E69" s="47"/>
      <c r="F69" s="48"/>
      <c r="G69" s="48"/>
      <c r="H69" s="49"/>
      <c r="I69" s="49"/>
      <c r="J69" s="49"/>
      <c r="K69" s="50"/>
      <c r="L69" s="51"/>
      <c r="M69" s="51"/>
      <c r="N69" s="52"/>
      <c r="O69" s="51"/>
      <c r="P69" s="53"/>
      <c r="Q69" s="54"/>
      <c r="R69" s="53"/>
      <c r="S69" s="54"/>
      <c r="T69" s="53"/>
      <c r="U69" s="54"/>
      <c r="V69" s="53"/>
      <c r="W69" s="54"/>
      <c r="X69" s="53"/>
      <c r="Y69" s="54"/>
      <c r="Z69" s="53"/>
      <c r="AA69" s="54"/>
      <c r="AB69" s="53"/>
      <c r="AC69" s="54"/>
      <c r="AD69" s="53"/>
      <c r="AE69" s="54"/>
    </row>
    <row r="70" spans="2:31" ht="12.75" thickBot="1" x14ac:dyDescent="0.25">
      <c r="B70" s="45"/>
      <c r="C70" s="46"/>
      <c r="D70" s="47"/>
      <c r="E70" s="47"/>
      <c r="F70" s="48"/>
      <c r="G70" s="48"/>
      <c r="H70" s="49"/>
      <c r="I70" s="49"/>
      <c r="J70" s="49"/>
      <c r="K70" s="50"/>
      <c r="L70" s="51"/>
      <c r="M70" s="51"/>
      <c r="N70" s="52"/>
      <c r="O70" s="51"/>
      <c r="P70" s="53"/>
      <c r="Q70" s="54"/>
      <c r="R70" s="53"/>
      <c r="S70" s="54"/>
      <c r="T70" s="53"/>
      <c r="U70" s="54"/>
      <c r="V70" s="53"/>
      <c r="W70" s="54"/>
      <c r="X70" s="53"/>
      <c r="Y70" s="54"/>
      <c r="Z70" s="53"/>
      <c r="AA70" s="54"/>
      <c r="AB70" s="53"/>
      <c r="AC70" s="54"/>
      <c r="AD70" s="53"/>
      <c r="AE70" s="54"/>
    </row>
    <row r="71" spans="2:31" ht="12.75" thickBot="1" x14ac:dyDescent="0.25">
      <c r="B71" s="45"/>
      <c r="C71" s="46"/>
      <c r="D71" s="47"/>
      <c r="E71" s="47"/>
      <c r="F71" s="48"/>
      <c r="G71" s="48"/>
      <c r="H71" s="49"/>
      <c r="I71" s="49"/>
      <c r="J71" s="49"/>
      <c r="K71" s="50"/>
      <c r="L71" s="51"/>
      <c r="M71" s="51"/>
      <c r="N71" s="52"/>
      <c r="O71" s="51"/>
      <c r="P71" s="53"/>
      <c r="Q71" s="54"/>
      <c r="R71" s="53"/>
      <c r="S71" s="54"/>
      <c r="T71" s="53"/>
      <c r="U71" s="54"/>
      <c r="V71" s="53"/>
      <c r="W71" s="54"/>
      <c r="X71" s="53"/>
      <c r="Y71" s="54"/>
      <c r="Z71" s="53"/>
      <c r="AA71" s="54"/>
      <c r="AB71" s="53"/>
      <c r="AC71" s="54"/>
      <c r="AD71" s="53"/>
      <c r="AE71" s="54"/>
    </row>
    <row r="72" spans="2:31" ht="12.75" thickBot="1" x14ac:dyDescent="0.25">
      <c r="B72" s="45"/>
      <c r="C72" s="46"/>
      <c r="D72" s="47"/>
      <c r="E72" s="47"/>
      <c r="F72" s="48"/>
      <c r="G72" s="48"/>
      <c r="H72" s="49"/>
      <c r="I72" s="49"/>
      <c r="J72" s="49"/>
      <c r="K72" s="50"/>
      <c r="L72" s="51"/>
      <c r="M72" s="51"/>
      <c r="N72" s="52"/>
      <c r="O72" s="51"/>
      <c r="P72" s="53"/>
      <c r="Q72" s="54"/>
      <c r="R72" s="53"/>
      <c r="S72" s="54"/>
      <c r="T72" s="53"/>
      <c r="U72" s="54"/>
      <c r="V72" s="53"/>
      <c r="W72" s="54"/>
      <c r="X72" s="53"/>
      <c r="Y72" s="54"/>
      <c r="Z72" s="53"/>
      <c r="AA72" s="54"/>
      <c r="AB72" s="53"/>
      <c r="AC72" s="54"/>
      <c r="AD72" s="53"/>
      <c r="AE72" s="54"/>
    </row>
    <row r="73" spans="2:31" ht="12.75" thickBot="1" x14ac:dyDescent="0.25">
      <c r="B73" s="60"/>
      <c r="C73" s="55"/>
      <c r="D73" s="56"/>
      <c r="E73" s="56"/>
      <c r="F73" s="57"/>
      <c r="G73" s="57"/>
      <c r="H73" s="58"/>
      <c r="I73" s="58"/>
      <c r="J73" s="58"/>
      <c r="K73" s="59"/>
      <c r="L73" s="51"/>
      <c r="M73" s="51"/>
      <c r="N73" s="52"/>
      <c r="O73" s="51"/>
      <c r="P73" s="53"/>
      <c r="Q73" s="54"/>
      <c r="R73" s="53"/>
      <c r="S73" s="54"/>
      <c r="T73" s="53"/>
      <c r="U73" s="54"/>
      <c r="V73" s="53"/>
      <c r="W73" s="54"/>
      <c r="X73" s="53"/>
      <c r="Y73" s="54"/>
      <c r="Z73" s="53"/>
      <c r="AA73" s="54"/>
      <c r="AB73" s="53"/>
      <c r="AC73" s="54"/>
      <c r="AD73" s="53"/>
      <c r="AE73" s="54"/>
    </row>
    <row r="74" spans="2:31" ht="12.75" thickBot="1" x14ac:dyDescent="0.25">
      <c r="B74" s="45"/>
      <c r="C74" s="46"/>
      <c r="D74" s="47"/>
      <c r="E74" s="47"/>
      <c r="F74" s="48"/>
      <c r="G74" s="48"/>
      <c r="H74" s="49"/>
      <c r="I74" s="49"/>
      <c r="J74" s="49"/>
      <c r="K74" s="50"/>
      <c r="L74" s="51"/>
      <c r="M74" s="51"/>
      <c r="N74" s="52"/>
      <c r="O74" s="51"/>
      <c r="P74" s="53"/>
      <c r="Q74" s="54"/>
      <c r="R74" s="53"/>
      <c r="S74" s="54"/>
      <c r="T74" s="53"/>
      <c r="U74" s="54"/>
      <c r="V74" s="53"/>
      <c r="W74" s="54"/>
      <c r="X74" s="53"/>
      <c r="Y74" s="54"/>
      <c r="Z74" s="53"/>
      <c r="AA74" s="54"/>
      <c r="AB74" s="53"/>
      <c r="AC74" s="54"/>
      <c r="AD74" s="53"/>
      <c r="AE74" s="54"/>
    </row>
    <row r="75" spans="2:31" ht="12.75" thickBot="1" x14ac:dyDescent="0.25">
      <c r="B75" s="45"/>
      <c r="C75" s="46"/>
      <c r="D75" s="47"/>
      <c r="E75" s="47"/>
      <c r="F75" s="48"/>
      <c r="G75" s="48"/>
      <c r="H75" s="49"/>
      <c r="I75" s="49"/>
      <c r="J75" s="49"/>
      <c r="K75" s="50"/>
      <c r="L75" s="51"/>
      <c r="M75" s="51"/>
      <c r="N75" s="52"/>
      <c r="O75" s="51"/>
      <c r="P75" s="53"/>
      <c r="Q75" s="54"/>
      <c r="R75" s="53"/>
      <c r="S75" s="54"/>
      <c r="T75" s="53"/>
      <c r="U75" s="54"/>
      <c r="V75" s="53"/>
      <c r="W75" s="54"/>
      <c r="X75" s="53"/>
      <c r="Y75" s="54"/>
      <c r="Z75" s="53"/>
      <c r="AA75" s="54"/>
      <c r="AB75" s="53"/>
      <c r="AC75" s="54"/>
      <c r="AD75" s="53"/>
      <c r="AE75" s="54"/>
    </row>
    <row r="76" spans="2:31" ht="12.75" thickBot="1" x14ac:dyDescent="0.25">
      <c r="B76" s="60"/>
      <c r="C76" s="55"/>
      <c r="D76" s="56"/>
      <c r="E76" s="56"/>
      <c r="F76" s="57"/>
      <c r="G76" s="57"/>
      <c r="H76" s="58"/>
      <c r="I76" s="58"/>
      <c r="J76" s="58"/>
      <c r="K76" s="59"/>
      <c r="L76" s="51"/>
      <c r="M76" s="51"/>
      <c r="N76" s="52"/>
      <c r="O76" s="51"/>
      <c r="P76" s="53"/>
      <c r="Q76" s="54"/>
      <c r="R76" s="53"/>
      <c r="S76" s="54"/>
      <c r="T76" s="53"/>
      <c r="U76" s="54"/>
      <c r="V76" s="53"/>
      <c r="W76" s="54"/>
      <c r="X76" s="53"/>
      <c r="Y76" s="54"/>
      <c r="Z76" s="53"/>
      <c r="AA76" s="54"/>
      <c r="AB76" s="53"/>
      <c r="AC76" s="54"/>
      <c r="AD76" s="53"/>
      <c r="AE76" s="54"/>
    </row>
    <row r="77" spans="2:31" ht="12.75" thickBot="1" x14ac:dyDescent="0.25">
      <c r="B77" s="45"/>
      <c r="C77" s="46"/>
      <c r="D77" s="47"/>
      <c r="E77" s="47"/>
      <c r="F77" s="48"/>
      <c r="G77" s="48"/>
      <c r="H77" s="49"/>
      <c r="I77" s="49"/>
      <c r="J77" s="49"/>
      <c r="K77" s="50"/>
      <c r="L77" s="51"/>
      <c r="M77" s="51"/>
      <c r="N77" s="52"/>
      <c r="O77" s="51"/>
      <c r="P77" s="53"/>
      <c r="Q77" s="54"/>
      <c r="R77" s="53"/>
      <c r="S77" s="54"/>
      <c r="T77" s="53"/>
      <c r="U77" s="54"/>
      <c r="V77" s="53"/>
      <c r="W77" s="54"/>
      <c r="X77" s="53"/>
      <c r="Y77" s="54"/>
      <c r="Z77" s="53"/>
      <c r="AA77" s="54"/>
      <c r="AB77" s="53"/>
      <c r="AC77" s="54"/>
      <c r="AD77" s="53"/>
      <c r="AE77" s="54"/>
    </row>
    <row r="78" spans="2:31" ht="12.75" thickBot="1" x14ac:dyDescent="0.25">
      <c r="B78" s="60"/>
      <c r="C78" s="55"/>
      <c r="D78" s="56"/>
      <c r="E78" s="56"/>
      <c r="F78" s="57"/>
      <c r="G78" s="57"/>
      <c r="H78" s="58"/>
      <c r="I78" s="58"/>
      <c r="J78" s="58"/>
      <c r="K78" s="59"/>
      <c r="L78" s="51"/>
      <c r="M78" s="51"/>
      <c r="N78" s="52"/>
      <c r="O78" s="51"/>
      <c r="P78" s="53"/>
      <c r="Q78" s="54"/>
      <c r="R78" s="53"/>
      <c r="S78" s="54"/>
      <c r="T78" s="53"/>
      <c r="U78" s="54"/>
      <c r="V78" s="53"/>
      <c r="W78" s="54"/>
      <c r="X78" s="53"/>
      <c r="Y78" s="54"/>
      <c r="Z78" s="53"/>
      <c r="AA78" s="54"/>
      <c r="AB78" s="53"/>
      <c r="AC78" s="54"/>
      <c r="AD78" s="53"/>
      <c r="AE78" s="54"/>
    </row>
    <row r="79" spans="2:31" ht="12.75" thickBot="1" x14ac:dyDescent="0.25">
      <c r="B79" s="60"/>
      <c r="C79" s="55"/>
      <c r="D79" s="56"/>
      <c r="E79" s="56"/>
      <c r="F79" s="57"/>
      <c r="G79" s="57"/>
      <c r="H79" s="58"/>
      <c r="I79" s="58"/>
      <c r="J79" s="58"/>
      <c r="K79" s="59"/>
      <c r="L79" s="51"/>
      <c r="M79" s="51"/>
      <c r="N79" s="52"/>
      <c r="O79" s="51"/>
      <c r="P79" s="53"/>
      <c r="Q79" s="54"/>
      <c r="R79" s="53"/>
      <c r="S79" s="54"/>
      <c r="T79" s="53"/>
      <c r="U79" s="54"/>
      <c r="V79" s="53"/>
      <c r="W79" s="54"/>
      <c r="X79" s="53"/>
      <c r="Y79" s="54"/>
      <c r="Z79" s="53"/>
      <c r="AA79" s="54"/>
      <c r="AB79" s="53"/>
      <c r="AC79" s="54"/>
      <c r="AD79" s="53"/>
      <c r="AE79" s="54"/>
    </row>
    <row r="80" spans="2:31" ht="12.75" thickBot="1" x14ac:dyDescent="0.25">
      <c r="B80" s="60"/>
      <c r="C80" s="55"/>
      <c r="D80" s="56"/>
      <c r="E80" s="56"/>
      <c r="F80" s="57"/>
      <c r="G80" s="57"/>
      <c r="H80" s="58"/>
      <c r="I80" s="58"/>
      <c r="J80" s="58"/>
      <c r="K80" s="59"/>
      <c r="L80" s="51"/>
      <c r="M80" s="51"/>
      <c r="N80" s="52"/>
      <c r="O80" s="51"/>
      <c r="P80" s="53"/>
      <c r="Q80" s="54"/>
      <c r="R80" s="53"/>
      <c r="S80" s="54"/>
      <c r="T80" s="53"/>
      <c r="U80" s="54"/>
      <c r="V80" s="53"/>
      <c r="W80" s="54"/>
      <c r="X80" s="53"/>
      <c r="Y80" s="54"/>
      <c r="Z80" s="53"/>
      <c r="AA80" s="54"/>
      <c r="AB80" s="53"/>
      <c r="AC80" s="54"/>
      <c r="AD80" s="53"/>
      <c r="AE80" s="54"/>
    </row>
    <row r="81" spans="2:31" ht="12.75" thickBot="1" x14ac:dyDescent="0.25">
      <c r="B81" s="45"/>
      <c r="C81" s="55"/>
      <c r="D81" s="47"/>
      <c r="E81" s="47"/>
      <c r="F81" s="48"/>
      <c r="G81" s="48"/>
      <c r="H81" s="49"/>
      <c r="I81" s="49"/>
      <c r="J81" s="49"/>
      <c r="K81" s="59"/>
      <c r="L81" s="51"/>
      <c r="M81" s="51"/>
      <c r="N81" s="52"/>
      <c r="O81" s="51"/>
      <c r="P81" s="53"/>
      <c r="Q81" s="54"/>
      <c r="R81" s="53"/>
      <c r="S81" s="54"/>
      <c r="T81" s="53"/>
      <c r="U81" s="54"/>
      <c r="V81" s="53"/>
      <c r="W81" s="54"/>
      <c r="X81" s="53"/>
      <c r="Y81" s="54"/>
      <c r="Z81" s="53"/>
      <c r="AA81" s="54"/>
      <c r="AB81" s="53"/>
      <c r="AC81" s="54"/>
      <c r="AD81" s="53"/>
      <c r="AE81" s="54"/>
    </row>
    <row r="82" spans="2:31" ht="12.75" thickBot="1" x14ac:dyDescent="0.25">
      <c r="B82" s="45"/>
      <c r="C82" s="55"/>
      <c r="D82" s="47"/>
      <c r="E82" s="47"/>
      <c r="F82" s="48"/>
      <c r="G82" s="48"/>
      <c r="H82" s="49"/>
      <c r="I82" s="49"/>
      <c r="J82" s="49"/>
      <c r="K82" s="59"/>
      <c r="L82" s="51"/>
      <c r="M82" s="51"/>
      <c r="N82" s="52"/>
      <c r="O82" s="51"/>
      <c r="P82" s="53"/>
      <c r="Q82" s="54"/>
      <c r="R82" s="53"/>
      <c r="S82" s="54"/>
      <c r="T82" s="53"/>
      <c r="U82" s="54"/>
      <c r="V82" s="53"/>
      <c r="W82" s="54"/>
      <c r="X82" s="53"/>
      <c r="Y82" s="54"/>
      <c r="Z82" s="53"/>
      <c r="AA82" s="54"/>
      <c r="AB82" s="53"/>
      <c r="AC82" s="54"/>
      <c r="AD82" s="53"/>
      <c r="AE82" s="54"/>
    </row>
    <row r="83" spans="2:31" ht="12.75" thickBot="1" x14ac:dyDescent="0.25">
      <c r="B83" s="45"/>
      <c r="C83" s="46"/>
      <c r="D83" s="47"/>
      <c r="E83" s="47"/>
      <c r="F83" s="48"/>
      <c r="G83" s="48"/>
      <c r="H83" s="49"/>
      <c r="I83" s="49"/>
      <c r="J83" s="49"/>
      <c r="K83" s="50"/>
      <c r="L83" s="51"/>
      <c r="M83" s="51"/>
      <c r="N83" s="52"/>
      <c r="O83" s="51"/>
      <c r="P83" s="53"/>
      <c r="Q83" s="54"/>
      <c r="R83" s="53"/>
      <c r="S83" s="54"/>
      <c r="T83" s="53"/>
      <c r="U83" s="54"/>
      <c r="V83" s="53"/>
      <c r="W83" s="54"/>
      <c r="X83" s="53"/>
      <c r="Y83" s="54"/>
      <c r="Z83" s="53"/>
      <c r="AA83" s="54"/>
      <c r="AB83" s="53"/>
      <c r="AC83" s="54"/>
      <c r="AD83" s="53"/>
      <c r="AE83" s="54"/>
    </row>
    <row r="84" spans="2:31" ht="12.75" thickBot="1" x14ac:dyDescent="0.25">
      <c r="B84" s="60"/>
      <c r="C84" s="55"/>
      <c r="D84" s="56"/>
      <c r="E84" s="56"/>
      <c r="F84" s="57"/>
      <c r="G84" s="57"/>
      <c r="H84" s="58"/>
      <c r="I84" s="58"/>
      <c r="J84" s="58"/>
      <c r="K84" s="59"/>
      <c r="L84" s="51"/>
      <c r="M84" s="51"/>
      <c r="N84" s="52"/>
      <c r="O84" s="51"/>
      <c r="P84" s="53"/>
      <c r="Q84" s="54"/>
      <c r="R84" s="53"/>
      <c r="S84" s="54"/>
      <c r="T84" s="53"/>
      <c r="U84" s="54"/>
      <c r="V84" s="53"/>
      <c r="W84" s="54"/>
      <c r="X84" s="53"/>
      <c r="Y84" s="54"/>
      <c r="Z84" s="53"/>
      <c r="AA84" s="54"/>
      <c r="AB84" s="53"/>
      <c r="AC84" s="54"/>
      <c r="AD84" s="53"/>
      <c r="AE84" s="54"/>
    </row>
    <row r="85" spans="2:31" ht="12.75" thickBot="1" x14ac:dyDescent="0.25">
      <c r="B85" s="60"/>
      <c r="C85" s="55"/>
      <c r="D85" s="56"/>
      <c r="E85" s="56"/>
      <c r="F85" s="57"/>
      <c r="G85" s="57"/>
      <c r="H85" s="58"/>
      <c r="I85" s="58"/>
      <c r="J85" s="58"/>
      <c r="K85" s="59"/>
      <c r="L85" s="51"/>
      <c r="M85" s="51"/>
      <c r="N85" s="52"/>
      <c r="O85" s="51"/>
      <c r="P85" s="53"/>
      <c r="Q85" s="54"/>
      <c r="R85" s="53"/>
      <c r="S85" s="54"/>
      <c r="T85" s="53"/>
      <c r="U85" s="54"/>
      <c r="V85" s="53"/>
      <c r="W85" s="54"/>
      <c r="X85" s="53"/>
      <c r="Y85" s="54"/>
      <c r="Z85" s="53"/>
      <c r="AA85" s="54"/>
      <c r="AB85" s="53"/>
      <c r="AC85" s="54"/>
      <c r="AD85" s="53"/>
      <c r="AE85" s="54"/>
    </row>
    <row r="86" spans="2:31" ht="12.75" thickBot="1" x14ac:dyDescent="0.25">
      <c r="B86" s="45"/>
      <c r="C86" s="46"/>
      <c r="D86" s="47"/>
      <c r="E86" s="47"/>
      <c r="F86" s="48"/>
      <c r="G86" s="48"/>
      <c r="H86" s="49"/>
      <c r="I86" s="49"/>
      <c r="J86" s="49"/>
      <c r="K86" s="50"/>
      <c r="L86" s="51"/>
      <c r="M86" s="51"/>
      <c r="N86" s="52"/>
      <c r="O86" s="51"/>
      <c r="P86" s="53"/>
      <c r="Q86" s="54"/>
      <c r="R86" s="53"/>
      <c r="S86" s="54"/>
      <c r="T86" s="53"/>
      <c r="U86" s="54"/>
      <c r="V86" s="53"/>
      <c r="W86" s="54"/>
      <c r="X86" s="53"/>
      <c r="Y86" s="54"/>
      <c r="Z86" s="53"/>
      <c r="AA86" s="54"/>
      <c r="AB86" s="53"/>
      <c r="AC86" s="54"/>
      <c r="AD86" s="53"/>
      <c r="AE86" s="54"/>
    </row>
    <row r="87" spans="2:31" ht="12.75" thickBot="1" x14ac:dyDescent="0.25">
      <c r="B87" s="45"/>
      <c r="C87" s="46"/>
      <c r="D87" s="47"/>
      <c r="E87" s="47"/>
      <c r="F87" s="48"/>
      <c r="G87" s="48"/>
      <c r="H87" s="49"/>
      <c r="I87" s="49"/>
      <c r="J87" s="49"/>
      <c r="K87" s="50"/>
      <c r="L87" s="51"/>
      <c r="M87" s="51"/>
      <c r="N87" s="52"/>
      <c r="O87" s="51"/>
      <c r="P87" s="53"/>
      <c r="Q87" s="54"/>
      <c r="R87" s="53"/>
      <c r="S87" s="54"/>
      <c r="T87" s="53"/>
      <c r="U87" s="54"/>
      <c r="V87" s="53"/>
      <c r="W87" s="54"/>
      <c r="X87" s="53"/>
      <c r="Y87" s="54"/>
      <c r="Z87" s="53"/>
      <c r="AA87" s="54"/>
      <c r="AB87" s="53"/>
      <c r="AC87" s="54"/>
      <c r="AD87" s="53"/>
      <c r="AE87" s="54"/>
    </row>
    <row r="88" spans="2:31" ht="12.75" thickBot="1" x14ac:dyDescent="0.25">
      <c r="B88" s="45"/>
      <c r="C88" s="46"/>
      <c r="D88" s="47"/>
      <c r="E88" s="47"/>
      <c r="F88" s="48"/>
      <c r="G88" s="48"/>
      <c r="H88" s="49"/>
      <c r="I88" s="49"/>
      <c r="J88" s="49"/>
      <c r="K88" s="50"/>
      <c r="L88" s="51"/>
      <c r="M88" s="51"/>
      <c r="N88" s="52"/>
      <c r="O88" s="51"/>
      <c r="P88" s="53"/>
      <c r="Q88" s="54"/>
      <c r="R88" s="53"/>
      <c r="S88" s="54"/>
      <c r="T88" s="53"/>
      <c r="U88" s="54"/>
      <c r="V88" s="53"/>
      <c r="W88" s="54"/>
      <c r="X88" s="53"/>
      <c r="Y88" s="54"/>
      <c r="Z88" s="53"/>
      <c r="AA88" s="54"/>
      <c r="AB88" s="53"/>
      <c r="AC88" s="54"/>
      <c r="AD88" s="53"/>
      <c r="AE88" s="54"/>
    </row>
    <row r="89" spans="2:31" ht="12.75" thickBot="1" x14ac:dyDescent="0.25">
      <c r="B89" s="60"/>
      <c r="C89" s="55"/>
      <c r="D89" s="56"/>
      <c r="E89" s="56"/>
      <c r="F89" s="57"/>
      <c r="G89" s="57"/>
      <c r="H89" s="58"/>
      <c r="I89" s="58"/>
      <c r="J89" s="58"/>
      <c r="K89" s="59"/>
      <c r="L89" s="51"/>
      <c r="M89" s="51"/>
      <c r="N89" s="52"/>
      <c r="O89" s="51"/>
      <c r="P89" s="53"/>
      <c r="Q89" s="54"/>
      <c r="R89" s="53"/>
      <c r="S89" s="54"/>
      <c r="T89" s="53"/>
      <c r="U89" s="54"/>
      <c r="V89" s="53"/>
      <c r="W89" s="54"/>
      <c r="X89" s="53"/>
      <c r="Y89" s="54"/>
      <c r="Z89" s="53"/>
      <c r="AA89" s="54"/>
      <c r="AB89" s="53"/>
      <c r="AC89" s="54"/>
      <c r="AD89" s="53"/>
      <c r="AE89" s="54"/>
    </row>
    <row r="90" spans="2:31" ht="12.75" thickBot="1" x14ac:dyDescent="0.25">
      <c r="B90" s="60"/>
      <c r="C90" s="55"/>
      <c r="D90" s="56"/>
      <c r="E90" s="56"/>
      <c r="F90" s="57"/>
      <c r="G90" s="57"/>
      <c r="H90" s="58"/>
      <c r="I90" s="58"/>
      <c r="J90" s="58"/>
      <c r="K90" s="59"/>
      <c r="L90" s="51"/>
      <c r="M90" s="51"/>
      <c r="N90" s="52"/>
      <c r="O90" s="51"/>
      <c r="P90" s="53"/>
      <c r="Q90" s="54"/>
      <c r="R90" s="53"/>
      <c r="S90" s="54"/>
      <c r="T90" s="53"/>
      <c r="U90" s="54"/>
      <c r="V90" s="53"/>
      <c r="W90" s="54"/>
      <c r="X90" s="53"/>
      <c r="Y90" s="54"/>
      <c r="Z90" s="53"/>
      <c r="AA90" s="54"/>
      <c r="AB90" s="53"/>
      <c r="AC90" s="54"/>
      <c r="AD90" s="53"/>
      <c r="AE90" s="54"/>
    </row>
    <row r="91" spans="2:31" ht="12.75" thickBot="1" x14ac:dyDescent="0.25">
      <c r="B91" s="60"/>
      <c r="C91" s="55"/>
      <c r="D91" s="56"/>
      <c r="E91" s="56"/>
      <c r="F91" s="57"/>
      <c r="G91" s="57"/>
      <c r="H91" s="58"/>
      <c r="I91" s="58"/>
      <c r="J91" s="58"/>
      <c r="K91" s="59"/>
      <c r="L91" s="61"/>
      <c r="M91" s="61"/>
      <c r="N91" s="52"/>
      <c r="O91" s="61"/>
      <c r="P91" s="53"/>
      <c r="Q91" s="54"/>
      <c r="R91" s="53"/>
      <c r="S91" s="54"/>
      <c r="T91" s="53"/>
      <c r="U91" s="54"/>
      <c r="V91" s="53"/>
      <c r="W91" s="54"/>
      <c r="X91" s="53"/>
      <c r="Y91" s="54"/>
      <c r="Z91" s="53"/>
      <c r="AA91" s="54"/>
      <c r="AB91" s="53"/>
      <c r="AC91" s="54"/>
      <c r="AD91" s="53"/>
      <c r="AE91" s="54"/>
    </row>
    <row r="92" spans="2:31" ht="12.75" thickBot="1" x14ac:dyDescent="0.25">
      <c r="B92" s="60"/>
      <c r="C92" s="55"/>
      <c r="D92" s="56"/>
      <c r="E92" s="56"/>
      <c r="F92" s="57"/>
      <c r="G92" s="57"/>
      <c r="H92" s="58"/>
      <c r="I92" s="58"/>
      <c r="J92" s="58"/>
      <c r="K92" s="59"/>
      <c r="L92" s="61"/>
      <c r="M92" s="61"/>
      <c r="N92" s="52"/>
      <c r="O92" s="61"/>
      <c r="P92" s="53"/>
      <c r="Q92" s="54"/>
      <c r="R92" s="53"/>
      <c r="S92" s="54"/>
      <c r="T92" s="53"/>
      <c r="U92" s="54"/>
      <c r="V92" s="53"/>
      <c r="W92" s="54"/>
      <c r="X92" s="53"/>
      <c r="Y92" s="54"/>
      <c r="Z92" s="53"/>
      <c r="AA92" s="54"/>
      <c r="AB92" s="53"/>
      <c r="AC92" s="54"/>
      <c r="AD92" s="53"/>
      <c r="AE92" s="54"/>
    </row>
    <row r="93" spans="2:31" ht="12.75" thickBot="1" x14ac:dyDescent="0.25">
      <c r="B93" s="60"/>
      <c r="C93" s="55"/>
      <c r="D93" s="56"/>
      <c r="E93" s="56"/>
      <c r="F93" s="57"/>
      <c r="G93" s="57"/>
      <c r="H93" s="58"/>
      <c r="I93" s="58"/>
      <c r="J93" s="58"/>
      <c r="K93" s="59"/>
      <c r="L93" s="61"/>
      <c r="M93" s="61"/>
      <c r="N93" s="52"/>
      <c r="O93" s="61"/>
      <c r="P93" s="53"/>
      <c r="Q93" s="54"/>
      <c r="R93" s="53"/>
      <c r="S93" s="54"/>
      <c r="T93" s="53"/>
      <c r="U93" s="54"/>
      <c r="V93" s="53"/>
      <c r="W93" s="54"/>
      <c r="X93" s="53"/>
      <c r="Y93" s="54"/>
      <c r="Z93" s="53"/>
      <c r="AA93" s="54"/>
      <c r="AB93" s="53"/>
      <c r="AC93" s="54"/>
      <c r="AD93" s="53"/>
      <c r="AE93" s="54"/>
    </row>
    <row r="94" spans="2:31" ht="12.75" thickBot="1" x14ac:dyDescent="0.25">
      <c r="B94" s="60"/>
      <c r="C94" s="55"/>
      <c r="D94" s="56"/>
      <c r="E94" s="56"/>
      <c r="F94" s="57"/>
      <c r="G94" s="57"/>
      <c r="H94" s="58"/>
      <c r="I94" s="58"/>
      <c r="J94" s="58"/>
      <c r="K94" s="59"/>
      <c r="L94" s="61"/>
      <c r="M94" s="61"/>
      <c r="N94" s="52"/>
      <c r="O94" s="61"/>
      <c r="P94" s="53"/>
      <c r="Q94" s="54"/>
      <c r="R94" s="53"/>
      <c r="S94" s="54"/>
      <c r="T94" s="53"/>
      <c r="U94" s="54"/>
      <c r="V94" s="53"/>
      <c r="W94" s="54"/>
      <c r="X94" s="53"/>
      <c r="Y94" s="54"/>
      <c r="Z94" s="53"/>
      <c r="AA94" s="54"/>
      <c r="AB94" s="53"/>
      <c r="AC94" s="54"/>
      <c r="AD94" s="53"/>
      <c r="AE94" s="54"/>
    </row>
    <row r="95" spans="2:31" ht="12.75" thickBot="1" x14ac:dyDescent="0.25">
      <c r="B95" s="60"/>
      <c r="C95" s="55"/>
      <c r="D95" s="56"/>
      <c r="E95" s="56"/>
      <c r="F95" s="57"/>
      <c r="G95" s="57"/>
      <c r="H95" s="58"/>
      <c r="I95" s="58"/>
      <c r="J95" s="58"/>
      <c r="K95" s="59"/>
      <c r="L95" s="51"/>
      <c r="M95" s="51"/>
      <c r="N95" s="52"/>
      <c r="O95" s="51"/>
      <c r="P95" s="53"/>
      <c r="Q95" s="54"/>
      <c r="R95" s="53"/>
      <c r="S95" s="54"/>
      <c r="T95" s="53"/>
      <c r="U95" s="54"/>
      <c r="V95" s="53"/>
      <c r="W95" s="54"/>
      <c r="X95" s="53"/>
      <c r="Y95" s="54"/>
      <c r="Z95" s="53"/>
      <c r="AA95" s="54"/>
      <c r="AB95" s="53"/>
      <c r="AC95" s="54"/>
      <c r="AD95" s="53"/>
      <c r="AE95" s="54"/>
    </row>
    <row r="96" spans="2:31" ht="12.75" thickBot="1" x14ac:dyDescent="0.25">
      <c r="B96" s="45"/>
      <c r="C96" s="46"/>
      <c r="D96" s="47"/>
      <c r="E96" s="47"/>
      <c r="F96" s="48"/>
      <c r="G96" s="48"/>
      <c r="H96" s="49"/>
      <c r="I96" s="49"/>
      <c r="J96" s="49"/>
      <c r="K96" s="50"/>
      <c r="L96" s="51"/>
      <c r="M96" s="51"/>
      <c r="N96" s="52"/>
      <c r="O96" s="51"/>
      <c r="P96" s="53"/>
      <c r="Q96" s="54"/>
      <c r="R96" s="53"/>
      <c r="S96" s="54"/>
      <c r="T96" s="53"/>
      <c r="U96" s="54"/>
      <c r="V96" s="53"/>
      <c r="W96" s="54"/>
      <c r="X96" s="53"/>
      <c r="Y96" s="54"/>
      <c r="Z96" s="53"/>
      <c r="AA96" s="54"/>
      <c r="AB96" s="53"/>
      <c r="AC96" s="54"/>
      <c r="AD96" s="53"/>
      <c r="AE96" s="54"/>
    </row>
    <row r="97" spans="2:31" ht="12.75" thickBot="1" x14ac:dyDescent="0.25">
      <c r="B97" s="60"/>
      <c r="C97" s="55"/>
      <c r="D97" s="56"/>
      <c r="E97" s="56"/>
      <c r="F97" s="57"/>
      <c r="G97" s="57"/>
      <c r="H97" s="58"/>
      <c r="I97" s="58"/>
      <c r="J97" s="58"/>
      <c r="K97" s="59"/>
      <c r="L97" s="51"/>
      <c r="M97" s="51"/>
      <c r="N97" s="52"/>
      <c r="O97" s="51"/>
      <c r="P97" s="53"/>
      <c r="Q97" s="54"/>
      <c r="R97" s="53"/>
      <c r="S97" s="54"/>
      <c r="T97" s="53"/>
      <c r="U97" s="54"/>
      <c r="V97" s="53"/>
      <c r="W97" s="54"/>
      <c r="X97" s="53"/>
      <c r="Y97" s="54"/>
      <c r="Z97" s="53"/>
      <c r="AA97" s="54"/>
      <c r="AB97" s="53"/>
      <c r="AC97" s="54"/>
      <c r="AD97" s="53"/>
      <c r="AE97" s="54"/>
    </row>
    <row r="98" spans="2:31" ht="12.75" thickBot="1" x14ac:dyDescent="0.25">
      <c r="B98" s="60"/>
      <c r="C98" s="55"/>
      <c r="D98" s="56"/>
      <c r="E98" s="56"/>
      <c r="F98" s="57"/>
      <c r="G98" s="57"/>
      <c r="H98" s="58"/>
      <c r="I98" s="58"/>
      <c r="J98" s="58"/>
      <c r="K98" s="59"/>
      <c r="L98" s="61"/>
      <c r="M98" s="61"/>
      <c r="N98" s="52"/>
      <c r="O98" s="61"/>
      <c r="P98" s="53"/>
      <c r="Q98" s="54"/>
      <c r="R98" s="53"/>
      <c r="S98" s="54"/>
      <c r="T98" s="53"/>
      <c r="U98" s="54"/>
      <c r="V98" s="53"/>
      <c r="W98" s="54"/>
      <c r="X98" s="53"/>
      <c r="Y98" s="54"/>
      <c r="Z98" s="53"/>
      <c r="AA98" s="54"/>
      <c r="AB98" s="53"/>
      <c r="AC98" s="54"/>
      <c r="AD98" s="53"/>
      <c r="AE98" s="54"/>
    </row>
    <row r="99" spans="2:31" ht="12.75" thickBot="1" x14ac:dyDescent="0.25">
      <c r="B99" s="45"/>
      <c r="C99" s="46"/>
      <c r="D99" s="47"/>
      <c r="E99" s="47"/>
      <c r="F99" s="48"/>
      <c r="G99" s="48"/>
      <c r="H99" s="49"/>
      <c r="I99" s="49"/>
      <c r="J99" s="49"/>
      <c r="K99" s="50"/>
      <c r="L99" s="51"/>
      <c r="M99" s="51"/>
      <c r="N99" s="52"/>
      <c r="O99" s="51"/>
      <c r="P99" s="53"/>
      <c r="Q99" s="54"/>
      <c r="R99" s="53"/>
      <c r="S99" s="54"/>
      <c r="T99" s="53"/>
      <c r="U99" s="54"/>
      <c r="V99" s="53"/>
      <c r="W99" s="54"/>
      <c r="X99" s="53"/>
      <c r="Y99" s="54"/>
      <c r="Z99" s="53"/>
      <c r="AA99" s="54"/>
      <c r="AB99" s="53"/>
      <c r="AC99" s="54"/>
      <c r="AD99" s="53"/>
      <c r="AE99" s="54"/>
    </row>
    <row r="100" spans="2:31" ht="12.75" thickBot="1" x14ac:dyDescent="0.25">
      <c r="B100" s="45"/>
      <c r="C100" s="46"/>
      <c r="D100" s="47"/>
      <c r="E100" s="47"/>
      <c r="F100" s="48"/>
      <c r="G100" s="48"/>
      <c r="H100" s="49"/>
      <c r="I100" s="49"/>
      <c r="J100" s="49"/>
      <c r="K100" s="50"/>
      <c r="L100" s="51"/>
      <c r="M100" s="51"/>
      <c r="N100" s="52"/>
      <c r="O100" s="51"/>
      <c r="P100" s="53"/>
      <c r="Q100" s="54"/>
      <c r="R100" s="53"/>
      <c r="S100" s="54"/>
      <c r="T100" s="53"/>
      <c r="U100" s="54"/>
      <c r="V100" s="53"/>
      <c r="W100" s="54"/>
      <c r="X100" s="53"/>
      <c r="Y100" s="54"/>
      <c r="Z100" s="53"/>
      <c r="AA100" s="54"/>
      <c r="AB100" s="53"/>
      <c r="AC100" s="54"/>
      <c r="AD100" s="53"/>
      <c r="AE100" s="54"/>
    </row>
    <row r="101" spans="2:31" ht="12.75" thickBot="1" x14ac:dyDescent="0.25">
      <c r="B101" s="45"/>
      <c r="C101" s="46"/>
      <c r="D101" s="47"/>
      <c r="E101" s="47"/>
      <c r="F101" s="48"/>
      <c r="G101" s="48"/>
      <c r="H101" s="49"/>
      <c r="I101" s="49"/>
      <c r="J101" s="49"/>
      <c r="K101" s="50"/>
      <c r="L101" s="51"/>
      <c r="M101" s="51"/>
      <c r="N101" s="52"/>
      <c r="O101" s="51"/>
      <c r="P101" s="53"/>
      <c r="Q101" s="54"/>
      <c r="R101" s="53"/>
      <c r="S101" s="54"/>
      <c r="T101" s="53"/>
      <c r="U101" s="54"/>
      <c r="V101" s="53"/>
      <c r="W101" s="54"/>
      <c r="X101" s="53"/>
      <c r="Y101" s="54"/>
      <c r="Z101" s="53"/>
      <c r="AA101" s="54"/>
      <c r="AB101" s="53"/>
      <c r="AC101" s="54"/>
      <c r="AD101" s="53"/>
      <c r="AE101" s="54"/>
    </row>
    <row r="102" spans="2:31" ht="12.75" thickBot="1" x14ac:dyDescent="0.25">
      <c r="B102" s="60"/>
      <c r="C102" s="55"/>
      <c r="D102" s="56"/>
      <c r="E102" s="56"/>
      <c r="F102" s="57"/>
      <c r="G102" s="57"/>
      <c r="H102" s="58"/>
      <c r="I102" s="58"/>
      <c r="J102" s="58"/>
      <c r="K102" s="59"/>
      <c r="L102" s="51"/>
      <c r="M102" s="51"/>
      <c r="N102" s="52"/>
      <c r="O102" s="51"/>
      <c r="P102" s="53"/>
      <c r="Q102" s="54"/>
      <c r="R102" s="53"/>
      <c r="S102" s="54"/>
      <c r="T102" s="53"/>
      <c r="U102" s="54"/>
      <c r="V102" s="53"/>
      <c r="W102" s="54"/>
      <c r="X102" s="53"/>
      <c r="Y102" s="54"/>
      <c r="Z102" s="53"/>
      <c r="AA102" s="54"/>
      <c r="AB102" s="53"/>
      <c r="AC102" s="54"/>
      <c r="AD102" s="53"/>
      <c r="AE102" s="54"/>
    </row>
    <row r="103" spans="2:31" ht="12.75" thickBot="1" x14ac:dyDescent="0.25">
      <c r="C103" s="79"/>
      <c r="D103" s="56"/>
      <c r="E103" s="56"/>
      <c r="F103" s="57"/>
      <c r="G103" s="57"/>
      <c r="H103" s="58"/>
      <c r="I103" s="58"/>
      <c r="J103" s="58"/>
      <c r="K103" s="59"/>
      <c r="L103" s="51"/>
      <c r="M103" s="51"/>
      <c r="N103" s="52"/>
      <c r="O103" s="51"/>
      <c r="P103" s="53"/>
      <c r="Q103" s="54"/>
      <c r="R103" s="53"/>
      <c r="S103" s="54"/>
      <c r="T103" s="53"/>
      <c r="U103" s="54"/>
      <c r="V103" s="53"/>
      <c r="W103" s="54"/>
      <c r="X103" s="53"/>
      <c r="Y103" s="54"/>
      <c r="Z103" s="53"/>
      <c r="AA103" s="54"/>
      <c r="AB103" s="53"/>
      <c r="AC103" s="54"/>
      <c r="AD103" s="53"/>
      <c r="AE103" s="54"/>
    </row>
    <row r="104" spans="2:31" ht="12.75" thickBot="1" x14ac:dyDescent="0.25">
      <c r="C104" s="79"/>
      <c r="D104" s="56"/>
      <c r="E104" s="56"/>
      <c r="F104" s="57"/>
      <c r="G104" s="57"/>
      <c r="H104" s="58"/>
      <c r="I104" s="58"/>
      <c r="J104" s="58"/>
      <c r="K104" s="59"/>
      <c r="L104" s="51"/>
      <c r="M104" s="51"/>
      <c r="N104" s="52"/>
      <c r="O104" s="51"/>
      <c r="P104" s="53"/>
      <c r="Q104" s="54"/>
      <c r="R104" s="53"/>
      <c r="S104" s="54"/>
      <c r="T104" s="53"/>
      <c r="U104" s="54"/>
      <c r="V104" s="53"/>
      <c r="W104" s="54"/>
      <c r="X104" s="53"/>
      <c r="Y104" s="54"/>
      <c r="Z104" s="53"/>
      <c r="AA104" s="54"/>
      <c r="AB104" s="53"/>
      <c r="AC104" s="54"/>
      <c r="AD104" s="53"/>
      <c r="AE104" s="54"/>
    </row>
    <row r="105" spans="2:31" ht="12.75" thickBot="1" x14ac:dyDescent="0.25">
      <c r="C105" s="79"/>
      <c r="D105" s="56"/>
      <c r="E105" s="56"/>
      <c r="F105" s="57"/>
      <c r="G105" s="57"/>
      <c r="H105" s="58"/>
      <c r="I105" s="58"/>
      <c r="J105" s="58"/>
      <c r="K105" s="59"/>
      <c r="L105" s="51"/>
      <c r="M105" s="51"/>
      <c r="N105" s="52"/>
      <c r="O105" s="51"/>
      <c r="P105" s="53"/>
      <c r="Q105" s="54"/>
      <c r="R105" s="53"/>
      <c r="S105" s="54"/>
      <c r="T105" s="53"/>
      <c r="U105" s="54"/>
      <c r="V105" s="53"/>
      <c r="W105" s="54"/>
      <c r="X105" s="53"/>
      <c r="Y105" s="54"/>
      <c r="Z105" s="53"/>
      <c r="AA105" s="54"/>
      <c r="AB105" s="53"/>
      <c r="AC105" s="54"/>
      <c r="AD105" s="53"/>
      <c r="AE105" s="54"/>
    </row>
    <row r="106" spans="2:31" ht="12.75" thickBot="1" x14ac:dyDescent="0.25">
      <c r="C106" s="79"/>
      <c r="D106" s="56"/>
      <c r="E106" s="56"/>
      <c r="F106" s="57"/>
      <c r="G106" s="57"/>
      <c r="H106" s="58"/>
      <c r="I106" s="58"/>
      <c r="J106" s="58"/>
      <c r="K106" s="59"/>
      <c r="L106" s="51"/>
      <c r="M106" s="51"/>
      <c r="N106" s="52"/>
      <c r="O106" s="51"/>
      <c r="P106" s="53"/>
      <c r="Q106" s="54"/>
      <c r="R106" s="53"/>
      <c r="S106" s="54"/>
      <c r="T106" s="53"/>
      <c r="U106" s="54"/>
      <c r="V106" s="53"/>
      <c r="W106" s="54"/>
      <c r="X106" s="53"/>
      <c r="Y106" s="54"/>
      <c r="Z106" s="53"/>
      <c r="AA106" s="54"/>
      <c r="AB106" s="53"/>
      <c r="AC106" s="54"/>
      <c r="AD106" s="53"/>
      <c r="AE106" s="54"/>
    </row>
    <row r="107" spans="2:31" ht="12.75" thickBot="1" x14ac:dyDescent="0.25">
      <c r="C107" s="79"/>
      <c r="D107" s="56"/>
      <c r="E107" s="56"/>
      <c r="F107" s="57"/>
      <c r="G107" s="57"/>
      <c r="H107" s="58"/>
      <c r="I107" s="58"/>
      <c r="J107" s="58"/>
      <c r="K107" s="59"/>
      <c r="P107" s="53"/>
      <c r="Q107" s="54"/>
      <c r="R107" s="53"/>
      <c r="S107" s="54"/>
      <c r="T107" s="53"/>
      <c r="U107" s="54"/>
      <c r="V107" s="53"/>
      <c r="W107" s="54"/>
      <c r="X107" s="53"/>
      <c r="Y107" s="54"/>
      <c r="Z107" s="53"/>
      <c r="AA107" s="54"/>
      <c r="AB107" s="53"/>
      <c r="AC107" s="54"/>
      <c r="AD107" s="53"/>
      <c r="AE107" s="54"/>
    </row>
    <row r="108" spans="2:31" ht="12.75" thickBot="1" x14ac:dyDescent="0.25">
      <c r="C108" s="79"/>
      <c r="D108" s="56"/>
      <c r="E108" s="56"/>
      <c r="F108" s="57"/>
      <c r="G108" s="57"/>
      <c r="H108" s="58"/>
      <c r="I108" s="58"/>
      <c r="J108" s="58"/>
      <c r="K108" s="59"/>
      <c r="P108" s="53"/>
      <c r="Q108" s="54"/>
      <c r="R108" s="53"/>
      <c r="S108" s="54"/>
      <c r="T108" s="53"/>
      <c r="U108" s="54"/>
      <c r="V108" s="53"/>
      <c r="W108" s="54"/>
      <c r="X108" s="53"/>
      <c r="Y108" s="54"/>
      <c r="Z108" s="53"/>
      <c r="AA108" s="54"/>
      <c r="AB108" s="53"/>
      <c r="AC108" s="54"/>
      <c r="AD108" s="53"/>
      <c r="AE108" s="54"/>
    </row>
    <row r="109" spans="2:31" ht="12.75" thickBot="1" x14ac:dyDescent="0.25">
      <c r="C109" s="79"/>
      <c r="D109" s="56"/>
      <c r="E109" s="56"/>
      <c r="F109" s="57"/>
      <c r="G109" s="57"/>
      <c r="H109" s="58"/>
      <c r="I109" s="58"/>
      <c r="J109" s="58"/>
      <c r="K109" s="59"/>
      <c r="P109" s="53"/>
      <c r="Q109" s="54"/>
      <c r="R109" s="53"/>
      <c r="S109" s="54"/>
      <c r="T109" s="53"/>
      <c r="U109" s="54"/>
      <c r="V109" s="53"/>
      <c r="W109" s="54"/>
      <c r="X109" s="53"/>
      <c r="Y109" s="54"/>
      <c r="Z109" s="53"/>
      <c r="AA109" s="54"/>
      <c r="AB109" s="53"/>
      <c r="AC109" s="54"/>
      <c r="AD109" s="53"/>
      <c r="AE109" s="54"/>
    </row>
    <row r="110" spans="2:31" ht="12.75" thickBot="1" x14ac:dyDescent="0.25">
      <c r="C110" s="79"/>
      <c r="D110" s="56"/>
      <c r="E110" s="56"/>
      <c r="F110" s="57"/>
      <c r="G110" s="57"/>
      <c r="H110" s="58"/>
      <c r="I110" s="58"/>
      <c r="J110" s="58"/>
      <c r="K110" s="59"/>
      <c r="P110" s="53"/>
      <c r="Q110" s="54"/>
      <c r="R110" s="53"/>
      <c r="S110" s="54"/>
      <c r="T110" s="53"/>
      <c r="U110" s="54"/>
      <c r="V110" s="53"/>
      <c r="W110" s="54"/>
      <c r="X110" s="53"/>
      <c r="Y110" s="54"/>
      <c r="Z110" s="53"/>
      <c r="AA110" s="54"/>
      <c r="AB110" s="53"/>
      <c r="AC110" s="54"/>
      <c r="AD110" s="53"/>
      <c r="AE110" s="54"/>
    </row>
    <row r="111" spans="2:31" ht="12.75" thickBot="1" x14ac:dyDescent="0.25">
      <c r="D111" s="56"/>
      <c r="E111" s="56"/>
      <c r="F111" s="57"/>
      <c r="G111" s="57"/>
      <c r="H111" s="58"/>
      <c r="I111" s="58"/>
      <c r="J111" s="58"/>
      <c r="K111" s="59"/>
      <c r="P111" s="53"/>
      <c r="Q111" s="54"/>
      <c r="R111" s="53"/>
      <c r="S111" s="54"/>
      <c r="T111" s="53"/>
      <c r="U111" s="54"/>
      <c r="V111" s="53"/>
      <c r="W111" s="54"/>
      <c r="X111" s="53"/>
      <c r="Y111" s="54"/>
      <c r="Z111" s="53"/>
      <c r="AA111" s="54"/>
      <c r="AB111" s="53"/>
      <c r="AC111" s="54"/>
      <c r="AD111" s="53"/>
      <c r="AE111" s="54"/>
    </row>
    <row r="112" spans="2:31" ht="12.75" thickBot="1" x14ac:dyDescent="0.25">
      <c r="D112" s="56"/>
      <c r="E112" s="56"/>
      <c r="F112" s="57"/>
      <c r="G112" s="57"/>
      <c r="H112" s="58"/>
      <c r="I112" s="58"/>
      <c r="J112" s="58"/>
      <c r="K112" s="59"/>
      <c r="P112" s="53"/>
      <c r="Q112" s="54"/>
      <c r="R112" s="53"/>
      <c r="S112" s="54"/>
      <c r="T112" s="53"/>
      <c r="U112" s="54"/>
      <c r="V112" s="53"/>
      <c r="W112" s="54"/>
      <c r="X112" s="53"/>
      <c r="Y112" s="54"/>
      <c r="Z112" s="53"/>
      <c r="AA112" s="54"/>
      <c r="AB112" s="53"/>
      <c r="AC112" s="54"/>
      <c r="AD112" s="53"/>
      <c r="AE112" s="54"/>
    </row>
    <row r="113" spans="4:31" ht="12.75" thickBot="1" x14ac:dyDescent="0.25">
      <c r="D113" s="56"/>
      <c r="E113" s="56"/>
      <c r="F113" s="57"/>
      <c r="G113" s="57"/>
      <c r="H113" s="58"/>
      <c r="I113" s="58"/>
      <c r="J113" s="58"/>
      <c r="K113" s="59"/>
      <c r="P113" s="53"/>
      <c r="Q113" s="54"/>
      <c r="R113" s="53"/>
      <c r="S113" s="54"/>
      <c r="T113" s="53"/>
      <c r="U113" s="54"/>
      <c r="V113" s="53"/>
      <c r="W113" s="54"/>
      <c r="X113" s="53"/>
      <c r="Y113" s="54"/>
      <c r="Z113" s="53"/>
      <c r="AA113" s="54"/>
      <c r="AB113" s="53"/>
      <c r="AC113" s="54"/>
      <c r="AD113" s="53"/>
      <c r="AE113" s="54"/>
    </row>
    <row r="114" spans="4:31" ht="12.75" thickBot="1" x14ac:dyDescent="0.25">
      <c r="D114" s="56"/>
      <c r="E114" s="56"/>
      <c r="F114" s="57"/>
      <c r="G114" s="57"/>
      <c r="H114" s="58"/>
      <c r="I114" s="58"/>
      <c r="J114" s="58"/>
      <c r="K114" s="59"/>
      <c r="P114" s="53"/>
      <c r="Q114" s="54"/>
      <c r="R114" s="53"/>
      <c r="S114" s="54"/>
      <c r="T114" s="53"/>
      <c r="U114" s="54"/>
      <c r="V114" s="53"/>
      <c r="W114" s="54"/>
      <c r="X114" s="53"/>
      <c r="Y114" s="54"/>
      <c r="Z114" s="53"/>
      <c r="AA114" s="54"/>
      <c r="AB114" s="53"/>
      <c r="AC114" s="54"/>
      <c r="AD114" s="53"/>
      <c r="AE114" s="54"/>
    </row>
    <row r="115" spans="4:31" ht="12.75" thickBot="1" x14ac:dyDescent="0.25">
      <c r="D115" s="56"/>
      <c r="E115" s="56"/>
      <c r="F115" s="57"/>
      <c r="G115" s="57"/>
      <c r="H115" s="58"/>
      <c r="I115" s="58"/>
      <c r="J115" s="58"/>
      <c r="K115" s="59"/>
      <c r="P115" s="53"/>
      <c r="Q115" s="54"/>
      <c r="R115" s="53"/>
      <c r="S115" s="54"/>
      <c r="T115" s="53"/>
      <c r="U115" s="54"/>
      <c r="V115" s="53"/>
      <c r="W115" s="54"/>
      <c r="X115" s="53"/>
      <c r="Y115" s="54"/>
      <c r="Z115" s="53"/>
      <c r="AA115" s="54"/>
      <c r="AB115" s="53"/>
      <c r="AC115" s="54"/>
      <c r="AD115" s="53"/>
      <c r="AE115" s="54"/>
    </row>
    <row r="116" spans="4:31" ht="12.75" thickBot="1" x14ac:dyDescent="0.25">
      <c r="D116" s="56"/>
      <c r="E116" s="56"/>
      <c r="F116" s="57"/>
      <c r="G116" s="57"/>
      <c r="H116" s="58"/>
      <c r="I116" s="58"/>
      <c r="J116" s="58"/>
      <c r="K116" s="59"/>
      <c r="P116" s="53"/>
      <c r="Q116" s="54"/>
      <c r="R116" s="53"/>
      <c r="S116" s="54"/>
      <c r="T116" s="53"/>
      <c r="U116" s="54"/>
      <c r="V116" s="53"/>
      <c r="W116" s="54"/>
      <c r="X116" s="53"/>
      <c r="Y116" s="54"/>
      <c r="Z116" s="53"/>
      <c r="AA116" s="54"/>
      <c r="AB116" s="53"/>
      <c r="AC116" s="54"/>
      <c r="AD116" s="53"/>
      <c r="AE116" s="54"/>
    </row>
    <row r="117" spans="4:31" ht="12.75" thickBot="1" x14ac:dyDescent="0.25">
      <c r="D117" s="56"/>
      <c r="E117" s="56"/>
      <c r="F117" s="57"/>
      <c r="G117" s="57"/>
      <c r="H117" s="58"/>
      <c r="I117" s="58"/>
      <c r="J117" s="58"/>
      <c r="K117" s="59"/>
      <c r="P117" s="53"/>
      <c r="Q117" s="54"/>
      <c r="R117" s="53"/>
      <c r="S117" s="54"/>
      <c r="T117" s="53"/>
      <c r="U117" s="54"/>
      <c r="V117" s="53"/>
      <c r="W117" s="54"/>
      <c r="X117" s="53"/>
      <c r="Y117" s="54"/>
      <c r="Z117" s="53"/>
      <c r="AA117" s="54"/>
      <c r="AB117" s="53"/>
      <c r="AC117" s="54"/>
      <c r="AD117" s="53"/>
      <c r="AE117" s="54"/>
    </row>
    <row r="118" spans="4:31" ht="12.75" thickBot="1" x14ac:dyDescent="0.25">
      <c r="D118" s="56"/>
      <c r="E118" s="56"/>
      <c r="F118" s="57"/>
      <c r="G118" s="57"/>
      <c r="H118" s="58"/>
      <c r="I118" s="58"/>
      <c r="J118" s="58"/>
      <c r="K118" s="59"/>
      <c r="P118" s="53"/>
      <c r="Q118" s="54"/>
      <c r="R118" s="53"/>
      <c r="S118" s="54"/>
      <c r="T118" s="53"/>
      <c r="U118" s="54"/>
      <c r="V118" s="53"/>
      <c r="W118" s="54"/>
      <c r="X118" s="53"/>
      <c r="Y118" s="54"/>
      <c r="Z118" s="53"/>
      <c r="AA118" s="54"/>
      <c r="AB118" s="53"/>
      <c r="AC118" s="54"/>
      <c r="AD118" s="53"/>
      <c r="AE118" s="54"/>
    </row>
    <row r="119" spans="4:31" ht="12.75" thickBot="1" x14ac:dyDescent="0.25">
      <c r="D119" s="56"/>
      <c r="E119" s="56"/>
      <c r="F119" s="57"/>
      <c r="G119" s="57"/>
      <c r="H119" s="58"/>
      <c r="I119" s="58"/>
      <c r="J119" s="58"/>
      <c r="K119" s="59"/>
      <c r="P119" s="53"/>
      <c r="Q119" s="54"/>
      <c r="R119" s="53"/>
      <c r="S119" s="54"/>
      <c r="T119" s="53"/>
      <c r="U119" s="54"/>
      <c r="V119" s="53"/>
      <c r="W119" s="54"/>
      <c r="X119" s="53"/>
      <c r="Y119" s="54"/>
      <c r="Z119" s="53"/>
      <c r="AA119" s="54"/>
      <c r="AB119" s="53"/>
      <c r="AC119" s="54"/>
      <c r="AD119" s="53"/>
      <c r="AE119" s="54"/>
    </row>
    <row r="120" spans="4:31" ht="12.75" thickBot="1" x14ac:dyDescent="0.25">
      <c r="D120" s="56"/>
      <c r="E120" s="56"/>
      <c r="F120" s="57"/>
      <c r="G120" s="57"/>
      <c r="H120" s="58"/>
      <c r="I120" s="58"/>
      <c r="J120" s="58"/>
      <c r="K120" s="59"/>
      <c r="P120" s="53"/>
      <c r="Q120" s="54"/>
      <c r="R120" s="53"/>
      <c r="S120" s="54"/>
      <c r="T120" s="53"/>
      <c r="U120" s="54"/>
      <c r="V120" s="53"/>
      <c r="W120" s="54"/>
      <c r="X120" s="53"/>
      <c r="Y120" s="54"/>
      <c r="Z120" s="53"/>
      <c r="AA120" s="54"/>
      <c r="AB120" s="53"/>
      <c r="AC120" s="54"/>
      <c r="AD120" s="53"/>
      <c r="AE120" s="54"/>
    </row>
    <row r="121" spans="4:31" ht="12.75" thickBot="1" x14ac:dyDescent="0.25">
      <c r="D121" s="56"/>
      <c r="E121" s="56"/>
      <c r="F121" s="57"/>
      <c r="G121" s="57"/>
      <c r="H121" s="58"/>
      <c r="I121" s="58"/>
      <c r="J121" s="58"/>
      <c r="K121" s="59"/>
      <c r="P121" s="53"/>
      <c r="Q121" s="54"/>
      <c r="R121" s="53"/>
      <c r="S121" s="54"/>
      <c r="T121" s="53"/>
      <c r="U121" s="54"/>
      <c r="V121" s="53"/>
      <c r="W121" s="54"/>
      <c r="X121" s="53"/>
      <c r="Y121" s="54"/>
      <c r="Z121" s="53"/>
      <c r="AA121" s="54"/>
      <c r="AB121" s="53"/>
      <c r="AC121" s="54"/>
      <c r="AD121" s="53"/>
      <c r="AE121" s="54"/>
    </row>
    <row r="122" spans="4:31" ht="12.75" thickBot="1" x14ac:dyDescent="0.25">
      <c r="D122" s="56"/>
      <c r="E122" s="56"/>
      <c r="F122" s="57"/>
      <c r="G122" s="57"/>
      <c r="H122" s="58"/>
      <c r="I122" s="58"/>
      <c r="J122" s="58"/>
      <c r="K122" s="59"/>
      <c r="P122" s="53"/>
      <c r="Q122" s="54"/>
      <c r="R122" s="53"/>
      <c r="S122" s="54"/>
      <c r="T122" s="53"/>
      <c r="U122" s="54"/>
      <c r="V122" s="53"/>
      <c r="W122" s="54"/>
      <c r="X122" s="53"/>
      <c r="Y122" s="54"/>
      <c r="Z122" s="53"/>
      <c r="AA122" s="54"/>
      <c r="AB122" s="53"/>
      <c r="AC122" s="54"/>
      <c r="AD122" s="53"/>
      <c r="AE122" s="54"/>
    </row>
    <row r="123" spans="4:31" ht="12.75" thickBot="1" x14ac:dyDescent="0.25">
      <c r="D123" s="56"/>
      <c r="E123" s="56"/>
      <c r="F123" s="57"/>
      <c r="G123" s="57"/>
      <c r="H123" s="58"/>
      <c r="I123" s="58"/>
      <c r="J123" s="58"/>
      <c r="K123" s="59"/>
      <c r="P123" s="53"/>
      <c r="Q123" s="54"/>
      <c r="R123" s="53"/>
      <c r="S123" s="54"/>
      <c r="T123" s="53"/>
      <c r="U123" s="54"/>
      <c r="V123" s="53"/>
      <c r="W123" s="54"/>
      <c r="X123" s="53"/>
      <c r="Y123" s="54"/>
      <c r="Z123" s="53"/>
      <c r="AA123" s="54"/>
      <c r="AB123" s="53"/>
      <c r="AC123" s="54"/>
      <c r="AD123" s="53"/>
      <c r="AE123" s="54"/>
    </row>
    <row r="124" spans="4:31" ht="12.75" thickBot="1" x14ac:dyDescent="0.25">
      <c r="D124" s="56"/>
      <c r="E124" s="56"/>
      <c r="F124" s="57"/>
      <c r="G124" s="57"/>
      <c r="H124" s="58"/>
      <c r="I124" s="58"/>
      <c r="J124" s="58"/>
      <c r="K124" s="59"/>
      <c r="P124" s="53"/>
      <c r="Q124" s="54"/>
      <c r="R124" s="53"/>
      <c r="S124" s="54"/>
      <c r="T124" s="53"/>
      <c r="U124" s="54"/>
      <c r="V124" s="53"/>
      <c r="W124" s="54"/>
      <c r="X124" s="53"/>
      <c r="Y124" s="54"/>
      <c r="Z124" s="53"/>
      <c r="AA124" s="54"/>
      <c r="AB124" s="53"/>
      <c r="AC124" s="54"/>
      <c r="AD124" s="53"/>
      <c r="AE124" s="54"/>
    </row>
    <row r="125" spans="4:31" ht="12.75" thickBot="1" x14ac:dyDescent="0.25">
      <c r="D125" s="56"/>
      <c r="E125" s="56"/>
      <c r="F125" s="57"/>
      <c r="G125" s="57"/>
      <c r="H125" s="58"/>
      <c r="I125" s="58"/>
      <c r="J125" s="58"/>
      <c r="K125" s="59"/>
      <c r="P125" s="53"/>
      <c r="Q125" s="54"/>
      <c r="R125" s="53"/>
      <c r="S125" s="54"/>
      <c r="T125" s="53"/>
      <c r="U125" s="54"/>
      <c r="V125" s="53"/>
      <c r="W125" s="54"/>
      <c r="X125" s="53"/>
      <c r="Y125" s="54"/>
      <c r="Z125" s="53"/>
      <c r="AA125" s="54"/>
      <c r="AB125" s="53"/>
      <c r="AC125" s="54"/>
      <c r="AD125" s="53"/>
      <c r="AE125" s="54"/>
    </row>
    <row r="126" spans="4:31" ht="12.75" thickBot="1" x14ac:dyDescent="0.25">
      <c r="D126" s="56"/>
      <c r="E126" s="56"/>
      <c r="F126" s="57"/>
      <c r="G126" s="57"/>
      <c r="H126" s="58"/>
      <c r="I126" s="58"/>
      <c r="J126" s="58"/>
      <c r="K126" s="59"/>
      <c r="P126" s="53"/>
      <c r="Q126" s="54"/>
      <c r="R126" s="53"/>
      <c r="S126" s="54"/>
      <c r="T126" s="53"/>
      <c r="U126" s="54"/>
      <c r="V126" s="53"/>
      <c r="W126" s="54"/>
      <c r="X126" s="53"/>
      <c r="Y126" s="54"/>
      <c r="Z126" s="53"/>
      <c r="AA126" s="54"/>
      <c r="AB126" s="53"/>
      <c r="AC126" s="54"/>
      <c r="AD126" s="53"/>
      <c r="AE126" s="54"/>
    </row>
    <row r="127" spans="4:31" ht="12.75" thickBot="1" x14ac:dyDescent="0.25">
      <c r="D127" s="56"/>
      <c r="E127" s="56"/>
      <c r="F127" s="57"/>
      <c r="G127" s="57"/>
      <c r="H127" s="58"/>
      <c r="I127" s="58"/>
      <c r="J127" s="58"/>
      <c r="K127" s="59"/>
      <c r="P127" s="53"/>
      <c r="Q127" s="54"/>
      <c r="R127" s="53"/>
      <c r="S127" s="54"/>
      <c r="T127" s="53"/>
      <c r="U127" s="54"/>
      <c r="V127" s="53"/>
      <c r="W127" s="54"/>
      <c r="X127" s="53"/>
      <c r="Y127" s="54"/>
      <c r="Z127" s="53"/>
      <c r="AA127" s="54"/>
      <c r="AB127" s="53"/>
      <c r="AC127" s="54"/>
      <c r="AD127" s="53"/>
      <c r="AE127" s="54"/>
    </row>
    <row r="128" spans="4:31" ht="12.75" thickBot="1" x14ac:dyDescent="0.25">
      <c r="D128" s="56"/>
      <c r="E128" s="56"/>
      <c r="F128" s="57"/>
      <c r="G128" s="57"/>
      <c r="H128" s="58"/>
      <c r="I128" s="58"/>
      <c r="J128" s="58"/>
      <c r="K128" s="59"/>
      <c r="P128" s="53"/>
      <c r="Q128" s="54"/>
      <c r="R128" s="53"/>
      <c r="S128" s="54"/>
      <c r="T128" s="53"/>
      <c r="U128" s="54"/>
      <c r="V128" s="53"/>
      <c r="W128" s="54"/>
      <c r="X128" s="53"/>
      <c r="Y128" s="54"/>
      <c r="Z128" s="53"/>
      <c r="AA128" s="54"/>
      <c r="AB128" s="53"/>
      <c r="AC128" s="54"/>
      <c r="AD128" s="53"/>
      <c r="AE128" s="54"/>
    </row>
    <row r="129" spans="4:31" ht="12.75" thickBot="1" x14ac:dyDescent="0.25">
      <c r="D129" s="56"/>
      <c r="E129" s="56"/>
      <c r="F129" s="57"/>
      <c r="G129" s="57"/>
      <c r="H129" s="58"/>
      <c r="I129" s="58"/>
      <c r="J129" s="58"/>
      <c r="K129" s="59"/>
      <c r="P129" s="53"/>
      <c r="Q129" s="54"/>
      <c r="R129" s="53"/>
      <c r="S129" s="54"/>
      <c r="T129" s="53"/>
      <c r="U129" s="54"/>
      <c r="V129" s="53"/>
      <c r="W129" s="54"/>
      <c r="X129" s="53"/>
      <c r="Y129" s="54"/>
      <c r="Z129" s="53"/>
      <c r="AA129" s="54"/>
      <c r="AB129" s="53"/>
      <c r="AC129" s="54"/>
      <c r="AD129" s="53"/>
      <c r="AE129" s="54"/>
    </row>
    <row r="130" spans="4:31" ht="12.75" thickBot="1" x14ac:dyDescent="0.25">
      <c r="D130" s="56"/>
      <c r="E130" s="56"/>
      <c r="F130" s="57"/>
      <c r="G130" s="57"/>
      <c r="H130" s="58"/>
      <c r="I130" s="58"/>
      <c r="J130" s="58"/>
      <c r="K130" s="59"/>
      <c r="P130" s="53"/>
      <c r="Q130" s="54"/>
      <c r="R130" s="53"/>
      <c r="S130" s="54"/>
      <c r="T130" s="53"/>
      <c r="U130" s="54"/>
      <c r="V130" s="53"/>
      <c r="W130" s="54"/>
      <c r="X130" s="53"/>
      <c r="Y130" s="54"/>
      <c r="Z130" s="53"/>
      <c r="AA130" s="54"/>
      <c r="AB130" s="53"/>
      <c r="AC130" s="54"/>
      <c r="AD130" s="53"/>
      <c r="AE130" s="54"/>
    </row>
    <row r="131" spans="4:31" ht="12.75" thickBot="1" x14ac:dyDescent="0.25">
      <c r="D131" s="56"/>
      <c r="E131" s="56"/>
      <c r="F131" s="57"/>
      <c r="G131" s="57"/>
      <c r="H131" s="58"/>
      <c r="I131" s="58"/>
      <c r="J131" s="58"/>
      <c r="K131" s="59"/>
      <c r="P131" s="53"/>
      <c r="Q131" s="54"/>
      <c r="R131" s="53"/>
      <c r="S131" s="54"/>
      <c r="T131" s="53"/>
      <c r="U131" s="54"/>
      <c r="V131" s="53"/>
      <c r="W131" s="54"/>
      <c r="X131" s="53"/>
      <c r="Y131" s="54"/>
      <c r="Z131" s="53"/>
      <c r="AA131" s="54"/>
      <c r="AB131" s="53"/>
      <c r="AC131" s="54"/>
      <c r="AD131" s="53"/>
      <c r="AE131" s="54"/>
    </row>
    <row r="132" spans="4:31" ht="12.75" thickBot="1" x14ac:dyDescent="0.25">
      <c r="D132" s="56"/>
      <c r="E132" s="56"/>
      <c r="F132" s="57"/>
      <c r="G132" s="57"/>
      <c r="H132" s="58"/>
      <c r="I132" s="58"/>
      <c r="J132" s="58"/>
      <c r="K132" s="59"/>
      <c r="P132" s="53"/>
      <c r="Q132" s="54"/>
      <c r="R132" s="53"/>
      <c r="S132" s="54"/>
      <c r="T132" s="53"/>
      <c r="U132" s="54"/>
      <c r="V132" s="53"/>
      <c r="W132" s="54"/>
      <c r="X132" s="53"/>
      <c r="Y132" s="54"/>
      <c r="Z132" s="53"/>
      <c r="AA132" s="54"/>
      <c r="AB132" s="53"/>
      <c r="AC132" s="54"/>
      <c r="AD132" s="53"/>
      <c r="AE132" s="54"/>
    </row>
    <row r="133" spans="4:31" ht="12.75" thickBot="1" x14ac:dyDescent="0.25">
      <c r="D133" s="56"/>
      <c r="E133" s="56"/>
      <c r="F133" s="57"/>
      <c r="G133" s="57"/>
      <c r="H133" s="58"/>
      <c r="I133" s="58"/>
      <c r="J133" s="58"/>
      <c r="K133" s="59"/>
      <c r="P133" s="53"/>
      <c r="Q133" s="54"/>
      <c r="R133" s="53"/>
      <c r="S133" s="54"/>
      <c r="T133" s="53"/>
      <c r="U133" s="54"/>
      <c r="V133" s="53"/>
      <c r="W133" s="54"/>
      <c r="X133" s="53"/>
      <c r="Y133" s="54"/>
      <c r="Z133" s="53"/>
      <c r="AA133" s="54"/>
      <c r="AB133" s="53"/>
      <c r="AC133" s="54"/>
      <c r="AD133" s="53"/>
      <c r="AE133" s="54"/>
    </row>
    <row r="134" spans="4:31" ht="12.75" thickBot="1" x14ac:dyDescent="0.25">
      <c r="D134" s="56"/>
      <c r="E134" s="56"/>
      <c r="F134" s="57"/>
      <c r="G134" s="57"/>
      <c r="H134" s="58"/>
      <c r="I134" s="58"/>
      <c r="J134" s="58"/>
      <c r="K134" s="59"/>
      <c r="P134" s="53"/>
      <c r="Q134" s="54"/>
      <c r="R134" s="53"/>
      <c r="S134" s="54"/>
      <c r="T134" s="53"/>
      <c r="U134" s="54"/>
      <c r="V134" s="53"/>
      <c r="W134" s="54"/>
      <c r="X134" s="53"/>
      <c r="Y134" s="54"/>
      <c r="Z134" s="53"/>
      <c r="AA134" s="54"/>
      <c r="AB134" s="53"/>
      <c r="AC134" s="54"/>
      <c r="AD134" s="53"/>
      <c r="AE134" s="54"/>
    </row>
    <row r="135" spans="4:31" ht="12.75" thickBot="1" x14ac:dyDescent="0.25">
      <c r="D135" s="56"/>
      <c r="E135" s="56"/>
      <c r="F135" s="57"/>
      <c r="G135" s="57"/>
      <c r="H135" s="58"/>
      <c r="I135" s="58"/>
      <c r="J135" s="58"/>
      <c r="K135" s="59"/>
      <c r="P135" s="53"/>
      <c r="Q135" s="54"/>
      <c r="R135" s="53"/>
      <c r="S135" s="54"/>
      <c r="T135" s="53"/>
      <c r="U135" s="54"/>
      <c r="V135" s="53"/>
      <c r="W135" s="54"/>
      <c r="X135" s="53"/>
      <c r="Y135" s="54"/>
      <c r="Z135" s="53"/>
      <c r="AA135" s="54"/>
      <c r="AB135" s="53"/>
      <c r="AC135" s="54"/>
      <c r="AD135" s="53"/>
      <c r="AE135" s="54"/>
    </row>
    <row r="136" spans="4:31" ht="12.75" thickBot="1" x14ac:dyDescent="0.25">
      <c r="D136" s="56"/>
      <c r="E136" s="56"/>
      <c r="F136" s="57"/>
      <c r="G136" s="57"/>
      <c r="H136" s="58"/>
      <c r="I136" s="58"/>
      <c r="J136" s="58"/>
      <c r="K136" s="59"/>
      <c r="P136" s="53"/>
      <c r="Q136" s="54"/>
      <c r="R136" s="53"/>
      <c r="S136" s="54"/>
      <c r="T136" s="53"/>
      <c r="U136" s="54"/>
      <c r="V136" s="53"/>
      <c r="W136" s="54"/>
      <c r="X136" s="53"/>
      <c r="Y136" s="54"/>
      <c r="Z136" s="53"/>
      <c r="AA136" s="54"/>
      <c r="AB136" s="53"/>
      <c r="AC136" s="54"/>
      <c r="AD136" s="53"/>
      <c r="AE136" s="54"/>
    </row>
    <row r="137" spans="4:31" ht="12.75" thickBot="1" x14ac:dyDescent="0.25">
      <c r="D137" s="56"/>
      <c r="E137" s="56"/>
      <c r="F137" s="57"/>
      <c r="G137" s="57"/>
      <c r="H137" s="58"/>
      <c r="I137" s="58"/>
      <c r="J137" s="58"/>
      <c r="K137" s="59"/>
      <c r="P137" s="53"/>
      <c r="Q137" s="54"/>
      <c r="R137" s="53"/>
      <c r="S137" s="54"/>
      <c r="T137" s="53"/>
      <c r="U137" s="54"/>
      <c r="V137" s="53"/>
      <c r="W137" s="54"/>
      <c r="X137" s="53"/>
      <c r="Y137" s="54"/>
      <c r="Z137" s="53"/>
      <c r="AA137" s="54"/>
      <c r="AB137" s="53"/>
      <c r="AC137" s="54"/>
      <c r="AD137" s="53"/>
      <c r="AE137" s="54"/>
    </row>
    <row r="138" spans="4:31" ht="12.75" thickBot="1" x14ac:dyDescent="0.25">
      <c r="D138" s="56"/>
      <c r="E138" s="56"/>
      <c r="F138" s="57"/>
      <c r="G138" s="57"/>
      <c r="H138" s="58"/>
      <c r="I138" s="58"/>
      <c r="J138" s="58"/>
      <c r="K138" s="59"/>
      <c r="P138" s="53"/>
      <c r="Q138" s="54"/>
      <c r="R138" s="53"/>
      <c r="S138" s="54"/>
      <c r="T138" s="53"/>
      <c r="U138" s="54"/>
      <c r="V138" s="53"/>
      <c r="W138" s="54"/>
      <c r="X138" s="53"/>
      <c r="Y138" s="54"/>
      <c r="Z138" s="53"/>
      <c r="AA138" s="54"/>
      <c r="AB138" s="53"/>
      <c r="AC138" s="54"/>
      <c r="AD138" s="53"/>
      <c r="AE138" s="54"/>
    </row>
    <row r="139" spans="4:31" ht="12.75" thickBot="1" x14ac:dyDescent="0.25">
      <c r="D139" s="56"/>
      <c r="E139" s="56"/>
      <c r="F139" s="57"/>
      <c r="G139" s="57"/>
      <c r="H139" s="58"/>
      <c r="I139" s="58"/>
      <c r="J139" s="58"/>
      <c r="K139" s="59"/>
      <c r="P139" s="53"/>
      <c r="Q139" s="54"/>
      <c r="R139" s="53"/>
      <c r="S139" s="54"/>
      <c r="T139" s="53"/>
      <c r="U139" s="54"/>
      <c r="V139" s="53"/>
      <c r="W139" s="54"/>
      <c r="X139" s="53"/>
      <c r="Y139" s="54"/>
      <c r="Z139" s="53"/>
      <c r="AA139" s="54"/>
      <c r="AB139" s="53"/>
      <c r="AC139" s="54"/>
      <c r="AD139" s="53"/>
      <c r="AE139" s="54"/>
    </row>
    <row r="140" spans="4:31" ht="12.75" thickBot="1" x14ac:dyDescent="0.25">
      <c r="D140" s="56"/>
      <c r="E140" s="56"/>
      <c r="F140" s="57"/>
      <c r="G140" s="57"/>
      <c r="H140" s="58"/>
      <c r="I140" s="58"/>
      <c r="J140" s="58"/>
      <c r="K140" s="59"/>
      <c r="P140" s="53"/>
      <c r="Q140" s="54"/>
      <c r="R140" s="53"/>
      <c r="S140" s="54"/>
      <c r="T140" s="53"/>
      <c r="U140" s="54"/>
      <c r="V140" s="53"/>
      <c r="W140" s="54"/>
      <c r="X140" s="53"/>
      <c r="Y140" s="54"/>
      <c r="Z140" s="53"/>
      <c r="AA140" s="54"/>
      <c r="AB140" s="53"/>
      <c r="AC140" s="54"/>
      <c r="AD140" s="53"/>
      <c r="AE140" s="54"/>
    </row>
    <row r="141" spans="4:31" ht="12.75" thickBot="1" x14ac:dyDescent="0.25">
      <c r="D141" s="56"/>
      <c r="E141" s="56"/>
      <c r="F141" s="57"/>
      <c r="G141" s="57"/>
      <c r="H141" s="58"/>
      <c r="I141" s="58"/>
      <c r="J141" s="58"/>
      <c r="K141" s="59"/>
      <c r="P141" s="53"/>
      <c r="Q141" s="54"/>
      <c r="R141" s="53"/>
      <c r="S141" s="54"/>
      <c r="T141" s="53"/>
      <c r="U141" s="54"/>
      <c r="V141" s="53"/>
      <c r="W141" s="54"/>
      <c r="X141" s="53"/>
      <c r="Y141" s="54"/>
      <c r="Z141" s="53"/>
      <c r="AA141" s="54"/>
      <c r="AB141" s="53"/>
      <c r="AC141" s="54"/>
      <c r="AD141" s="53"/>
      <c r="AE141" s="54"/>
    </row>
    <row r="142" spans="4:31" ht="12.75" thickBot="1" x14ac:dyDescent="0.25">
      <c r="D142" s="56"/>
      <c r="E142" s="56"/>
      <c r="F142" s="57"/>
      <c r="G142" s="57"/>
      <c r="H142" s="58"/>
      <c r="I142" s="58"/>
      <c r="J142" s="58"/>
      <c r="K142" s="59"/>
      <c r="P142" s="53"/>
      <c r="Q142" s="54"/>
      <c r="R142" s="53"/>
      <c r="S142" s="54"/>
      <c r="T142" s="53"/>
      <c r="U142" s="54"/>
      <c r="V142" s="53"/>
      <c r="W142" s="54"/>
      <c r="X142" s="53"/>
      <c r="Y142" s="54"/>
      <c r="Z142" s="53"/>
      <c r="AA142" s="54"/>
      <c r="AB142" s="53"/>
      <c r="AC142" s="54"/>
      <c r="AD142" s="53"/>
      <c r="AE142" s="54"/>
    </row>
    <row r="143" spans="4:31" ht="12.75" thickBot="1" x14ac:dyDescent="0.25">
      <c r="D143" s="56"/>
      <c r="E143" s="56"/>
      <c r="F143" s="57"/>
      <c r="G143" s="57"/>
      <c r="H143" s="58"/>
      <c r="I143" s="58"/>
      <c r="J143" s="58"/>
      <c r="K143" s="59"/>
      <c r="P143" s="53"/>
      <c r="Q143" s="54"/>
      <c r="R143" s="53"/>
      <c r="S143" s="54"/>
      <c r="T143" s="53"/>
      <c r="U143" s="54"/>
      <c r="V143" s="53"/>
      <c r="W143" s="54"/>
      <c r="X143" s="53"/>
      <c r="Y143" s="54"/>
      <c r="Z143" s="53"/>
      <c r="AA143" s="54"/>
      <c r="AB143" s="53"/>
      <c r="AC143" s="54"/>
      <c r="AD143" s="53"/>
      <c r="AE143" s="54"/>
    </row>
    <row r="144" spans="4:31" ht="12.75" thickBot="1" x14ac:dyDescent="0.25">
      <c r="D144" s="56"/>
      <c r="E144" s="56"/>
      <c r="F144" s="57"/>
      <c r="G144" s="57"/>
      <c r="H144" s="58"/>
      <c r="I144" s="58"/>
      <c r="J144" s="58"/>
      <c r="K144" s="59"/>
      <c r="P144" s="53"/>
      <c r="Q144" s="54"/>
      <c r="R144" s="53"/>
      <c r="S144" s="54"/>
      <c r="T144" s="53"/>
      <c r="U144" s="54"/>
      <c r="V144" s="53"/>
      <c r="W144" s="54"/>
      <c r="X144" s="53"/>
      <c r="Y144" s="54"/>
      <c r="Z144" s="53"/>
      <c r="AA144" s="54"/>
      <c r="AB144" s="53"/>
      <c r="AC144" s="54"/>
      <c r="AD144" s="53"/>
      <c r="AE144" s="54"/>
    </row>
    <row r="145" spans="4:31" ht="12.75" thickBot="1" x14ac:dyDescent="0.25">
      <c r="D145" s="56"/>
      <c r="E145" s="56"/>
      <c r="F145" s="57"/>
      <c r="G145" s="57"/>
      <c r="H145" s="58"/>
      <c r="I145" s="58"/>
      <c r="J145" s="58"/>
      <c r="K145" s="59"/>
      <c r="P145" s="53"/>
      <c r="Q145" s="54"/>
      <c r="R145" s="53"/>
      <c r="S145" s="54"/>
      <c r="T145" s="53"/>
      <c r="U145" s="54"/>
      <c r="V145" s="53"/>
      <c r="W145" s="54"/>
      <c r="X145" s="53"/>
      <c r="Y145" s="54"/>
      <c r="Z145" s="53"/>
      <c r="AA145" s="54"/>
      <c r="AB145" s="53"/>
      <c r="AC145" s="54"/>
      <c r="AD145" s="53"/>
      <c r="AE145" s="54"/>
    </row>
    <row r="146" spans="4:31" ht="12.75" thickBot="1" x14ac:dyDescent="0.25">
      <c r="D146" s="56"/>
      <c r="E146" s="56"/>
      <c r="F146" s="57"/>
      <c r="G146" s="57"/>
      <c r="H146" s="58"/>
      <c r="I146" s="58"/>
      <c r="J146" s="58"/>
      <c r="K146" s="59"/>
      <c r="P146" s="53"/>
      <c r="Q146" s="54"/>
      <c r="R146" s="53"/>
      <c r="S146" s="54"/>
      <c r="T146" s="53"/>
      <c r="U146" s="54"/>
      <c r="V146" s="53"/>
      <c r="W146" s="54"/>
      <c r="X146" s="53"/>
      <c r="Y146" s="54"/>
      <c r="Z146" s="53"/>
      <c r="AA146" s="54"/>
      <c r="AB146" s="53"/>
      <c r="AC146" s="54"/>
      <c r="AD146" s="53"/>
      <c r="AE146" s="54"/>
    </row>
    <row r="147" spans="4:31" ht="12.75" thickBot="1" x14ac:dyDescent="0.25">
      <c r="D147" s="56"/>
      <c r="E147" s="56"/>
      <c r="F147" s="57"/>
      <c r="G147" s="57"/>
      <c r="H147" s="58"/>
      <c r="I147" s="58"/>
      <c r="J147" s="58"/>
      <c r="K147" s="59"/>
      <c r="P147" s="53"/>
      <c r="Q147" s="54"/>
      <c r="R147" s="53"/>
      <c r="S147" s="54"/>
      <c r="T147" s="53"/>
      <c r="U147" s="54"/>
      <c r="V147" s="53"/>
      <c r="W147" s="54"/>
      <c r="X147" s="53"/>
      <c r="Y147" s="54"/>
      <c r="Z147" s="53"/>
      <c r="AA147" s="54"/>
      <c r="AB147" s="53"/>
      <c r="AC147" s="54"/>
      <c r="AD147" s="53"/>
      <c r="AE147" s="54"/>
    </row>
    <row r="148" spans="4:31" ht="12.75" thickBot="1" x14ac:dyDescent="0.25">
      <c r="D148" s="56"/>
      <c r="E148" s="56"/>
      <c r="F148" s="57"/>
      <c r="G148" s="57"/>
      <c r="H148" s="58"/>
      <c r="I148" s="58"/>
      <c r="J148" s="58"/>
      <c r="K148" s="59"/>
      <c r="P148" s="53"/>
      <c r="Q148" s="54"/>
      <c r="R148" s="53"/>
      <c r="S148" s="54"/>
      <c r="T148" s="53"/>
      <c r="U148" s="54"/>
      <c r="V148" s="53"/>
      <c r="W148" s="54"/>
      <c r="X148" s="53"/>
      <c r="Y148" s="54"/>
      <c r="Z148" s="53"/>
      <c r="AA148" s="54"/>
      <c r="AB148" s="53"/>
      <c r="AC148" s="54"/>
      <c r="AD148" s="53"/>
      <c r="AE148" s="54"/>
    </row>
    <row r="149" spans="4:31" ht="12.75" thickBot="1" x14ac:dyDescent="0.25">
      <c r="D149" s="56"/>
      <c r="E149" s="56"/>
      <c r="F149" s="57"/>
      <c r="G149" s="57"/>
      <c r="H149" s="58"/>
      <c r="I149" s="58"/>
      <c r="J149" s="58"/>
      <c r="K149" s="59"/>
      <c r="P149" s="53"/>
      <c r="Q149" s="54"/>
      <c r="R149" s="53"/>
      <c r="S149" s="54"/>
      <c r="T149" s="53"/>
      <c r="U149" s="54"/>
      <c r="V149" s="53"/>
      <c r="W149" s="54"/>
      <c r="X149" s="53"/>
      <c r="Y149" s="54"/>
      <c r="Z149" s="53"/>
      <c r="AA149" s="54"/>
      <c r="AB149" s="53"/>
      <c r="AC149" s="54"/>
      <c r="AD149" s="53"/>
      <c r="AE149" s="54"/>
    </row>
    <row r="150" spans="4:31" ht="12.75" thickBot="1" x14ac:dyDescent="0.25">
      <c r="D150" s="56"/>
      <c r="E150" s="56"/>
      <c r="F150" s="57"/>
      <c r="G150" s="57"/>
      <c r="H150" s="58"/>
      <c r="I150" s="58"/>
      <c r="J150" s="58"/>
      <c r="K150" s="59"/>
      <c r="P150" s="53"/>
      <c r="Q150" s="54"/>
      <c r="R150" s="53"/>
      <c r="S150" s="54"/>
      <c r="T150" s="53"/>
      <c r="U150" s="54"/>
      <c r="V150" s="53"/>
      <c r="W150" s="54"/>
      <c r="X150" s="53"/>
      <c r="Y150" s="54"/>
      <c r="Z150" s="53"/>
      <c r="AA150" s="54"/>
      <c r="AB150" s="53"/>
      <c r="AC150" s="54"/>
      <c r="AD150" s="53"/>
      <c r="AE150" s="54"/>
    </row>
    <row r="151" spans="4:31" ht="12.75" thickBot="1" x14ac:dyDescent="0.25">
      <c r="D151" s="56"/>
      <c r="E151" s="56"/>
      <c r="F151" s="57"/>
      <c r="G151" s="57"/>
      <c r="H151" s="58"/>
      <c r="I151" s="58"/>
      <c r="J151" s="58"/>
      <c r="K151" s="59"/>
      <c r="P151" s="53"/>
      <c r="Q151" s="54"/>
      <c r="R151" s="53"/>
      <c r="S151" s="54"/>
      <c r="T151" s="53"/>
      <c r="U151" s="54"/>
      <c r="V151" s="53"/>
      <c r="W151" s="54"/>
      <c r="X151" s="53"/>
      <c r="Y151" s="54"/>
      <c r="Z151" s="53"/>
      <c r="AA151" s="54"/>
      <c r="AB151" s="53"/>
      <c r="AC151" s="54"/>
      <c r="AD151" s="53"/>
      <c r="AE151" s="54"/>
    </row>
    <row r="152" spans="4:31" ht="12.75" thickBot="1" x14ac:dyDescent="0.25">
      <c r="D152" s="56"/>
      <c r="E152" s="56"/>
      <c r="F152" s="57"/>
      <c r="G152" s="57"/>
      <c r="H152" s="58"/>
      <c r="I152" s="58"/>
      <c r="J152" s="58"/>
      <c r="K152" s="59"/>
      <c r="P152" s="53"/>
      <c r="Q152" s="54"/>
      <c r="R152" s="53"/>
      <c r="S152" s="54"/>
      <c r="T152" s="53"/>
      <c r="U152" s="54"/>
      <c r="V152" s="53"/>
      <c r="W152" s="54"/>
      <c r="X152" s="53"/>
      <c r="Y152" s="54"/>
      <c r="Z152" s="53"/>
      <c r="AA152" s="54"/>
      <c r="AB152" s="53"/>
      <c r="AC152" s="54"/>
      <c r="AD152" s="53"/>
      <c r="AE152" s="54"/>
    </row>
    <row r="153" spans="4:31" ht="12.75" thickBot="1" x14ac:dyDescent="0.25">
      <c r="D153" s="56"/>
      <c r="E153" s="56"/>
      <c r="F153" s="57"/>
      <c r="G153" s="57"/>
      <c r="H153" s="58"/>
      <c r="I153" s="58"/>
      <c r="J153" s="58"/>
      <c r="K153" s="59"/>
      <c r="P153" s="53"/>
      <c r="Q153" s="54"/>
      <c r="R153" s="53"/>
      <c r="S153" s="54"/>
      <c r="T153" s="53"/>
      <c r="U153" s="54"/>
      <c r="V153" s="53"/>
      <c r="W153" s="54"/>
      <c r="X153" s="53"/>
      <c r="Y153" s="54"/>
      <c r="Z153" s="53"/>
      <c r="AA153" s="54"/>
      <c r="AB153" s="53"/>
      <c r="AC153" s="54"/>
      <c r="AD153" s="53"/>
      <c r="AE153" s="54"/>
    </row>
    <row r="154" spans="4:31" ht="12.75" thickBot="1" x14ac:dyDescent="0.25">
      <c r="D154" s="56"/>
      <c r="E154" s="56"/>
      <c r="F154" s="57"/>
      <c r="G154" s="57"/>
      <c r="H154" s="58"/>
      <c r="I154" s="58"/>
      <c r="J154" s="58"/>
      <c r="K154" s="59"/>
      <c r="P154" s="53"/>
      <c r="Q154" s="54"/>
      <c r="R154" s="53"/>
      <c r="S154" s="54"/>
      <c r="T154" s="53"/>
      <c r="U154" s="54"/>
      <c r="V154" s="53"/>
      <c r="W154" s="54"/>
      <c r="X154" s="53"/>
      <c r="Y154" s="54"/>
      <c r="Z154" s="53"/>
      <c r="AA154" s="54"/>
      <c r="AB154" s="53"/>
      <c r="AC154" s="54"/>
      <c r="AD154" s="53"/>
      <c r="AE154" s="54"/>
    </row>
    <row r="155" spans="4:31" ht="12.75" thickBot="1" x14ac:dyDescent="0.25">
      <c r="D155" s="56"/>
      <c r="E155" s="56"/>
      <c r="F155" s="57"/>
      <c r="G155" s="57"/>
      <c r="H155" s="58"/>
      <c r="I155" s="58"/>
      <c r="J155" s="58"/>
      <c r="K155" s="59"/>
      <c r="P155" s="53"/>
      <c r="Q155" s="54"/>
      <c r="R155" s="53"/>
      <c r="S155" s="54"/>
      <c r="T155" s="53"/>
      <c r="U155" s="54"/>
      <c r="V155" s="53"/>
      <c r="W155" s="54"/>
      <c r="X155" s="53"/>
      <c r="Y155" s="54"/>
      <c r="Z155" s="53"/>
      <c r="AA155" s="54"/>
      <c r="AB155" s="53"/>
      <c r="AC155" s="54"/>
      <c r="AD155" s="53"/>
      <c r="AE155" s="54"/>
    </row>
    <row r="156" spans="4:31" ht="12.75" thickBot="1" x14ac:dyDescent="0.25">
      <c r="D156" s="56"/>
      <c r="E156" s="56"/>
      <c r="F156" s="57"/>
      <c r="G156" s="57"/>
      <c r="H156" s="58"/>
      <c r="I156" s="58"/>
      <c r="J156" s="58"/>
      <c r="K156" s="59"/>
      <c r="P156" s="53"/>
      <c r="Q156" s="54"/>
      <c r="R156" s="53"/>
      <c r="S156" s="54"/>
      <c r="T156" s="53"/>
      <c r="U156" s="54"/>
      <c r="V156" s="53"/>
      <c r="W156" s="54"/>
      <c r="X156" s="53"/>
      <c r="Y156" s="54"/>
      <c r="Z156" s="53"/>
      <c r="AA156" s="54"/>
      <c r="AB156" s="53"/>
      <c r="AC156" s="54"/>
      <c r="AD156" s="53"/>
      <c r="AE156" s="54"/>
    </row>
    <row r="157" spans="4:31" ht="12.75" thickBot="1" x14ac:dyDescent="0.25">
      <c r="D157" s="56"/>
      <c r="E157" s="56"/>
      <c r="F157" s="57"/>
      <c r="G157" s="57"/>
      <c r="H157" s="58"/>
      <c r="I157" s="58"/>
      <c r="J157" s="58"/>
      <c r="K157" s="59"/>
      <c r="P157" s="53"/>
      <c r="Q157" s="54"/>
      <c r="R157" s="53"/>
      <c r="S157" s="54"/>
      <c r="T157" s="53"/>
      <c r="U157" s="54"/>
      <c r="V157" s="53"/>
      <c r="W157" s="54"/>
      <c r="X157" s="53"/>
      <c r="Y157" s="54"/>
      <c r="Z157" s="53"/>
      <c r="AA157" s="54"/>
      <c r="AB157" s="53"/>
      <c r="AC157" s="54"/>
      <c r="AD157" s="53"/>
      <c r="AE157" s="54"/>
    </row>
    <row r="158" spans="4:31" ht="12.75" thickBot="1" x14ac:dyDescent="0.25">
      <c r="D158" s="56"/>
      <c r="E158" s="56"/>
      <c r="F158" s="57"/>
      <c r="G158" s="57"/>
      <c r="H158" s="58"/>
      <c r="I158" s="58"/>
      <c r="J158" s="58"/>
      <c r="K158" s="59"/>
      <c r="P158" s="53"/>
      <c r="Q158" s="54"/>
      <c r="R158" s="53"/>
      <c r="S158" s="54"/>
      <c r="T158" s="53"/>
      <c r="U158" s="54"/>
      <c r="V158" s="53"/>
      <c r="W158" s="54"/>
      <c r="X158" s="53"/>
      <c r="Y158" s="54"/>
      <c r="Z158" s="53"/>
      <c r="AA158" s="54"/>
      <c r="AB158" s="53"/>
      <c r="AC158" s="54"/>
      <c r="AD158" s="53"/>
      <c r="AE158" s="54"/>
    </row>
    <row r="159" spans="4:31" ht="12.75" thickBot="1" x14ac:dyDescent="0.25">
      <c r="D159" s="56"/>
      <c r="E159" s="56"/>
      <c r="F159" s="57"/>
      <c r="G159" s="57"/>
      <c r="H159" s="58"/>
      <c r="I159" s="58"/>
      <c r="J159" s="58"/>
      <c r="K159" s="59"/>
      <c r="P159" s="53"/>
      <c r="Q159" s="54"/>
      <c r="R159" s="53"/>
      <c r="S159" s="54"/>
      <c r="T159" s="53"/>
      <c r="U159" s="54"/>
      <c r="V159" s="53"/>
      <c r="W159" s="54"/>
      <c r="X159" s="53"/>
      <c r="Y159" s="54"/>
      <c r="Z159" s="53"/>
      <c r="AA159" s="54"/>
      <c r="AB159" s="53"/>
      <c r="AC159" s="54"/>
      <c r="AD159" s="53"/>
      <c r="AE159" s="54"/>
    </row>
    <row r="160" spans="4:31" ht="12.75" thickBot="1" x14ac:dyDescent="0.25">
      <c r="D160" s="56"/>
      <c r="E160" s="56"/>
      <c r="F160" s="57"/>
      <c r="G160" s="57"/>
      <c r="H160" s="58"/>
      <c r="I160" s="58"/>
      <c r="J160" s="58"/>
      <c r="K160" s="59"/>
      <c r="P160" s="53"/>
      <c r="Q160" s="54"/>
      <c r="R160" s="53"/>
      <c r="S160" s="54"/>
      <c r="T160" s="53"/>
      <c r="U160" s="54"/>
      <c r="V160" s="53"/>
      <c r="W160" s="54"/>
      <c r="X160" s="53"/>
      <c r="Y160" s="54"/>
      <c r="Z160" s="53"/>
      <c r="AA160" s="54"/>
      <c r="AB160" s="53"/>
      <c r="AC160" s="54"/>
      <c r="AD160" s="53"/>
      <c r="AE160" s="54"/>
    </row>
    <row r="161" spans="4:31" ht="12.75" thickBot="1" x14ac:dyDescent="0.25">
      <c r="D161" s="56"/>
      <c r="E161" s="56"/>
      <c r="F161" s="57"/>
      <c r="G161" s="57"/>
      <c r="H161" s="58"/>
      <c r="I161" s="58"/>
      <c r="J161" s="58"/>
      <c r="K161" s="59"/>
      <c r="P161" s="53"/>
      <c r="Q161" s="54"/>
      <c r="R161" s="53"/>
      <c r="S161" s="54"/>
      <c r="T161" s="53"/>
      <c r="U161" s="54"/>
      <c r="V161" s="53"/>
      <c r="W161" s="54"/>
      <c r="X161" s="53"/>
      <c r="Y161" s="54"/>
      <c r="Z161" s="53"/>
      <c r="AA161" s="54"/>
      <c r="AB161" s="53"/>
      <c r="AC161" s="54"/>
      <c r="AD161" s="53"/>
      <c r="AE161" s="54"/>
    </row>
    <row r="162" spans="4:31" ht="12.75" thickBot="1" x14ac:dyDescent="0.25">
      <c r="D162" s="56"/>
      <c r="E162" s="56"/>
      <c r="F162" s="57"/>
      <c r="G162" s="57"/>
      <c r="H162" s="58"/>
      <c r="I162" s="58"/>
      <c r="J162" s="58"/>
      <c r="K162" s="59"/>
      <c r="P162" s="53"/>
      <c r="Q162" s="54"/>
      <c r="R162" s="53"/>
      <c r="S162" s="54"/>
      <c r="T162" s="53"/>
      <c r="U162" s="54"/>
      <c r="V162" s="53"/>
      <c r="W162" s="54"/>
      <c r="X162" s="53"/>
      <c r="Y162" s="54"/>
      <c r="Z162" s="53"/>
      <c r="AA162" s="54"/>
      <c r="AB162" s="53"/>
      <c r="AC162" s="54"/>
      <c r="AD162" s="53"/>
      <c r="AE162" s="54"/>
    </row>
    <row r="163" spans="4:31" ht="12.75" thickBot="1" x14ac:dyDescent="0.25">
      <c r="D163" s="56"/>
      <c r="E163" s="56"/>
      <c r="F163" s="57"/>
      <c r="G163" s="57"/>
      <c r="H163" s="58"/>
      <c r="I163" s="58"/>
      <c r="J163" s="58"/>
      <c r="K163" s="59"/>
      <c r="P163" s="53"/>
      <c r="Q163" s="54"/>
      <c r="R163" s="53"/>
      <c r="S163" s="54"/>
      <c r="T163" s="53"/>
      <c r="U163" s="54"/>
      <c r="V163" s="53"/>
      <c r="W163" s="54"/>
      <c r="X163" s="53"/>
      <c r="Y163" s="54"/>
      <c r="Z163" s="53"/>
      <c r="AA163" s="54"/>
      <c r="AB163" s="53"/>
      <c r="AC163" s="54"/>
      <c r="AD163" s="53"/>
      <c r="AE163" s="54"/>
    </row>
    <row r="164" spans="4:31" ht="12.75" thickBot="1" x14ac:dyDescent="0.25">
      <c r="D164" s="56"/>
      <c r="E164" s="56"/>
      <c r="F164" s="57"/>
      <c r="G164" s="57"/>
      <c r="H164" s="58"/>
      <c r="I164" s="58"/>
      <c r="J164" s="58"/>
      <c r="K164" s="59"/>
      <c r="P164" s="53"/>
      <c r="Q164" s="54"/>
      <c r="R164" s="53"/>
      <c r="S164" s="54"/>
      <c r="T164" s="53"/>
      <c r="U164" s="54"/>
      <c r="V164" s="53"/>
      <c r="W164" s="54"/>
      <c r="X164" s="53"/>
      <c r="Y164" s="54"/>
      <c r="Z164" s="53"/>
      <c r="AA164" s="54"/>
      <c r="AB164" s="53"/>
      <c r="AC164" s="54"/>
      <c r="AD164" s="53"/>
      <c r="AE164" s="54"/>
    </row>
    <row r="165" spans="4:31" ht="12.75" thickBot="1" x14ac:dyDescent="0.25">
      <c r="D165" s="56"/>
      <c r="E165" s="56"/>
      <c r="F165" s="57"/>
      <c r="G165" s="57"/>
      <c r="H165" s="58"/>
      <c r="I165" s="58"/>
      <c r="J165" s="58"/>
      <c r="K165" s="59"/>
      <c r="P165" s="53"/>
      <c r="Q165" s="54"/>
      <c r="R165" s="53"/>
      <c r="S165" s="54"/>
      <c r="T165" s="53"/>
      <c r="U165" s="54"/>
      <c r="V165" s="53"/>
      <c r="W165" s="54"/>
      <c r="X165" s="53"/>
      <c r="Y165" s="54"/>
      <c r="Z165" s="53"/>
      <c r="AA165" s="54"/>
      <c r="AB165" s="53"/>
      <c r="AC165" s="54"/>
      <c r="AD165" s="53"/>
      <c r="AE165" s="54"/>
    </row>
    <row r="166" spans="4:31" ht="12.75" thickBot="1" x14ac:dyDescent="0.25">
      <c r="D166" s="56"/>
      <c r="E166" s="56"/>
      <c r="F166" s="57"/>
      <c r="G166" s="57"/>
      <c r="H166" s="58"/>
      <c r="I166" s="58"/>
      <c r="J166" s="58"/>
      <c r="K166" s="59"/>
      <c r="P166" s="53"/>
      <c r="Q166" s="54"/>
      <c r="R166" s="53"/>
      <c r="S166" s="54"/>
      <c r="T166" s="53"/>
      <c r="U166" s="54"/>
      <c r="V166" s="53"/>
      <c r="W166" s="54"/>
      <c r="X166" s="53"/>
      <c r="Y166" s="54"/>
      <c r="Z166" s="53"/>
      <c r="AA166" s="54"/>
      <c r="AB166" s="53"/>
      <c r="AC166" s="54"/>
      <c r="AD166" s="53"/>
      <c r="AE166" s="54"/>
    </row>
    <row r="167" spans="4:31" ht="12.75" thickBot="1" x14ac:dyDescent="0.25">
      <c r="D167" s="56"/>
      <c r="E167" s="56"/>
      <c r="F167" s="57"/>
      <c r="G167" s="57"/>
      <c r="H167" s="58"/>
      <c r="I167" s="58"/>
      <c r="J167" s="58"/>
      <c r="K167" s="59"/>
      <c r="P167" s="53"/>
      <c r="Q167" s="54"/>
      <c r="R167" s="53"/>
      <c r="S167" s="54"/>
      <c r="T167" s="53"/>
      <c r="U167" s="54"/>
      <c r="V167" s="53"/>
      <c r="W167" s="54"/>
      <c r="X167" s="53"/>
      <c r="Y167" s="54"/>
      <c r="Z167" s="53"/>
      <c r="AA167" s="54"/>
      <c r="AB167" s="53"/>
      <c r="AC167" s="54"/>
      <c r="AD167" s="53"/>
      <c r="AE167" s="54"/>
    </row>
    <row r="168" spans="4:31" ht="12.75" thickBot="1" x14ac:dyDescent="0.25">
      <c r="D168" s="56"/>
      <c r="E168" s="56"/>
      <c r="F168" s="57"/>
      <c r="G168" s="57"/>
      <c r="H168" s="58"/>
      <c r="I168" s="58"/>
      <c r="J168" s="58"/>
      <c r="K168" s="59"/>
      <c r="P168" s="53"/>
      <c r="Q168" s="54"/>
      <c r="R168" s="53"/>
      <c r="S168" s="54"/>
      <c r="T168" s="53"/>
      <c r="U168" s="54"/>
      <c r="V168" s="53"/>
      <c r="W168" s="54"/>
      <c r="X168" s="53"/>
      <c r="Y168" s="54"/>
      <c r="Z168" s="53"/>
      <c r="AA168" s="54"/>
      <c r="AB168" s="53"/>
      <c r="AC168" s="54"/>
      <c r="AD168" s="53"/>
      <c r="AE168" s="54"/>
    </row>
    <row r="169" spans="4:31" ht="12.75" thickBot="1" x14ac:dyDescent="0.25">
      <c r="D169" s="56"/>
      <c r="E169" s="56"/>
      <c r="F169" s="57"/>
      <c r="G169" s="57"/>
      <c r="H169" s="58"/>
      <c r="I169" s="58"/>
      <c r="J169" s="58"/>
      <c r="K169" s="59"/>
      <c r="P169" s="53"/>
      <c r="Q169" s="54"/>
      <c r="R169" s="53"/>
      <c r="S169" s="54"/>
      <c r="T169" s="53"/>
      <c r="U169" s="54"/>
      <c r="V169" s="53"/>
      <c r="W169" s="54"/>
      <c r="X169" s="53"/>
      <c r="Y169" s="54"/>
      <c r="Z169" s="53"/>
      <c r="AA169" s="54"/>
      <c r="AB169" s="53"/>
      <c r="AC169" s="54"/>
      <c r="AD169" s="53"/>
      <c r="AE169" s="54"/>
    </row>
    <row r="170" spans="4:31" ht="12.75" thickBot="1" x14ac:dyDescent="0.25">
      <c r="D170" s="56"/>
      <c r="E170" s="56"/>
      <c r="F170" s="57"/>
      <c r="G170" s="57"/>
      <c r="H170" s="58"/>
      <c r="I170" s="58"/>
      <c r="J170" s="58"/>
      <c r="K170" s="59"/>
      <c r="P170" s="53"/>
      <c r="Q170" s="54"/>
      <c r="R170" s="53"/>
      <c r="S170" s="54"/>
      <c r="T170" s="53"/>
      <c r="U170" s="54"/>
      <c r="V170" s="53"/>
      <c r="W170" s="54"/>
      <c r="X170" s="53"/>
      <c r="Y170" s="54"/>
      <c r="Z170" s="53"/>
      <c r="AA170" s="54"/>
      <c r="AB170" s="53"/>
      <c r="AC170" s="54"/>
      <c r="AD170" s="53"/>
      <c r="AE170" s="54"/>
    </row>
    <row r="171" spans="4:31" ht="12.75" thickBot="1" x14ac:dyDescent="0.25">
      <c r="D171" s="56"/>
      <c r="E171" s="56"/>
      <c r="F171" s="57"/>
      <c r="G171" s="57"/>
      <c r="H171" s="58"/>
      <c r="I171" s="58"/>
      <c r="J171" s="58"/>
      <c r="K171" s="59"/>
      <c r="P171" s="53"/>
      <c r="Q171" s="54"/>
      <c r="R171" s="53"/>
      <c r="S171" s="54"/>
      <c r="T171" s="53"/>
      <c r="U171" s="54"/>
      <c r="V171" s="53"/>
      <c r="W171" s="54"/>
      <c r="X171" s="53"/>
      <c r="Y171" s="54"/>
      <c r="Z171" s="53"/>
      <c r="AA171" s="54"/>
      <c r="AB171" s="53"/>
      <c r="AC171" s="54"/>
      <c r="AD171" s="53"/>
      <c r="AE171" s="54"/>
    </row>
    <row r="172" spans="4:31" ht="12.75" thickBot="1" x14ac:dyDescent="0.25">
      <c r="D172" s="56"/>
      <c r="E172" s="56"/>
      <c r="F172" s="57"/>
      <c r="G172" s="57"/>
      <c r="H172" s="58"/>
      <c r="I172" s="58"/>
      <c r="J172" s="58"/>
      <c r="K172" s="59"/>
      <c r="P172" s="53"/>
      <c r="Q172" s="54"/>
      <c r="R172" s="53"/>
      <c r="S172" s="54"/>
      <c r="T172" s="53"/>
      <c r="U172" s="54"/>
      <c r="V172" s="53"/>
      <c r="W172" s="54"/>
      <c r="X172" s="53"/>
      <c r="Y172" s="54"/>
      <c r="Z172" s="53"/>
      <c r="AA172" s="54"/>
      <c r="AB172" s="53"/>
      <c r="AC172" s="54"/>
      <c r="AD172" s="53"/>
      <c r="AE172" s="54"/>
    </row>
    <row r="173" spans="4:31" ht="12.75" thickBot="1" x14ac:dyDescent="0.25">
      <c r="D173" s="56"/>
      <c r="E173" s="56"/>
      <c r="F173" s="57"/>
      <c r="G173" s="57"/>
      <c r="H173" s="58"/>
      <c r="I173" s="58"/>
      <c r="J173" s="58"/>
      <c r="K173" s="59"/>
      <c r="P173" s="53"/>
      <c r="Q173" s="54"/>
      <c r="R173" s="53"/>
      <c r="S173" s="54"/>
      <c r="T173" s="53"/>
      <c r="U173" s="54"/>
      <c r="V173" s="53"/>
      <c r="W173" s="54"/>
      <c r="X173" s="53"/>
      <c r="Y173" s="54"/>
      <c r="Z173" s="53"/>
      <c r="AA173" s="54"/>
      <c r="AB173" s="53"/>
      <c r="AC173" s="54"/>
      <c r="AD173" s="53"/>
      <c r="AE173" s="54"/>
    </row>
    <row r="174" spans="4:31" ht="12.75" thickBot="1" x14ac:dyDescent="0.25">
      <c r="D174" s="56"/>
      <c r="E174" s="56"/>
      <c r="F174" s="57"/>
      <c r="G174" s="57"/>
      <c r="H174" s="58"/>
      <c r="I174" s="58"/>
      <c r="J174" s="58"/>
      <c r="K174" s="59"/>
      <c r="P174" s="53"/>
      <c r="Q174" s="54"/>
      <c r="R174" s="53"/>
      <c r="S174" s="54"/>
      <c r="T174" s="53"/>
      <c r="U174" s="54"/>
      <c r="V174" s="53"/>
      <c r="W174" s="54"/>
      <c r="X174" s="53"/>
      <c r="Y174" s="54"/>
      <c r="Z174" s="53"/>
      <c r="AA174" s="54"/>
      <c r="AB174" s="53"/>
      <c r="AC174" s="54"/>
      <c r="AD174" s="53"/>
      <c r="AE174" s="54"/>
    </row>
    <row r="175" spans="4:31" ht="12.75" thickBot="1" x14ac:dyDescent="0.25">
      <c r="D175" s="56"/>
      <c r="E175" s="56"/>
      <c r="F175" s="57"/>
      <c r="G175" s="57"/>
      <c r="H175" s="58"/>
      <c r="I175" s="58"/>
      <c r="J175" s="58"/>
      <c r="K175" s="59"/>
      <c r="P175" s="53"/>
      <c r="Q175" s="54"/>
      <c r="R175" s="53"/>
      <c r="S175" s="54"/>
      <c r="T175" s="53"/>
      <c r="U175" s="54"/>
      <c r="V175" s="53"/>
      <c r="W175" s="54"/>
      <c r="X175" s="53"/>
      <c r="Y175" s="54"/>
      <c r="Z175" s="53"/>
      <c r="AA175" s="54"/>
      <c r="AB175" s="53"/>
      <c r="AC175" s="54"/>
      <c r="AD175" s="53"/>
      <c r="AE175" s="54"/>
    </row>
    <row r="176" spans="4:31" ht="12.75" thickBot="1" x14ac:dyDescent="0.25">
      <c r="D176" s="56"/>
      <c r="E176" s="56"/>
      <c r="F176" s="57"/>
      <c r="G176" s="57"/>
      <c r="H176" s="58"/>
      <c r="I176" s="58"/>
      <c r="J176" s="58"/>
      <c r="K176" s="59"/>
      <c r="P176" s="53"/>
      <c r="Q176" s="54"/>
      <c r="R176" s="53"/>
      <c r="S176" s="54"/>
      <c r="T176" s="53"/>
      <c r="U176" s="54"/>
      <c r="V176" s="53"/>
      <c r="W176" s="54"/>
      <c r="X176" s="53"/>
      <c r="Y176" s="54"/>
      <c r="Z176" s="53"/>
      <c r="AA176" s="54"/>
      <c r="AB176" s="53"/>
      <c r="AC176" s="54"/>
      <c r="AD176" s="53"/>
      <c r="AE176" s="54"/>
    </row>
    <row r="177" spans="4:31" ht="12.75" thickBot="1" x14ac:dyDescent="0.25">
      <c r="D177" s="56"/>
      <c r="E177" s="56"/>
      <c r="F177" s="57"/>
      <c r="G177" s="57"/>
      <c r="H177" s="58"/>
      <c r="I177" s="58"/>
      <c r="J177" s="58"/>
      <c r="K177" s="59"/>
      <c r="P177" s="53"/>
      <c r="Q177" s="54"/>
      <c r="R177" s="53"/>
      <c r="S177" s="54"/>
      <c r="T177" s="53"/>
      <c r="U177" s="54"/>
      <c r="V177" s="53"/>
      <c r="W177" s="54"/>
      <c r="X177" s="53"/>
      <c r="Y177" s="54"/>
      <c r="Z177" s="53"/>
      <c r="AA177" s="54"/>
      <c r="AB177" s="53"/>
      <c r="AC177" s="54"/>
      <c r="AD177" s="53"/>
      <c r="AE177" s="54"/>
    </row>
    <row r="178" spans="4:31" ht="12.75" thickBot="1" x14ac:dyDescent="0.25">
      <c r="D178" s="56"/>
      <c r="E178" s="56"/>
      <c r="F178" s="57"/>
      <c r="G178" s="57"/>
      <c r="H178" s="58"/>
      <c r="I178" s="58"/>
      <c r="J178" s="58"/>
      <c r="K178" s="59"/>
      <c r="P178" s="53"/>
      <c r="Q178" s="54"/>
      <c r="R178" s="53"/>
      <c r="S178" s="54"/>
      <c r="T178" s="53"/>
      <c r="U178" s="54"/>
      <c r="V178" s="53"/>
      <c r="W178" s="54"/>
      <c r="X178" s="53"/>
      <c r="Y178" s="54"/>
      <c r="Z178" s="53"/>
      <c r="AA178" s="54"/>
      <c r="AB178" s="53"/>
      <c r="AC178" s="54"/>
      <c r="AD178" s="53"/>
      <c r="AE178" s="54"/>
    </row>
    <row r="179" spans="4:31" ht="12.75" thickBot="1" x14ac:dyDescent="0.25">
      <c r="D179" s="56"/>
      <c r="E179" s="56"/>
      <c r="F179" s="57"/>
      <c r="G179" s="57"/>
      <c r="H179" s="58"/>
      <c r="I179" s="58"/>
      <c r="J179" s="58"/>
      <c r="K179" s="59"/>
      <c r="P179" s="53"/>
      <c r="Q179" s="54"/>
      <c r="R179" s="53"/>
      <c r="S179" s="54"/>
      <c r="T179" s="53"/>
      <c r="U179" s="54"/>
      <c r="V179" s="53"/>
      <c r="W179" s="54"/>
      <c r="X179" s="53"/>
      <c r="Y179" s="54"/>
      <c r="Z179" s="53"/>
      <c r="AA179" s="54"/>
      <c r="AB179" s="53"/>
      <c r="AC179" s="54"/>
      <c r="AD179" s="53"/>
      <c r="AE179" s="54"/>
    </row>
    <row r="180" spans="4:31" ht="12.75" thickBot="1" x14ac:dyDescent="0.25">
      <c r="D180" s="56"/>
      <c r="E180" s="56"/>
      <c r="F180" s="57"/>
      <c r="G180" s="57"/>
      <c r="H180" s="58"/>
      <c r="I180" s="58"/>
      <c r="J180" s="58"/>
      <c r="K180" s="59"/>
      <c r="P180" s="53"/>
      <c r="Q180" s="54"/>
      <c r="R180" s="53"/>
      <c r="S180" s="54"/>
      <c r="T180" s="53"/>
      <c r="U180" s="54"/>
      <c r="V180" s="53"/>
      <c r="W180" s="54"/>
      <c r="X180" s="53"/>
      <c r="Y180" s="54"/>
      <c r="Z180" s="53"/>
      <c r="AA180" s="54"/>
      <c r="AB180" s="53"/>
      <c r="AC180" s="54"/>
      <c r="AD180" s="53"/>
      <c r="AE180" s="54"/>
    </row>
    <row r="181" spans="4:31" ht="12.75" thickBot="1" x14ac:dyDescent="0.25">
      <c r="D181" s="56"/>
      <c r="E181" s="56"/>
      <c r="F181" s="57"/>
      <c r="G181" s="57"/>
      <c r="H181" s="58"/>
      <c r="I181" s="58"/>
      <c r="J181" s="58"/>
      <c r="K181" s="59"/>
      <c r="P181" s="53"/>
      <c r="Q181" s="54"/>
      <c r="R181" s="53"/>
      <c r="S181" s="54"/>
      <c r="T181" s="53"/>
      <c r="U181" s="54"/>
      <c r="V181" s="53"/>
      <c r="W181" s="54"/>
      <c r="X181" s="53"/>
      <c r="Y181" s="54"/>
      <c r="Z181" s="53"/>
      <c r="AA181" s="54"/>
      <c r="AB181" s="53"/>
      <c r="AC181" s="54"/>
      <c r="AD181" s="53"/>
      <c r="AE181" s="54"/>
    </row>
    <row r="182" spans="4:31" ht="12.75" thickBot="1" x14ac:dyDescent="0.25">
      <c r="D182" s="56"/>
      <c r="E182" s="56"/>
      <c r="F182" s="57"/>
      <c r="G182" s="57"/>
      <c r="H182" s="58"/>
      <c r="I182" s="58"/>
      <c r="J182" s="58"/>
      <c r="K182" s="59"/>
      <c r="P182" s="53"/>
      <c r="Q182" s="54"/>
      <c r="R182" s="53"/>
      <c r="S182" s="54"/>
      <c r="T182" s="53"/>
      <c r="U182" s="54"/>
      <c r="V182" s="53"/>
      <c r="W182" s="54"/>
      <c r="X182" s="53"/>
      <c r="Y182" s="54"/>
      <c r="Z182" s="53"/>
      <c r="AA182" s="54"/>
      <c r="AB182" s="53"/>
      <c r="AC182" s="54"/>
      <c r="AD182" s="53"/>
      <c r="AE182" s="54"/>
    </row>
    <row r="183" spans="4:31" ht="12.75" thickBot="1" x14ac:dyDescent="0.25">
      <c r="D183" s="56"/>
      <c r="E183" s="56"/>
      <c r="F183" s="57"/>
      <c r="G183" s="57"/>
      <c r="H183" s="58"/>
      <c r="I183" s="58"/>
      <c r="J183" s="58"/>
      <c r="K183" s="59"/>
      <c r="P183" s="53"/>
      <c r="Q183" s="54"/>
      <c r="R183" s="53"/>
      <c r="S183" s="54"/>
      <c r="T183" s="53"/>
      <c r="U183" s="54"/>
      <c r="V183" s="53"/>
      <c r="W183" s="54"/>
      <c r="X183" s="53"/>
      <c r="Y183" s="54"/>
      <c r="Z183" s="53"/>
      <c r="AA183" s="54"/>
      <c r="AB183" s="53"/>
      <c r="AC183" s="54"/>
      <c r="AD183" s="53"/>
      <c r="AE183" s="54"/>
    </row>
    <row r="184" spans="4:31" ht="12.75" thickBot="1" x14ac:dyDescent="0.25">
      <c r="D184" s="56"/>
      <c r="E184" s="56"/>
      <c r="F184" s="57"/>
      <c r="G184" s="57"/>
      <c r="H184" s="58"/>
      <c r="I184" s="58"/>
      <c r="J184" s="58"/>
      <c r="K184" s="59"/>
      <c r="P184" s="53"/>
      <c r="Q184" s="54"/>
      <c r="R184" s="53"/>
      <c r="S184" s="54"/>
      <c r="T184" s="53"/>
      <c r="U184" s="54"/>
      <c r="V184" s="53"/>
      <c r="W184" s="54"/>
      <c r="X184" s="53"/>
      <c r="Y184" s="54"/>
      <c r="Z184" s="53"/>
      <c r="AA184" s="54"/>
      <c r="AB184" s="53"/>
      <c r="AC184" s="54"/>
      <c r="AD184" s="53"/>
      <c r="AE184" s="54"/>
    </row>
    <row r="185" spans="4:31" ht="12.75" thickBot="1" x14ac:dyDescent="0.25">
      <c r="D185" s="56"/>
      <c r="E185" s="56"/>
      <c r="F185" s="57"/>
      <c r="G185" s="57"/>
      <c r="H185" s="58"/>
      <c r="I185" s="58"/>
      <c r="J185" s="58"/>
      <c r="K185" s="59"/>
      <c r="P185" s="53"/>
      <c r="Q185" s="54"/>
      <c r="R185" s="53"/>
      <c r="S185" s="54"/>
      <c r="T185" s="53"/>
      <c r="U185" s="54"/>
      <c r="V185" s="53"/>
      <c r="W185" s="54"/>
      <c r="X185" s="53"/>
      <c r="Y185" s="54"/>
      <c r="Z185" s="53"/>
      <c r="AA185" s="54"/>
      <c r="AB185" s="53"/>
      <c r="AC185" s="54"/>
      <c r="AD185" s="53"/>
      <c r="AE185" s="54"/>
    </row>
    <row r="186" spans="4:31" ht="12.75" thickBot="1" x14ac:dyDescent="0.25">
      <c r="D186" s="56"/>
      <c r="E186" s="56"/>
      <c r="F186" s="57"/>
      <c r="G186" s="57"/>
      <c r="H186" s="58"/>
      <c r="I186" s="58"/>
      <c r="J186" s="58"/>
      <c r="K186" s="59"/>
      <c r="P186" s="53"/>
      <c r="Q186" s="54"/>
      <c r="R186" s="53"/>
      <c r="S186" s="54"/>
      <c r="T186" s="53"/>
      <c r="U186" s="54"/>
      <c r="V186" s="53"/>
      <c r="W186" s="54"/>
      <c r="X186" s="53"/>
      <c r="Y186" s="54"/>
      <c r="Z186" s="53"/>
      <c r="AA186" s="54"/>
      <c r="AB186" s="53"/>
      <c r="AC186" s="54"/>
      <c r="AD186" s="53"/>
      <c r="AE186" s="54"/>
    </row>
    <row r="187" spans="4:31" ht="12.75" thickBot="1" x14ac:dyDescent="0.25">
      <c r="D187" s="56"/>
      <c r="E187" s="56"/>
      <c r="F187" s="57"/>
      <c r="G187" s="57"/>
      <c r="H187" s="58"/>
      <c r="I187" s="58"/>
      <c r="J187" s="58"/>
      <c r="K187" s="59"/>
      <c r="P187" s="53"/>
      <c r="Q187" s="54"/>
      <c r="R187" s="53"/>
      <c r="S187" s="54"/>
      <c r="T187" s="53"/>
      <c r="U187" s="54"/>
      <c r="V187" s="53"/>
      <c r="W187" s="54"/>
      <c r="X187" s="53"/>
      <c r="Y187" s="54"/>
      <c r="Z187" s="53"/>
      <c r="AA187" s="54"/>
      <c r="AB187" s="53"/>
      <c r="AC187" s="54"/>
      <c r="AD187" s="53"/>
      <c r="AE187" s="54"/>
    </row>
    <row r="188" spans="4:31" ht="12.75" thickBot="1" x14ac:dyDescent="0.25">
      <c r="D188" s="56"/>
      <c r="E188" s="56"/>
      <c r="F188" s="57"/>
      <c r="G188" s="57"/>
      <c r="H188" s="58"/>
      <c r="I188" s="58"/>
      <c r="J188" s="58"/>
      <c r="K188" s="59"/>
      <c r="P188" s="53"/>
      <c r="Q188" s="54"/>
      <c r="R188" s="53"/>
      <c r="S188" s="54"/>
      <c r="T188" s="53"/>
      <c r="U188" s="54"/>
      <c r="V188" s="53"/>
      <c r="W188" s="54"/>
      <c r="X188" s="53"/>
      <c r="Y188" s="54"/>
      <c r="Z188" s="53"/>
      <c r="AA188" s="54"/>
      <c r="AB188" s="53"/>
      <c r="AC188" s="54"/>
      <c r="AD188" s="53"/>
      <c r="AE188" s="54"/>
    </row>
    <row r="189" spans="4:31" ht="12.75" thickBot="1" x14ac:dyDescent="0.25">
      <c r="D189" s="56"/>
      <c r="E189" s="56"/>
      <c r="F189" s="57"/>
      <c r="G189" s="57"/>
      <c r="H189" s="58"/>
      <c r="I189" s="58"/>
      <c r="J189" s="58"/>
      <c r="K189" s="59"/>
      <c r="P189" s="53"/>
      <c r="Q189" s="54"/>
      <c r="R189" s="53"/>
      <c r="S189" s="54"/>
      <c r="T189" s="53"/>
      <c r="U189" s="54"/>
      <c r="V189" s="53"/>
      <c r="W189" s="54"/>
      <c r="X189" s="53"/>
      <c r="Y189" s="54"/>
      <c r="Z189" s="53"/>
      <c r="AA189" s="54"/>
      <c r="AB189" s="53"/>
      <c r="AC189" s="54"/>
      <c r="AD189" s="53"/>
      <c r="AE189" s="54"/>
    </row>
    <row r="190" spans="4:31" ht="12.75" thickBot="1" x14ac:dyDescent="0.25">
      <c r="D190" s="56"/>
      <c r="E190" s="56"/>
      <c r="F190" s="57"/>
      <c r="G190" s="57"/>
      <c r="H190" s="58"/>
      <c r="I190" s="58"/>
      <c r="J190" s="58"/>
      <c r="K190" s="59"/>
      <c r="P190" s="53"/>
      <c r="Q190" s="54"/>
      <c r="R190" s="53"/>
      <c r="S190" s="54"/>
      <c r="T190" s="53"/>
      <c r="U190" s="54"/>
      <c r="V190" s="53"/>
      <c r="W190" s="54"/>
      <c r="X190" s="53"/>
      <c r="Y190" s="54"/>
      <c r="Z190" s="53"/>
      <c r="AA190" s="54"/>
      <c r="AB190" s="53"/>
      <c r="AC190" s="54"/>
      <c r="AD190" s="53"/>
      <c r="AE190" s="54"/>
    </row>
    <row r="191" spans="4:31" ht="12.75" thickBot="1" x14ac:dyDescent="0.25">
      <c r="D191" s="56"/>
      <c r="E191" s="56"/>
      <c r="F191" s="57"/>
      <c r="G191" s="57"/>
      <c r="H191" s="58"/>
      <c r="I191" s="58"/>
      <c r="J191" s="58"/>
      <c r="K191" s="59"/>
      <c r="P191" s="53"/>
      <c r="Q191" s="54"/>
      <c r="R191" s="53"/>
      <c r="S191" s="54"/>
      <c r="T191" s="53"/>
      <c r="U191" s="54"/>
      <c r="V191" s="53"/>
      <c r="W191" s="54"/>
      <c r="X191" s="53"/>
      <c r="Y191" s="54"/>
      <c r="Z191" s="53"/>
      <c r="AA191" s="54"/>
      <c r="AB191" s="53"/>
      <c r="AC191" s="54"/>
      <c r="AD191" s="53"/>
      <c r="AE191" s="54"/>
    </row>
    <row r="192" spans="4:31" ht="12.75" thickBot="1" x14ac:dyDescent="0.25">
      <c r="D192" s="56"/>
      <c r="E192" s="56"/>
      <c r="F192" s="57"/>
      <c r="G192" s="57"/>
      <c r="H192" s="58"/>
      <c r="I192" s="58"/>
      <c r="J192" s="58"/>
      <c r="K192" s="59"/>
      <c r="P192" s="53"/>
      <c r="Q192" s="54"/>
      <c r="R192" s="53"/>
      <c r="S192" s="54"/>
      <c r="T192" s="53"/>
      <c r="U192" s="54"/>
      <c r="V192" s="53"/>
      <c r="W192" s="54"/>
      <c r="X192" s="53"/>
      <c r="Y192" s="54"/>
      <c r="Z192" s="53"/>
      <c r="AA192" s="54"/>
      <c r="AB192" s="53"/>
      <c r="AC192" s="54"/>
      <c r="AD192" s="53"/>
      <c r="AE192" s="54"/>
    </row>
    <row r="193" spans="4:31" ht="12.75" thickBot="1" x14ac:dyDescent="0.25">
      <c r="D193" s="56"/>
      <c r="E193" s="56"/>
      <c r="F193" s="57"/>
      <c r="G193" s="57"/>
      <c r="H193" s="58"/>
      <c r="I193" s="58"/>
      <c r="J193" s="58"/>
      <c r="K193" s="59"/>
      <c r="P193" s="53"/>
      <c r="Q193" s="54"/>
      <c r="R193" s="53"/>
      <c r="S193" s="54"/>
      <c r="T193" s="53"/>
      <c r="U193" s="54"/>
      <c r="V193" s="53"/>
      <c r="W193" s="54"/>
      <c r="X193" s="53"/>
      <c r="Y193" s="54"/>
      <c r="Z193" s="53"/>
      <c r="AA193" s="54"/>
      <c r="AB193" s="53"/>
      <c r="AC193" s="54"/>
      <c r="AD193" s="53"/>
      <c r="AE193" s="54"/>
    </row>
    <row r="194" spans="4:31" ht="12.75" thickBot="1" x14ac:dyDescent="0.25">
      <c r="D194" s="56"/>
      <c r="E194" s="56"/>
      <c r="F194" s="57"/>
      <c r="G194" s="57"/>
      <c r="H194" s="58"/>
      <c r="I194" s="58"/>
      <c r="J194" s="58"/>
      <c r="K194" s="59"/>
      <c r="P194" s="53"/>
      <c r="Q194" s="54"/>
      <c r="R194" s="53"/>
      <c r="S194" s="54"/>
      <c r="T194" s="53"/>
      <c r="U194" s="54"/>
      <c r="V194" s="53"/>
      <c r="W194" s="54"/>
      <c r="X194" s="53"/>
      <c r="Y194" s="54"/>
      <c r="Z194" s="53"/>
      <c r="AA194" s="54"/>
      <c r="AB194" s="53"/>
      <c r="AC194" s="54"/>
      <c r="AD194" s="53"/>
      <c r="AE194" s="54"/>
    </row>
    <row r="195" spans="4:31" ht="12.75" thickBot="1" x14ac:dyDescent="0.25">
      <c r="D195" s="56"/>
      <c r="E195" s="56"/>
      <c r="F195" s="57"/>
      <c r="G195" s="57"/>
      <c r="H195" s="58"/>
      <c r="I195" s="58"/>
      <c r="J195" s="58"/>
      <c r="K195" s="59"/>
      <c r="P195" s="53"/>
      <c r="Q195" s="54"/>
      <c r="R195" s="53"/>
      <c r="S195" s="54"/>
      <c r="T195" s="53"/>
      <c r="U195" s="54"/>
      <c r="V195" s="53"/>
      <c r="W195" s="54"/>
      <c r="X195" s="53"/>
      <c r="Y195" s="54"/>
      <c r="Z195" s="53"/>
      <c r="AA195" s="54"/>
      <c r="AB195" s="53"/>
      <c r="AC195" s="54"/>
      <c r="AD195" s="53"/>
      <c r="AE195" s="54"/>
    </row>
    <row r="196" spans="4:31" ht="12.75" thickBot="1" x14ac:dyDescent="0.25">
      <c r="D196" s="56"/>
      <c r="E196" s="56"/>
      <c r="F196" s="57"/>
      <c r="G196" s="57"/>
      <c r="H196" s="58"/>
      <c r="I196" s="58"/>
      <c r="J196" s="58"/>
      <c r="K196" s="59"/>
      <c r="P196" s="53"/>
      <c r="Q196" s="54"/>
      <c r="R196" s="53"/>
      <c r="S196" s="54"/>
      <c r="T196" s="53"/>
      <c r="U196" s="54"/>
      <c r="V196" s="53"/>
      <c r="W196" s="54"/>
      <c r="X196" s="53"/>
      <c r="Y196" s="54"/>
      <c r="Z196" s="53"/>
      <c r="AA196" s="54"/>
      <c r="AB196" s="53"/>
      <c r="AC196" s="54"/>
      <c r="AD196" s="53"/>
      <c r="AE196" s="54"/>
    </row>
    <row r="197" spans="4:31" ht="12.75" thickBot="1" x14ac:dyDescent="0.25">
      <c r="D197" s="56"/>
      <c r="E197" s="56"/>
      <c r="F197" s="57"/>
      <c r="G197" s="57"/>
      <c r="H197" s="58"/>
      <c r="I197" s="58"/>
      <c r="J197" s="58"/>
      <c r="K197" s="59"/>
      <c r="P197" s="53"/>
      <c r="Q197" s="54"/>
      <c r="R197" s="53"/>
      <c r="S197" s="54"/>
      <c r="T197" s="53"/>
      <c r="U197" s="54"/>
      <c r="V197" s="53"/>
      <c r="W197" s="54"/>
      <c r="X197" s="53"/>
      <c r="Y197" s="54"/>
      <c r="Z197" s="53"/>
      <c r="AA197" s="54"/>
      <c r="AB197" s="53"/>
      <c r="AC197" s="54"/>
      <c r="AD197" s="53"/>
      <c r="AE197" s="54"/>
    </row>
    <row r="198" spans="4:31" ht="12.75" thickBot="1" x14ac:dyDescent="0.25">
      <c r="D198" s="56"/>
      <c r="E198" s="56"/>
      <c r="F198" s="57"/>
      <c r="G198" s="57"/>
      <c r="H198" s="58"/>
      <c r="I198" s="58"/>
      <c r="J198" s="58"/>
      <c r="K198" s="59"/>
      <c r="P198" s="53"/>
      <c r="Q198" s="54"/>
      <c r="R198" s="53"/>
      <c r="S198" s="54"/>
      <c r="T198" s="53"/>
      <c r="U198" s="54"/>
      <c r="V198" s="53"/>
      <c r="W198" s="54"/>
      <c r="X198" s="53"/>
      <c r="Y198" s="54"/>
      <c r="Z198" s="53"/>
      <c r="AA198" s="54"/>
      <c r="AB198" s="53"/>
      <c r="AC198" s="54"/>
      <c r="AD198" s="53"/>
      <c r="AE198" s="54"/>
    </row>
    <row r="199" spans="4:31" ht="12.75" thickBot="1" x14ac:dyDescent="0.25">
      <c r="D199" s="56"/>
      <c r="E199" s="56"/>
      <c r="F199" s="57"/>
      <c r="G199" s="57"/>
      <c r="H199" s="58"/>
      <c r="I199" s="58"/>
      <c r="J199" s="58"/>
      <c r="K199" s="59"/>
      <c r="P199" s="53"/>
      <c r="Q199" s="54"/>
      <c r="R199" s="53"/>
      <c r="S199" s="54"/>
      <c r="T199" s="53"/>
      <c r="U199" s="54"/>
      <c r="V199" s="53"/>
      <c r="W199" s="54"/>
      <c r="X199" s="53"/>
      <c r="Y199" s="54"/>
      <c r="Z199" s="53"/>
      <c r="AA199" s="54"/>
      <c r="AB199" s="53"/>
      <c r="AC199" s="54"/>
      <c r="AD199" s="53"/>
      <c r="AE199" s="54"/>
    </row>
    <row r="200" spans="4:31" ht="12.75" thickBot="1" x14ac:dyDescent="0.25">
      <c r="D200" s="56"/>
      <c r="E200" s="56"/>
      <c r="F200" s="57"/>
      <c r="G200" s="57"/>
      <c r="H200" s="58"/>
      <c r="I200" s="58"/>
      <c r="J200" s="58"/>
      <c r="K200" s="59"/>
      <c r="P200" s="53"/>
      <c r="Q200" s="54"/>
      <c r="R200" s="53"/>
      <c r="S200" s="54"/>
      <c r="T200" s="53"/>
      <c r="U200" s="54"/>
      <c r="V200" s="53"/>
      <c r="W200" s="54"/>
      <c r="X200" s="53"/>
      <c r="Y200" s="54"/>
      <c r="Z200" s="53"/>
      <c r="AA200" s="54"/>
      <c r="AB200" s="53"/>
      <c r="AC200" s="54"/>
      <c r="AD200" s="53"/>
      <c r="AE200" s="54"/>
    </row>
    <row r="201" spans="4:31" ht="12.75" thickBot="1" x14ac:dyDescent="0.25">
      <c r="D201" s="56"/>
      <c r="E201" s="56"/>
      <c r="F201" s="57"/>
      <c r="G201" s="57"/>
      <c r="H201" s="58"/>
      <c r="I201" s="58"/>
      <c r="J201" s="58"/>
      <c r="K201" s="59"/>
      <c r="P201" s="53"/>
      <c r="Q201" s="54"/>
      <c r="R201" s="53"/>
      <c r="S201" s="54"/>
      <c r="T201" s="53"/>
      <c r="U201" s="54"/>
      <c r="V201" s="53"/>
      <c r="W201" s="54"/>
      <c r="X201" s="53"/>
      <c r="Y201" s="54"/>
      <c r="Z201" s="53"/>
      <c r="AA201" s="54"/>
      <c r="AB201" s="53"/>
      <c r="AC201" s="54"/>
      <c r="AD201" s="53"/>
      <c r="AE201" s="54"/>
    </row>
    <row r="202" spans="4:31" ht="12.75" thickBot="1" x14ac:dyDescent="0.25">
      <c r="D202" s="56"/>
      <c r="E202" s="56"/>
      <c r="F202" s="57"/>
      <c r="G202" s="57"/>
      <c r="H202" s="58"/>
      <c r="I202" s="58"/>
      <c r="J202" s="58"/>
      <c r="K202" s="59"/>
      <c r="P202" s="53"/>
      <c r="Q202" s="54"/>
      <c r="R202" s="53"/>
      <c r="S202" s="54"/>
      <c r="T202" s="53"/>
      <c r="U202" s="54"/>
      <c r="V202" s="53"/>
      <c r="W202" s="54"/>
      <c r="X202" s="53"/>
      <c r="Y202" s="54"/>
      <c r="Z202" s="53"/>
      <c r="AA202" s="54"/>
      <c r="AB202" s="53"/>
      <c r="AC202" s="54"/>
      <c r="AD202" s="53"/>
      <c r="AE202" s="54"/>
    </row>
    <row r="203" spans="4:31" ht="12.75" thickBot="1" x14ac:dyDescent="0.25">
      <c r="D203" s="56"/>
      <c r="E203" s="56"/>
      <c r="F203" s="57"/>
      <c r="G203" s="57"/>
      <c r="H203" s="58"/>
      <c r="I203" s="58"/>
      <c r="J203" s="58"/>
      <c r="K203" s="59"/>
      <c r="P203" s="53"/>
      <c r="Q203" s="54"/>
      <c r="R203" s="53"/>
      <c r="S203" s="54"/>
      <c r="T203" s="53"/>
      <c r="U203" s="54"/>
      <c r="V203" s="53"/>
      <c r="W203" s="54"/>
      <c r="X203" s="53"/>
      <c r="Y203" s="54"/>
      <c r="Z203" s="53"/>
      <c r="AA203" s="54"/>
      <c r="AB203" s="53"/>
      <c r="AC203" s="54"/>
      <c r="AD203" s="53"/>
      <c r="AE203" s="54"/>
    </row>
    <row r="204" spans="4:31" ht="12.75" thickBot="1" x14ac:dyDescent="0.25">
      <c r="D204" s="56"/>
      <c r="E204" s="56"/>
      <c r="F204" s="57"/>
      <c r="G204" s="57"/>
      <c r="H204" s="58"/>
      <c r="I204" s="58"/>
      <c r="J204" s="58"/>
      <c r="K204" s="59"/>
      <c r="P204" s="53"/>
      <c r="Q204" s="54"/>
      <c r="R204" s="53"/>
      <c r="S204" s="54"/>
      <c r="T204" s="53"/>
      <c r="U204" s="54"/>
      <c r="V204" s="53"/>
      <c r="W204" s="54"/>
      <c r="X204" s="53"/>
      <c r="Y204" s="54"/>
      <c r="Z204" s="53"/>
      <c r="AA204" s="54"/>
      <c r="AB204" s="53"/>
      <c r="AC204" s="54"/>
      <c r="AD204" s="53"/>
      <c r="AE204" s="54"/>
    </row>
    <row r="205" spans="4:31" ht="12.75" thickBot="1" x14ac:dyDescent="0.25">
      <c r="D205" s="56"/>
      <c r="E205" s="56"/>
      <c r="F205" s="57"/>
      <c r="G205" s="57"/>
      <c r="H205" s="58"/>
      <c r="I205" s="58"/>
      <c r="J205" s="58"/>
      <c r="K205" s="59"/>
      <c r="P205" s="53"/>
      <c r="Q205" s="54"/>
      <c r="R205" s="53"/>
      <c r="S205" s="54"/>
      <c r="T205" s="53"/>
      <c r="U205" s="54"/>
      <c r="V205" s="53"/>
      <c r="W205" s="54"/>
      <c r="X205" s="53"/>
      <c r="Y205" s="54"/>
      <c r="Z205" s="53"/>
      <c r="AA205" s="54"/>
      <c r="AB205" s="53"/>
      <c r="AC205" s="54"/>
      <c r="AD205" s="53"/>
      <c r="AE205" s="54"/>
    </row>
    <row r="206" spans="4:31" ht="12.75" thickBot="1" x14ac:dyDescent="0.25">
      <c r="D206" s="56"/>
      <c r="E206" s="56"/>
      <c r="F206" s="57"/>
      <c r="G206" s="57"/>
      <c r="H206" s="58"/>
      <c r="I206" s="58"/>
      <c r="J206" s="58"/>
      <c r="K206" s="59"/>
      <c r="P206" s="53"/>
      <c r="Q206" s="54"/>
      <c r="R206" s="53"/>
      <c r="S206" s="54"/>
      <c r="T206" s="53"/>
      <c r="U206" s="54"/>
      <c r="V206" s="53"/>
      <c r="W206" s="54"/>
      <c r="X206" s="53"/>
      <c r="Y206" s="54"/>
      <c r="Z206" s="53"/>
      <c r="AA206" s="54"/>
      <c r="AB206" s="53"/>
      <c r="AC206" s="54"/>
      <c r="AD206" s="53"/>
      <c r="AE206" s="54"/>
    </row>
    <row r="207" spans="4:31" ht="12.75" thickBot="1" x14ac:dyDescent="0.25">
      <c r="D207" s="56"/>
      <c r="E207" s="56"/>
      <c r="F207" s="57"/>
      <c r="G207" s="57"/>
      <c r="H207" s="58"/>
      <c r="I207" s="58"/>
      <c r="J207" s="58"/>
      <c r="K207" s="59"/>
      <c r="P207" s="53"/>
      <c r="Q207" s="54"/>
      <c r="R207" s="53"/>
      <c r="S207" s="54"/>
      <c r="T207" s="53"/>
      <c r="U207" s="54"/>
      <c r="V207" s="53"/>
      <c r="W207" s="54"/>
      <c r="X207" s="53"/>
      <c r="Y207" s="54"/>
      <c r="Z207" s="53"/>
      <c r="AA207" s="54"/>
      <c r="AB207" s="53"/>
      <c r="AC207" s="54"/>
      <c r="AD207" s="53"/>
      <c r="AE207" s="54"/>
    </row>
    <row r="208" spans="4:31" ht="12.75" thickBot="1" x14ac:dyDescent="0.25">
      <c r="D208" s="56"/>
      <c r="E208" s="56"/>
      <c r="F208" s="57"/>
      <c r="G208" s="57"/>
      <c r="H208" s="58"/>
      <c r="I208" s="58"/>
      <c r="J208" s="58"/>
      <c r="K208" s="59"/>
      <c r="P208" s="53"/>
      <c r="Q208" s="54"/>
      <c r="R208" s="53"/>
      <c r="S208" s="54"/>
      <c r="T208" s="53"/>
      <c r="U208" s="54"/>
      <c r="V208" s="53"/>
      <c r="W208" s="54"/>
      <c r="X208" s="53"/>
      <c r="Y208" s="54"/>
      <c r="Z208" s="53"/>
      <c r="AA208" s="54"/>
      <c r="AB208" s="53"/>
      <c r="AC208" s="54"/>
      <c r="AD208" s="53"/>
      <c r="AE208" s="54"/>
    </row>
    <row r="209" spans="4:31" ht="12.75" thickBot="1" x14ac:dyDescent="0.25">
      <c r="D209" s="56"/>
      <c r="E209" s="56"/>
      <c r="F209" s="57"/>
      <c r="G209" s="57"/>
      <c r="H209" s="58"/>
      <c r="I209" s="58"/>
      <c r="J209" s="58"/>
      <c r="K209" s="59"/>
      <c r="P209" s="53"/>
      <c r="Q209" s="54"/>
      <c r="R209" s="53"/>
      <c r="S209" s="54"/>
      <c r="T209" s="53"/>
      <c r="U209" s="54"/>
      <c r="V209" s="53"/>
      <c r="W209" s="54"/>
      <c r="X209" s="53"/>
      <c r="Y209" s="54"/>
      <c r="Z209" s="53"/>
      <c r="AA209" s="54"/>
      <c r="AB209" s="53"/>
      <c r="AC209" s="54"/>
      <c r="AD209" s="53"/>
      <c r="AE209" s="54"/>
    </row>
    <row r="210" spans="4:31" ht="12.75" thickBot="1" x14ac:dyDescent="0.25">
      <c r="D210" s="56"/>
      <c r="E210" s="56"/>
      <c r="F210" s="57"/>
      <c r="G210" s="57"/>
      <c r="H210" s="58"/>
      <c r="I210" s="58"/>
      <c r="J210" s="58"/>
      <c r="K210" s="59"/>
      <c r="P210" s="53"/>
      <c r="Q210" s="54"/>
      <c r="R210" s="53"/>
      <c r="S210" s="54"/>
      <c r="T210" s="53"/>
      <c r="U210" s="54"/>
      <c r="V210" s="53"/>
      <c r="W210" s="54"/>
      <c r="X210" s="53"/>
      <c r="Y210" s="54"/>
      <c r="Z210" s="53"/>
      <c r="AA210" s="54"/>
      <c r="AB210" s="53"/>
      <c r="AC210" s="54"/>
      <c r="AD210" s="53"/>
      <c r="AE210" s="54"/>
    </row>
    <row r="211" spans="4:31" ht="12.75" thickBot="1" x14ac:dyDescent="0.25">
      <c r="D211" s="56"/>
      <c r="E211" s="56"/>
      <c r="F211" s="57"/>
      <c r="G211" s="57"/>
      <c r="H211" s="58"/>
      <c r="I211" s="58"/>
      <c r="J211" s="58"/>
      <c r="K211" s="59"/>
      <c r="P211" s="53"/>
      <c r="Q211" s="54"/>
      <c r="R211" s="53"/>
      <c r="S211" s="54"/>
      <c r="T211" s="53"/>
      <c r="U211" s="54"/>
      <c r="V211" s="53"/>
      <c r="W211" s="54"/>
      <c r="X211" s="53"/>
      <c r="Y211" s="54"/>
      <c r="Z211" s="53"/>
      <c r="AA211" s="54"/>
      <c r="AB211" s="53"/>
      <c r="AC211" s="54"/>
      <c r="AD211" s="53"/>
      <c r="AE211" s="54"/>
    </row>
    <row r="212" spans="4:31" ht="12.75" thickBot="1" x14ac:dyDescent="0.25">
      <c r="D212" s="56"/>
      <c r="E212" s="56"/>
      <c r="F212" s="57"/>
      <c r="G212" s="57"/>
      <c r="H212" s="58"/>
      <c r="I212" s="58"/>
      <c r="J212" s="58"/>
      <c r="K212" s="59"/>
      <c r="P212" s="53"/>
      <c r="Q212" s="54"/>
      <c r="R212" s="53"/>
      <c r="S212" s="54"/>
      <c r="T212" s="53"/>
      <c r="U212" s="54"/>
      <c r="V212" s="53"/>
      <c r="W212" s="54"/>
      <c r="X212" s="53"/>
      <c r="Y212" s="54"/>
      <c r="Z212" s="53"/>
      <c r="AA212" s="54"/>
      <c r="AB212" s="53"/>
      <c r="AC212" s="54"/>
      <c r="AD212" s="53"/>
      <c r="AE212" s="54"/>
    </row>
    <row r="213" spans="4:31" ht="12.75" thickBot="1" x14ac:dyDescent="0.25">
      <c r="D213" s="56"/>
      <c r="E213" s="56"/>
      <c r="F213" s="57"/>
      <c r="G213" s="57"/>
      <c r="H213" s="58"/>
      <c r="I213" s="58"/>
      <c r="J213" s="58"/>
      <c r="K213" s="59"/>
      <c r="P213" s="53"/>
      <c r="Q213" s="54"/>
      <c r="R213" s="53"/>
      <c r="S213" s="54"/>
      <c r="T213" s="53"/>
      <c r="U213" s="54"/>
      <c r="V213" s="53"/>
      <c r="W213" s="54"/>
      <c r="X213" s="53"/>
      <c r="Y213" s="54"/>
      <c r="Z213" s="53"/>
      <c r="AA213" s="54"/>
      <c r="AB213" s="53"/>
      <c r="AC213" s="54"/>
      <c r="AD213" s="53"/>
      <c r="AE213" s="54"/>
    </row>
    <row r="214" spans="4:31" ht="12.75" thickBot="1" x14ac:dyDescent="0.25">
      <c r="D214" s="56"/>
      <c r="E214" s="56"/>
      <c r="F214" s="57"/>
      <c r="G214" s="57"/>
      <c r="H214" s="58"/>
      <c r="I214" s="58"/>
      <c r="J214" s="58"/>
      <c r="K214" s="59"/>
      <c r="P214" s="53"/>
      <c r="Q214" s="54"/>
      <c r="R214" s="53"/>
      <c r="S214" s="54"/>
      <c r="T214" s="53"/>
      <c r="U214" s="54"/>
      <c r="V214" s="53"/>
      <c r="W214" s="54"/>
      <c r="X214" s="53"/>
      <c r="Y214" s="54"/>
      <c r="Z214" s="53"/>
      <c r="AA214" s="54"/>
      <c r="AB214" s="53"/>
      <c r="AC214" s="54"/>
      <c r="AD214" s="53"/>
      <c r="AE214" s="54"/>
    </row>
    <row r="215" spans="4:31" ht="12.75" thickBot="1" x14ac:dyDescent="0.25">
      <c r="D215" s="56"/>
      <c r="E215" s="56"/>
      <c r="F215" s="57"/>
      <c r="G215" s="57"/>
      <c r="H215" s="58"/>
      <c r="I215" s="58"/>
      <c r="J215" s="58"/>
      <c r="K215" s="59"/>
      <c r="P215" s="53"/>
      <c r="Q215" s="54"/>
      <c r="R215" s="53"/>
      <c r="S215" s="54"/>
      <c r="T215" s="53"/>
      <c r="U215" s="54"/>
      <c r="V215" s="53"/>
      <c r="W215" s="54"/>
      <c r="X215" s="53"/>
      <c r="Y215" s="54"/>
      <c r="Z215" s="53"/>
      <c r="AA215" s="54"/>
      <c r="AB215" s="53"/>
      <c r="AC215" s="54"/>
      <c r="AD215" s="53"/>
      <c r="AE215" s="54"/>
    </row>
  </sheetData>
  <sortState xmlns:xlrd2="http://schemas.microsoft.com/office/spreadsheetml/2017/richdata2" ref="A2:AE220">
    <sortCondition ref="A1:A220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AEAB0-4BEE-4B80-A623-A34931E2ED87}">
          <x14:formula1>
            <xm:f>'Hardware|Consumables'!$A$2:$A$100</xm:f>
          </x14:formula1>
          <xm:sqref>X2:X215 Z2:Z215 T2:T215 AB2:AB215 AD2:AD215 R2:R215 V2:V215 P2:P215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C082-4198-41DC-8FC1-B5CBF23171A2}">
  <sheetPr>
    <tabColor rgb="FFED7D31"/>
  </sheetPr>
  <dimension ref="A1:K37"/>
  <sheetViews>
    <sheetView zoomScaleNormal="100" workbookViewId="0">
      <selection activeCell="F16" sqref="F16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9" width="10" bestFit="1" customWidth="1"/>
    <col min="10" max="10" width="8.85546875" bestFit="1" customWidth="1"/>
    <col min="11" max="1024" width="11.28515625" customWidth="1"/>
  </cols>
  <sheetData>
    <row r="1" spans="1:8" ht="23.25" x14ac:dyDescent="0.25">
      <c r="A1" s="10" t="s">
        <v>0</v>
      </c>
      <c r="B1" s="323" t="s">
        <v>261</v>
      </c>
      <c r="C1" s="323"/>
      <c r="D1" s="323"/>
      <c r="E1" s="9"/>
      <c r="F1" s="66"/>
      <c r="G1" s="66"/>
    </row>
    <row r="2" spans="1:8" ht="18.75" x14ac:dyDescent="0.25">
      <c r="A2" s="324" t="s">
        <v>1</v>
      </c>
      <c r="B2" s="324"/>
      <c r="C2" s="324"/>
      <c r="D2" s="9"/>
      <c r="E2" s="9"/>
      <c r="F2" s="67"/>
      <c r="G2" s="1"/>
    </row>
    <row r="3" spans="1:8" x14ac:dyDescent="0.25">
      <c r="A3" s="11" t="s">
        <v>2</v>
      </c>
      <c r="B3" s="322" t="s">
        <v>51</v>
      </c>
      <c r="C3" s="322"/>
      <c r="D3" s="9"/>
      <c r="E3" s="9"/>
      <c r="F3" s="68"/>
      <c r="G3" s="1"/>
    </row>
    <row r="4" spans="1:8" x14ac:dyDescent="0.25">
      <c r="A4" s="11" t="s">
        <v>3</v>
      </c>
      <c r="B4" s="325" t="s">
        <v>115</v>
      </c>
      <c r="C4" s="325"/>
      <c r="D4" s="9"/>
      <c r="E4" s="9"/>
      <c r="F4" s="3"/>
      <c r="G4" s="1"/>
    </row>
    <row r="5" spans="1:8" ht="15.75" x14ac:dyDescent="0.25">
      <c r="A5" s="11" t="s">
        <v>4</v>
      </c>
      <c r="B5" s="12">
        <f>VLOOKUP(B1,'Client Parts'!A2:J193,2,FALSE())</f>
        <v>1480.14</v>
      </c>
      <c r="C5" s="13" t="s">
        <v>5</v>
      </c>
      <c r="D5" s="14">
        <f>(B5/VLOOKUP(B4,Materials!A2:I100,5,FALSE()))*4/(VLOOKUP(B4,Materials!A2:I100,2,FALSE())^2*PI())</f>
        <v>484.54386109446995</v>
      </c>
      <c r="E5" s="9" t="s">
        <v>6</v>
      </c>
      <c r="F5" s="69"/>
      <c r="G5" s="1"/>
    </row>
    <row r="6" spans="1:8" x14ac:dyDescent="0.25">
      <c r="A6" s="11" t="s">
        <v>7</v>
      </c>
      <c r="B6" s="15">
        <f>VLOOKUP(B1,'Client Parts'!A2:J193,3,FALSE())</f>
        <v>7.8590277777777775</v>
      </c>
      <c r="C6" s="13" t="s">
        <v>8</v>
      </c>
      <c r="D6" s="16">
        <f>SUM(B6+VLOOKUP($B$3,Printers!$A$2:$H$96,7,FALSE()))*1440/60</f>
        <v>188.78333333333333</v>
      </c>
      <c r="E6" s="13" t="s">
        <v>9</v>
      </c>
    </row>
    <row r="7" spans="1:8" ht="18.600000000000001" customHeight="1" x14ac:dyDescent="0.45">
      <c r="A7" s="324" t="s">
        <v>19</v>
      </c>
      <c r="B7" s="324"/>
      <c r="C7" s="324"/>
      <c r="D7" s="8" t="s">
        <v>11</v>
      </c>
      <c r="E7" s="8"/>
      <c r="G7" s="6"/>
      <c r="H7" s="6"/>
    </row>
    <row r="8" spans="1:8" ht="14.45" customHeight="1" x14ac:dyDescent="0.45">
      <c r="A8" s="11" t="s">
        <v>12</v>
      </c>
      <c r="B8" s="17">
        <f>VLOOKUP(B1,'Client Parts'!A2:J193,4,FALSE())</f>
        <v>0</v>
      </c>
      <c r="C8" s="13" t="s">
        <v>13</v>
      </c>
      <c r="D8" s="11" t="s">
        <v>3</v>
      </c>
      <c r="E8" s="7">
        <f>B5/1000*VLOOKUP(B4,Materials!A2:I100,9,FALSE())</f>
        <v>22.202100000000002</v>
      </c>
      <c r="F8" s="1" t="str">
        <f>General!$B$6</f>
        <v>$</v>
      </c>
      <c r="G8" s="6"/>
      <c r="H8" s="6"/>
    </row>
    <row r="9" spans="1:8" x14ac:dyDescent="0.25">
      <c r="A9" s="11" t="s">
        <v>15</v>
      </c>
      <c r="B9" s="17">
        <f>VLOOKUP(B1,'Client Parts'!A2:J193,5,FALSE())</f>
        <v>0</v>
      </c>
      <c r="C9" s="13" t="s">
        <v>13</v>
      </c>
      <c r="D9" s="11" t="s">
        <v>16</v>
      </c>
      <c r="E9" s="18">
        <f>D6*VLOOKUP(B3,Printers!A2:H96,6,FALSE())*General!B2</f>
        <v>3.5396874999999999</v>
      </c>
      <c r="F9" s="1" t="str">
        <f>General!$B$6</f>
        <v>$</v>
      </c>
    </row>
    <row r="10" spans="1:8" x14ac:dyDescent="0.25">
      <c r="A10" s="11" t="s">
        <v>17</v>
      </c>
      <c r="B10" s="19">
        <f>SUM(B7:B9)</f>
        <v>0</v>
      </c>
      <c r="C10" s="13" t="s">
        <v>13</v>
      </c>
      <c r="D10" s="11" t="s">
        <v>18</v>
      </c>
      <c r="E10" s="20">
        <f>D6*VLOOKUP(B3,Printers!A2:H96,6,FALSE())</f>
        <v>23.597916666666666</v>
      </c>
      <c r="F10" s="1" t="str">
        <f>General!$B$6</f>
        <v>$</v>
      </c>
    </row>
    <row r="11" spans="1:8" ht="18.75" x14ac:dyDescent="0.25">
      <c r="A11" s="324" t="s">
        <v>10</v>
      </c>
      <c r="B11" s="324"/>
      <c r="C11" s="324"/>
      <c r="D11" s="11" t="s">
        <v>121</v>
      </c>
      <c r="E11" s="73">
        <f>SUM(D6*General!B7)</f>
        <v>24.191145717463847</v>
      </c>
      <c r="F11" s="1" t="str">
        <f>General!$B$6</f>
        <v>$</v>
      </c>
    </row>
    <row r="12" spans="1:8" x14ac:dyDescent="0.25">
      <c r="A12" s="11" t="s">
        <v>20</v>
      </c>
      <c r="B12" s="17">
        <f>VLOOKUP(B1,'Client Parts'!A2:J193,6,FALSE())</f>
        <v>1</v>
      </c>
      <c r="C12" s="13" t="s">
        <v>13</v>
      </c>
      <c r="D12" s="11" t="s">
        <v>52</v>
      </c>
      <c r="E12" s="21">
        <f>C29</f>
        <v>0</v>
      </c>
      <c r="F12" s="1" t="str">
        <f>General!$B$6</f>
        <v>$</v>
      </c>
    </row>
    <row r="13" spans="1:8" x14ac:dyDescent="0.25">
      <c r="A13" s="11" t="s">
        <v>21</v>
      </c>
      <c r="B13" s="17">
        <f>VLOOKUP(B1,'Client Parts'!A2:J193,7,FALSE())</f>
        <v>1</v>
      </c>
      <c r="C13" s="13" t="s">
        <v>13</v>
      </c>
      <c r="D13" s="11" t="s">
        <v>10</v>
      </c>
      <c r="E13" s="22">
        <f>B14/60*General!B4</f>
        <v>0.83333333333333337</v>
      </c>
      <c r="F13" s="1" t="str">
        <f>General!$B$6</f>
        <v>$</v>
      </c>
    </row>
    <row r="14" spans="1:8" x14ac:dyDescent="0.25">
      <c r="A14" s="11" t="s">
        <v>17</v>
      </c>
      <c r="B14" s="24">
        <f>SUM(B12:B13)</f>
        <v>2</v>
      </c>
      <c r="C14" s="13" t="s">
        <v>13</v>
      </c>
      <c r="D14" s="11" t="s">
        <v>22</v>
      </c>
      <c r="E14" s="23">
        <f>B19/60*General!B4</f>
        <v>0.41666666666666669</v>
      </c>
      <c r="F14" s="1" t="str">
        <f>General!$B$6</f>
        <v>$</v>
      </c>
    </row>
    <row r="15" spans="1:8" ht="18.75" x14ac:dyDescent="0.25">
      <c r="A15" s="324" t="s">
        <v>22</v>
      </c>
      <c r="B15" s="324"/>
      <c r="C15" s="324"/>
      <c r="D15" s="11" t="s">
        <v>19</v>
      </c>
      <c r="E15" s="25">
        <f>B10/60*General!B3</f>
        <v>0</v>
      </c>
      <c r="F15" s="1" t="str">
        <f>General!$B$6</f>
        <v>$</v>
      </c>
    </row>
    <row r="16" spans="1:8" x14ac:dyDescent="0.25">
      <c r="A16" s="11" t="s">
        <v>26</v>
      </c>
      <c r="B16" s="17">
        <f>VLOOKUP(B1,'Client Parts'!A2:J193,8,FALSE())</f>
        <v>1</v>
      </c>
      <c r="C16" s="13" t="s">
        <v>13</v>
      </c>
      <c r="D16" s="11" t="s">
        <v>219</v>
      </c>
      <c r="E16" s="133" cm="1">
        <f t="array" ref="E16">SUM(E8:E14*(General!B5))</f>
        <v>7.4780849884130518</v>
      </c>
      <c r="F16" s="1" t="str">
        <f>General!$B$6</f>
        <v>$</v>
      </c>
    </row>
    <row r="17" spans="1:11" x14ac:dyDescent="0.25">
      <c r="A17" s="11" t="s">
        <v>27</v>
      </c>
      <c r="B17" s="17">
        <f>VLOOKUP(B1,'Client Parts'!A2:J193,9,FALSE())</f>
        <v>0</v>
      </c>
      <c r="C17" s="13" t="s">
        <v>13</v>
      </c>
      <c r="D17" s="11" t="s">
        <v>24</v>
      </c>
      <c r="E17" s="26">
        <f>SUM(E8:E15)</f>
        <v>74.780849884130504</v>
      </c>
      <c r="F17" s="1" t="str">
        <f>General!$B$6</f>
        <v>$</v>
      </c>
    </row>
    <row r="18" spans="1:11" x14ac:dyDescent="0.25">
      <c r="A18" s="11" t="s">
        <v>29</v>
      </c>
      <c r="B18" s="17">
        <f>VLOOKUP(B1,'Client Parts'!A2:J193,10,FALSE())</f>
        <v>0</v>
      </c>
      <c r="C18" s="13" t="s">
        <v>13</v>
      </c>
      <c r="D18" s="11" t="s">
        <v>25</v>
      </c>
      <c r="E18" s="26">
        <f>SUM(E8:E16)</f>
        <v>82.258934872543563</v>
      </c>
      <c r="F18" s="1" t="str">
        <f>General!$B$6</f>
        <v>$</v>
      </c>
    </row>
    <row r="19" spans="1:11" x14ac:dyDescent="0.25">
      <c r="A19" s="11" t="s">
        <v>17</v>
      </c>
      <c r="B19" s="27">
        <f>SUM(B16:B18)</f>
        <v>1</v>
      </c>
      <c r="C19" s="13" t="s">
        <v>13</v>
      </c>
      <c r="D19" s="9"/>
      <c r="E19" s="9"/>
    </row>
    <row r="20" spans="1:11" ht="18.75" x14ac:dyDescent="0.25">
      <c r="A20" s="324" t="s">
        <v>52</v>
      </c>
      <c r="B20" s="324"/>
      <c r="C20" s="324"/>
      <c r="D20" s="8" t="s">
        <v>28</v>
      </c>
      <c r="E20" s="8"/>
    </row>
    <row r="21" spans="1:11" x14ac:dyDescent="0.25">
      <c r="A21" s="4">
        <f>VLOOKUP(B1,'Client Parts'!A2:AE193,16,FALSE())</f>
        <v>0</v>
      </c>
      <c r="B21" s="4">
        <f>VLOOKUP(B1,'Client Parts'!A2:AE193,17,FALSE())</f>
        <v>0</v>
      </c>
      <c r="C21" s="29" t="e">
        <f>SUM(B21)*(VLOOKUP(A21,'Hardware|Consumables'!A2:D200,2,FALSE()))</f>
        <v>#N/A</v>
      </c>
      <c r="D21" s="11" t="s">
        <v>74</v>
      </c>
      <c r="E21" s="72">
        <f>SUM(E24-E23-SUM(E12*1.5))/SUM(E8:E11)</f>
        <v>0.41819182082698181</v>
      </c>
      <c r="F21" s="28">
        <v>2</v>
      </c>
      <c r="G21" s="28">
        <v>4</v>
      </c>
      <c r="H21" s="28">
        <v>6</v>
      </c>
      <c r="I21" s="28">
        <v>8</v>
      </c>
      <c r="J21" s="28">
        <v>15</v>
      </c>
      <c r="K21" s="28">
        <v>20</v>
      </c>
    </row>
    <row r="22" spans="1:11" x14ac:dyDescent="0.25">
      <c r="A22" s="4">
        <f>VLOOKUP(B1,'Client Parts'!A2:AE193,18,FALSE())</f>
        <v>0</v>
      </c>
      <c r="B22" s="4">
        <f>VLOOKUP(B1,'Client Parts'!A2:AE193,19,FALSE())</f>
        <v>0</v>
      </c>
      <c r="C22" s="29" t="e">
        <f>SUM(B22)*(VLOOKUP(A22,'Hardware|Consumables'!A3:D201,2,FALSE()))</f>
        <v>#N/A</v>
      </c>
      <c r="D22" s="11" t="s">
        <v>50</v>
      </c>
      <c r="E22" s="132">
        <f>E12*1.5</f>
        <v>0</v>
      </c>
      <c r="F22" s="28">
        <v>1.5</v>
      </c>
      <c r="G22" s="28">
        <v>1.5</v>
      </c>
      <c r="H22" s="28">
        <v>1.5</v>
      </c>
      <c r="I22" s="28">
        <v>1.5</v>
      </c>
      <c r="J22" s="28">
        <v>1.5</v>
      </c>
      <c r="K22" s="28">
        <v>1.5</v>
      </c>
    </row>
    <row r="23" spans="1:11" x14ac:dyDescent="0.25">
      <c r="A23" s="4">
        <f>VLOOKUP(B1,'Client Parts'!A2:AE193,20,FALSE())</f>
        <v>0</v>
      </c>
      <c r="B23" s="4">
        <f>VLOOKUP(B1,'Client Parts'!A2:AE193,21,FALSE())</f>
        <v>0</v>
      </c>
      <c r="C23" s="29" t="e">
        <f>SUM(B23)*(VLOOKUP(A23,'Hardware|Consumables'!A4:D202,2,FALSE()))</f>
        <v>#N/A</v>
      </c>
      <c r="D23" s="11" t="s">
        <v>53</v>
      </c>
      <c r="E23" s="132">
        <f>SUM(E13:E15)</f>
        <v>1.25</v>
      </c>
      <c r="F23" s="28">
        <v>1</v>
      </c>
      <c r="G23" s="28">
        <v>1</v>
      </c>
      <c r="H23" s="28">
        <v>1</v>
      </c>
      <c r="I23" s="28">
        <v>1</v>
      </c>
      <c r="J23" s="28">
        <v>1</v>
      </c>
      <c r="K23" s="28">
        <v>1</v>
      </c>
    </row>
    <row r="24" spans="1:11" x14ac:dyDescent="0.25">
      <c r="A24" s="4">
        <f>VLOOKUP(B1,'Client Parts'!A2:AE193,22,FALSE())</f>
        <v>0</v>
      </c>
      <c r="B24" s="4">
        <f>VLOOKUP(B1,'Client Parts'!A2:AE193,23,FALSE())</f>
        <v>0</v>
      </c>
      <c r="C24" s="29" t="e">
        <f>SUM(B24)*(VLOOKUP(A24,'Hardware|Consumables'!A5:D203,2,FALSE()))</f>
        <v>#N/A</v>
      </c>
      <c r="D24" s="11" t="s">
        <v>105</v>
      </c>
      <c r="E24" s="30">
        <f>VLOOKUP(B1,'Client Parts'!A2:AE193,11,FALSE())</f>
        <v>32</v>
      </c>
      <c r="F24" s="30" cm="1">
        <f t="array" ref="F24">SUM(SUM($E8:$E11*F21)+($E12*F22)+SUM($E13:$E15*F23)+$E16)</f>
        <v>155.78978475667407</v>
      </c>
      <c r="G24" s="30" cm="1">
        <f t="array" ref="G24">SUM(SUM($E8:$E11*G21)+($E12*G22)+SUM($E13:$E15*G23)+$E16)</f>
        <v>302.85148452493507</v>
      </c>
      <c r="H24" s="30" cm="1">
        <f t="array" ref="H24">SUM(SUM($E8:$E11*H21)+($E12*H22)+SUM($E13:$E15*H23)+$E16)</f>
        <v>449.91318429319614</v>
      </c>
      <c r="I24" s="30" cm="1">
        <f t="array" ref="I24">SUM(SUM($E8:$E11*I21)+($E12*I22)+SUM($E13:$E15*I23)+$E16)</f>
        <v>596.97488406145703</v>
      </c>
      <c r="J24" s="30" cm="1">
        <f t="array" ref="J24">SUM(SUM($E8:$E11*J21)+($E12*J22)+SUM($E13:$E15*J23)+$E16)</f>
        <v>1111.6908332503708</v>
      </c>
      <c r="K24" s="30" cm="1">
        <f t="array" ref="K24">SUM(SUM($E8:$E11*K21)+($E12*K22)+SUM($E13:$E15*K23)+$E16)</f>
        <v>1479.3450826710234</v>
      </c>
    </row>
    <row r="25" spans="1:11" x14ac:dyDescent="0.25">
      <c r="A25" s="4">
        <f>VLOOKUP(B1,'Client Parts'!A2:AE193,24,FALSE())</f>
        <v>0</v>
      </c>
      <c r="B25" s="4">
        <f>VLOOKUP(B1,'Client Parts'!A2:AE193,25,FALSE())</f>
        <v>0</v>
      </c>
      <c r="C25" s="29" t="e">
        <f>SUM(B25)*(VLOOKUP(A25,'Hardware|Consumables'!A6:D204,2,FALSE()))</f>
        <v>#N/A</v>
      </c>
      <c r="D25" s="32" t="s">
        <v>84</v>
      </c>
      <c r="E25" s="31">
        <f>E24-E18</f>
        <v>-50.258934872543563</v>
      </c>
      <c r="F25" s="31">
        <f t="shared" ref="F25:K25" si="0">F24-$E18</f>
        <v>73.530849884130504</v>
      </c>
      <c r="G25" s="31">
        <f t="shared" si="0"/>
        <v>220.59254965239151</v>
      </c>
      <c r="H25" s="31">
        <f t="shared" si="0"/>
        <v>367.6542494206526</v>
      </c>
      <c r="I25" s="31">
        <f t="shared" si="0"/>
        <v>514.71594918891344</v>
      </c>
      <c r="J25" s="31">
        <f t="shared" si="0"/>
        <v>1029.4318983778273</v>
      </c>
      <c r="K25" s="31">
        <f t="shared" si="0"/>
        <v>1397.0861477984799</v>
      </c>
    </row>
    <row r="26" spans="1:11" x14ac:dyDescent="0.25">
      <c r="A26" s="4">
        <f>VLOOKUP(B1,'Client Parts'!A2:AE193,26,FALSE())</f>
        <v>0</v>
      </c>
      <c r="B26" s="4">
        <f>VLOOKUP(B1,'Client Parts'!A2:AE193,27,FALSE())</f>
        <v>0</v>
      </c>
      <c r="C26" s="29" t="e">
        <f>SUM(B26)*(VLOOKUP(A26,'Hardware|Consumables'!A7:D205,2,FALSE()))</f>
        <v>#N/A</v>
      </c>
      <c r="D26" s="32" t="s">
        <v>109</v>
      </c>
      <c r="E26" s="33">
        <f t="shared" ref="E26:K26" si="1">SUM(E25/E24)</f>
        <v>-1.5705917147669863</v>
      </c>
      <c r="F26" s="33">
        <f t="shared" si="1"/>
        <v>0.47198762100465913</v>
      </c>
      <c r="G26" s="33">
        <f t="shared" si="1"/>
        <v>0.72838523475762973</v>
      </c>
      <c r="H26" s="33">
        <f t="shared" si="1"/>
        <v>0.81716709413223676</v>
      </c>
      <c r="I26" s="33">
        <f t="shared" si="1"/>
        <v>0.86220704242546453</v>
      </c>
      <c r="J26" s="33">
        <f t="shared" si="1"/>
        <v>0.92600556520554</v>
      </c>
      <c r="K26" s="33">
        <f t="shared" si="1"/>
        <v>0.94439503275055925</v>
      </c>
    </row>
    <row r="27" spans="1:11" x14ac:dyDescent="0.25">
      <c r="A27" s="4">
        <f>VLOOKUP(B1,'Client Parts'!A2:AE193,28,FALSE())</f>
        <v>0</v>
      </c>
      <c r="B27" s="4">
        <f>VLOOKUP(B1,'Client Parts'!A2:AE193,29,FALSE())</f>
        <v>0</v>
      </c>
      <c r="C27" s="29" t="e">
        <f>SUM(B27)*(VLOOKUP(A27,'Hardware|Consumables'!A8:D206,2,FALSE()))</f>
        <v>#N/A</v>
      </c>
      <c r="D27" s="11" t="s">
        <v>114</v>
      </c>
      <c r="E27" s="70">
        <v>0.5</v>
      </c>
      <c r="F27" s="70"/>
      <c r="G27" s="70"/>
      <c r="H27" s="70"/>
      <c r="I27" s="65"/>
      <c r="J27" s="65"/>
      <c r="K27" s="65"/>
    </row>
    <row r="28" spans="1:11" x14ac:dyDescent="0.25">
      <c r="A28" s="4">
        <f>VLOOKUP(B1,'Client Parts'!A2:AE193,30,FALSE())</f>
        <v>0</v>
      </c>
      <c r="B28" s="4">
        <f>VLOOKUP(B1,'Client Parts'!A2:AE193,31,FALSE())</f>
        <v>0</v>
      </c>
      <c r="C28" s="29" t="e">
        <f>SUM(B28)*(VLOOKUP(A28,'Hardware|Consumables'!A9:D207,2,FALSE()))</f>
        <v>#N/A</v>
      </c>
      <c r="D28" s="11" t="s">
        <v>112</v>
      </c>
      <c r="E28" s="34">
        <f>SUM(E25*(1-E27)+$E$18)</f>
        <v>57.129467436271781</v>
      </c>
      <c r="F28" s="34">
        <f t="shared" ref="F28:K28" si="2">SUM(F25*(1-F27)+$E$18)</f>
        <v>155.78978475667407</v>
      </c>
      <c r="G28" s="34">
        <f t="shared" si="2"/>
        <v>302.85148452493507</v>
      </c>
      <c r="H28" s="34">
        <f t="shared" si="2"/>
        <v>449.9131842931962</v>
      </c>
      <c r="I28" s="34">
        <f t="shared" si="2"/>
        <v>596.97488406145703</v>
      </c>
      <c r="J28" s="34">
        <f t="shared" si="2"/>
        <v>1111.6908332503708</v>
      </c>
      <c r="K28" s="34">
        <f t="shared" si="2"/>
        <v>1479.3450826710234</v>
      </c>
    </row>
    <row r="29" spans="1:11" x14ac:dyDescent="0.25">
      <c r="A29" s="11" t="s">
        <v>23</v>
      </c>
      <c r="B29" s="11"/>
      <c r="C29" s="35">
        <f>SUMIF(C21:C28,"&lt;&gt;#N/A")</f>
        <v>0</v>
      </c>
      <c r="D29" s="11" t="s">
        <v>113</v>
      </c>
      <c r="E29" s="34">
        <f>SUM(E25*$E27)</f>
        <v>-25.129467436271781</v>
      </c>
      <c r="F29" s="34">
        <f t="shared" ref="F29:K29" si="3">SUM(F25*$E27)</f>
        <v>36.765424942065252</v>
      </c>
      <c r="G29" s="34">
        <f t="shared" si="3"/>
        <v>110.29627482619576</v>
      </c>
      <c r="H29" s="34">
        <f t="shared" si="3"/>
        <v>183.8271247103263</v>
      </c>
      <c r="I29" s="34">
        <f t="shared" si="3"/>
        <v>257.35797459445672</v>
      </c>
      <c r="J29" s="34">
        <f t="shared" si="3"/>
        <v>514.71594918891367</v>
      </c>
      <c r="K29" s="34">
        <f t="shared" si="3"/>
        <v>698.54307389923997</v>
      </c>
    </row>
    <row r="30" spans="1:11" x14ac:dyDescent="0.25">
      <c r="A30" s="9"/>
      <c r="B30" s="9"/>
      <c r="C30" s="13"/>
      <c r="D30" s="32" t="s">
        <v>118</v>
      </c>
      <c r="E30" s="71">
        <f>SUM($F24/$D6)</f>
        <v>0.82523060699218187</v>
      </c>
      <c r="F30" s="71">
        <f>SUM($F24/$D6)</f>
        <v>0.82523060699218187</v>
      </c>
      <c r="G30" s="71">
        <f>SUM($F24/$D6)</f>
        <v>0.82523060699218187</v>
      </c>
      <c r="H30" s="71">
        <f>SUM($F24/$D6)</f>
        <v>0.82523060699218187</v>
      </c>
      <c r="I30" s="71">
        <f>SUM($F24/$D6)</f>
        <v>0.82523060699218187</v>
      </c>
      <c r="J30" s="71">
        <f>SUM(J24/$D6)</f>
        <v>5.8887128096603032</v>
      </c>
      <c r="K30" s="71">
        <f>SUM(K24/$D6)</f>
        <v>7.8362059645326569</v>
      </c>
    </row>
    <row r="31" spans="1:11" x14ac:dyDescent="0.25">
      <c r="A31" s="9"/>
      <c r="B31" s="9"/>
      <c r="C31" s="9"/>
      <c r="D31" s="32" t="s">
        <v>119</v>
      </c>
      <c r="E31" s="71">
        <f t="shared" ref="E31:K31" si="4">SUM(E24/$B5)</f>
        <v>2.1619576526544785E-2</v>
      </c>
      <c r="F31" s="71">
        <f t="shared" si="4"/>
        <v>0.10525341167502672</v>
      </c>
      <c r="G31" s="71">
        <f t="shared" si="4"/>
        <v>0.20461002643326648</v>
      </c>
      <c r="H31" s="71">
        <f t="shared" si="4"/>
        <v>0.30396664119150629</v>
      </c>
      <c r="I31" s="71">
        <f t="shared" si="4"/>
        <v>0.40332325594974594</v>
      </c>
      <c r="J31" s="71">
        <f t="shared" si="4"/>
        <v>0.75107140760358526</v>
      </c>
      <c r="K31" s="71">
        <f t="shared" si="4"/>
        <v>0.99946294449918471</v>
      </c>
    </row>
    <row r="32" spans="1:11" ht="13.7" customHeight="1" x14ac:dyDescent="0.25">
      <c r="A32" s="9"/>
      <c r="B32" s="9"/>
      <c r="C32" s="9"/>
      <c r="D32" s="9"/>
      <c r="E32" s="9"/>
    </row>
    <row r="33" spans="4:5" ht="13.7" customHeight="1" x14ac:dyDescent="0.25">
      <c r="D33" s="11"/>
      <c r="E33" s="9"/>
    </row>
    <row r="34" spans="4:5" ht="13.7" customHeight="1" x14ac:dyDescent="0.25"/>
    <row r="35" spans="4:5" ht="13.7" customHeight="1" x14ac:dyDescent="0.25"/>
    <row r="36" spans="4:5" ht="13.7" customHeight="1" x14ac:dyDescent="0.25"/>
    <row r="37" spans="4:5" ht="13.7" customHeight="1" x14ac:dyDescent="0.25"/>
  </sheetData>
  <mergeCells count="8">
    <mergeCell ref="A15:C15"/>
    <mergeCell ref="A20:C20"/>
    <mergeCell ref="B1:D1"/>
    <mergeCell ref="A2:C2"/>
    <mergeCell ref="B3:C3"/>
    <mergeCell ref="B4:C4"/>
    <mergeCell ref="A7:C7"/>
    <mergeCell ref="A11:C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F7405A84-8C22-4827-AA80-3A0BB384C94E}">
          <x14:formula1>
            <xm:f>Printers!$A$2:$A$46</xm:f>
          </x14:formula1>
          <xm:sqref>B3:C3</xm:sqref>
        </x14:dataValidation>
        <x14:dataValidation type="list" allowBlank="1" showInputMessage="1" showErrorMessage="1" xr:uid="{905BE725-D54C-4FA7-BCB6-50749538AA57}">
          <x14:formula1>
            <xm:f>Materials!$A$2:$A$50</xm:f>
          </x14:formula1>
          <xm:sqref>B4</xm:sqref>
        </x14:dataValidation>
        <x14:dataValidation type="list" allowBlank="1" showInputMessage="1" showErrorMessage="1" xr:uid="{20EDC242-BF5B-444D-8E32-2A9C616B46B8}">
          <x14:formula1>
            <xm:f>'Client Parts'!$A$2:$A$138</xm:f>
          </x14:formula1>
          <xm:sqref>B1:D1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D414-CB88-40BF-908C-35251A37615B}">
  <sheetPr>
    <tabColor rgb="FFFFFF00"/>
  </sheetPr>
  <dimension ref="A1:AE218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ColWidth="9.140625" defaultRowHeight="12" x14ac:dyDescent="0.2"/>
  <cols>
    <col min="1" max="1" width="42.7109375" style="44" bestFit="1" customWidth="1"/>
    <col min="2" max="2" width="6.85546875" style="44" customWidth="1"/>
    <col min="3" max="3" width="7" style="44" bestFit="1" customWidth="1"/>
    <col min="4" max="4" width="3.5703125" style="44" bestFit="1" customWidth="1"/>
    <col min="5" max="10" width="3.140625" style="44" bestFit="1" customWidth="1"/>
    <col min="11" max="11" width="7.7109375" style="80" bestFit="1" customWidth="1"/>
    <col min="12" max="12" width="3.5703125" style="62" bestFit="1" customWidth="1"/>
    <col min="13" max="13" width="3.140625" style="62" bestFit="1" customWidth="1"/>
    <col min="14" max="14" width="4" style="62" bestFit="1" customWidth="1"/>
    <col min="15" max="15" width="9" style="62" bestFit="1" customWidth="1"/>
    <col min="16" max="16" width="26.42578125" style="44" bestFit="1" customWidth="1"/>
    <col min="17" max="17" width="2.42578125" style="44" bestFit="1" customWidth="1"/>
    <col min="18" max="18" width="32.5703125" style="44" bestFit="1" customWidth="1"/>
    <col min="19" max="19" width="2.7109375" style="44" bestFit="1" customWidth="1"/>
    <col min="20" max="20" width="27.5703125" style="44" bestFit="1" customWidth="1"/>
    <col min="21" max="21" width="2.42578125" style="44" bestFit="1" customWidth="1"/>
    <col min="22" max="22" width="9.28515625" style="44" bestFit="1" customWidth="1"/>
    <col min="23" max="23" width="2.42578125" style="44" bestFit="1" customWidth="1"/>
    <col min="24" max="24" width="9.28515625" style="44" bestFit="1" customWidth="1"/>
    <col min="25" max="25" width="2.42578125" style="44" bestFit="1" customWidth="1"/>
    <col min="26" max="26" width="9.28515625" style="44" bestFit="1" customWidth="1"/>
    <col min="27" max="27" width="2.42578125" style="44" bestFit="1" customWidth="1"/>
    <col min="28" max="28" width="9.28515625" style="44" bestFit="1" customWidth="1"/>
    <col min="29" max="29" width="2.42578125" style="44" bestFit="1" customWidth="1"/>
    <col min="30" max="30" width="9.28515625" style="44" bestFit="1" customWidth="1"/>
    <col min="31" max="31" width="2.42578125" style="44" bestFit="1" customWidth="1"/>
    <col min="32" max="16384" width="9.140625" style="44"/>
  </cols>
  <sheetData>
    <row r="1" spans="1:31" ht="67.5" thickBot="1" x14ac:dyDescent="0.25">
      <c r="A1" s="130" t="s">
        <v>31</v>
      </c>
      <c r="B1" s="37" t="s">
        <v>85</v>
      </c>
      <c r="C1" s="37" t="s">
        <v>54</v>
      </c>
      <c r="D1" s="38" t="s">
        <v>82</v>
      </c>
      <c r="E1" s="38" t="s">
        <v>55</v>
      </c>
      <c r="F1" s="39" t="s">
        <v>20</v>
      </c>
      <c r="G1" s="39" t="s">
        <v>21</v>
      </c>
      <c r="H1" s="40" t="s">
        <v>26</v>
      </c>
      <c r="I1" s="40" t="s">
        <v>27</v>
      </c>
      <c r="J1" s="40" t="s">
        <v>29</v>
      </c>
      <c r="K1" s="41" t="s">
        <v>83</v>
      </c>
      <c r="L1" s="42" t="s">
        <v>77</v>
      </c>
      <c r="M1" s="42" t="s">
        <v>78</v>
      </c>
      <c r="N1" s="42" t="s">
        <v>79</v>
      </c>
      <c r="O1" s="42" t="s">
        <v>80</v>
      </c>
      <c r="P1" s="43" t="s">
        <v>66</v>
      </c>
      <c r="Q1" s="43" t="s">
        <v>65</v>
      </c>
      <c r="R1" s="43" t="s">
        <v>67</v>
      </c>
      <c r="S1" s="43" t="s">
        <v>65</v>
      </c>
      <c r="T1" s="43" t="s">
        <v>68</v>
      </c>
      <c r="U1" s="43" t="s">
        <v>65</v>
      </c>
      <c r="V1" s="43" t="s">
        <v>69</v>
      </c>
      <c r="W1" s="43" t="s">
        <v>65</v>
      </c>
      <c r="X1" s="43" t="s">
        <v>70</v>
      </c>
      <c r="Y1" s="43" t="s">
        <v>65</v>
      </c>
      <c r="Z1" s="43" t="s">
        <v>71</v>
      </c>
      <c r="AA1" s="43" t="s">
        <v>65</v>
      </c>
      <c r="AB1" s="43" t="s">
        <v>72</v>
      </c>
      <c r="AC1" s="43" t="s">
        <v>65</v>
      </c>
      <c r="AD1" s="43" t="s">
        <v>73</v>
      </c>
      <c r="AE1" s="43" t="s">
        <v>65</v>
      </c>
    </row>
    <row r="2" spans="1:31" ht="12.75" thickBot="1" x14ac:dyDescent="0.25">
      <c r="A2" s="44" t="s">
        <v>224</v>
      </c>
      <c r="B2" s="44">
        <v>42.11</v>
      </c>
      <c r="C2" s="79">
        <v>0.14930555555555555</v>
      </c>
      <c r="D2" s="56">
        <v>0</v>
      </c>
      <c r="E2" s="56">
        <v>0</v>
      </c>
      <c r="F2" s="57">
        <v>1</v>
      </c>
      <c r="G2" s="57">
        <v>1</v>
      </c>
      <c r="H2" s="306">
        <v>1</v>
      </c>
      <c r="I2" s="306">
        <v>5</v>
      </c>
      <c r="J2" s="306">
        <v>0</v>
      </c>
      <c r="K2" s="59">
        <v>10</v>
      </c>
      <c r="L2" s="51"/>
      <c r="M2" s="51"/>
      <c r="N2" s="52"/>
      <c r="O2" s="51"/>
      <c r="P2" s="53"/>
      <c r="Q2" s="54"/>
      <c r="R2" s="53"/>
      <c r="S2" s="54"/>
      <c r="T2" s="53"/>
      <c r="U2" s="54"/>
      <c r="V2" s="53"/>
      <c r="W2" s="54"/>
      <c r="X2" s="53"/>
      <c r="Y2" s="54"/>
      <c r="Z2" s="53"/>
      <c r="AA2" s="54"/>
      <c r="AB2" s="53"/>
      <c r="AC2" s="54"/>
      <c r="AD2" s="53"/>
      <c r="AE2" s="54"/>
    </row>
    <row r="3" spans="1:31" ht="12.75" thickBot="1" x14ac:dyDescent="0.25">
      <c r="A3" s="44" t="s">
        <v>231</v>
      </c>
      <c r="B3" s="45">
        <v>7.84</v>
      </c>
      <c r="C3" s="46">
        <v>2.4999999999999998E-2</v>
      </c>
      <c r="D3" s="47">
        <v>0</v>
      </c>
      <c r="E3" s="47">
        <v>1</v>
      </c>
      <c r="F3" s="48">
        <v>1</v>
      </c>
      <c r="G3" s="48">
        <v>1</v>
      </c>
      <c r="H3" s="49">
        <v>1</v>
      </c>
      <c r="I3" s="49">
        <v>1</v>
      </c>
      <c r="J3" s="49">
        <v>0</v>
      </c>
      <c r="K3" s="50">
        <v>15</v>
      </c>
      <c r="L3" s="51"/>
      <c r="M3" s="51"/>
      <c r="N3" s="52"/>
      <c r="O3" s="51"/>
      <c r="P3" s="53"/>
      <c r="Q3" s="54"/>
      <c r="R3" s="53"/>
      <c r="S3" s="54"/>
      <c r="T3" s="53"/>
      <c r="U3" s="54"/>
      <c r="V3" s="53"/>
      <c r="W3" s="54"/>
      <c r="X3" s="53"/>
      <c r="Y3" s="54"/>
      <c r="Z3" s="53"/>
      <c r="AA3" s="54"/>
      <c r="AB3" s="53"/>
      <c r="AC3" s="54"/>
      <c r="AD3" s="53"/>
      <c r="AE3" s="54"/>
    </row>
    <row r="4" spans="1:31" ht="12.75" thickBot="1" x14ac:dyDescent="0.25">
      <c r="A4" s="44" t="s">
        <v>238</v>
      </c>
      <c r="B4" s="45">
        <v>685.83</v>
      </c>
      <c r="C4" s="46">
        <v>3.1805555555555554</v>
      </c>
      <c r="D4" s="47">
        <v>0</v>
      </c>
      <c r="E4" s="47">
        <v>10</v>
      </c>
      <c r="F4" s="48">
        <v>1</v>
      </c>
      <c r="G4" s="48">
        <v>1</v>
      </c>
      <c r="H4" s="49">
        <v>2</v>
      </c>
      <c r="I4" s="49">
        <v>0</v>
      </c>
      <c r="J4" s="49">
        <v>0</v>
      </c>
      <c r="K4" s="50">
        <v>21.25</v>
      </c>
      <c r="L4" s="51"/>
      <c r="M4" s="51"/>
      <c r="N4" s="52"/>
      <c r="O4" s="51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</row>
    <row r="5" spans="1:31" ht="12.75" thickBot="1" x14ac:dyDescent="0.25">
      <c r="A5" s="44" t="s">
        <v>244</v>
      </c>
      <c r="B5" s="45">
        <v>48.13</v>
      </c>
      <c r="C5" s="46">
        <v>0.19375000000000001</v>
      </c>
      <c r="D5" s="47">
        <v>0</v>
      </c>
      <c r="E5" s="47">
        <v>5</v>
      </c>
      <c r="F5" s="48">
        <v>1</v>
      </c>
      <c r="G5" s="48">
        <v>1</v>
      </c>
      <c r="H5" s="49">
        <v>1</v>
      </c>
      <c r="I5" s="49">
        <v>0</v>
      </c>
      <c r="J5" s="49">
        <v>0</v>
      </c>
      <c r="K5" s="50">
        <v>99.99</v>
      </c>
      <c r="L5" s="51"/>
      <c r="M5" s="51"/>
      <c r="N5" s="52"/>
      <c r="O5" s="51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</row>
    <row r="6" spans="1:31" ht="12.75" thickBot="1" x14ac:dyDescent="0.25">
      <c r="A6" s="44" t="s">
        <v>245</v>
      </c>
      <c r="B6" s="45">
        <v>89.95</v>
      </c>
      <c r="C6" s="46">
        <v>0.37013888888888885</v>
      </c>
      <c r="D6" s="47">
        <v>0</v>
      </c>
      <c r="E6" s="47">
        <v>5</v>
      </c>
      <c r="F6" s="48">
        <v>1</v>
      </c>
      <c r="G6" s="48">
        <v>1</v>
      </c>
      <c r="H6" s="49">
        <v>1</v>
      </c>
      <c r="I6" s="49">
        <v>0</v>
      </c>
      <c r="J6" s="49">
        <v>0</v>
      </c>
      <c r="K6" s="50">
        <v>25</v>
      </c>
      <c r="L6" s="51"/>
      <c r="M6" s="51"/>
      <c r="N6" s="52"/>
      <c r="O6" s="51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</row>
    <row r="7" spans="1:31" ht="12.75" thickBot="1" x14ac:dyDescent="0.25">
      <c r="A7" s="44" t="s">
        <v>246</v>
      </c>
      <c r="B7" s="45">
        <v>54.51</v>
      </c>
      <c r="C7" s="55">
        <v>9.7916666666666666E-2</v>
      </c>
      <c r="D7" s="56">
        <v>0</v>
      </c>
      <c r="E7" s="56">
        <v>0</v>
      </c>
      <c r="F7" s="57">
        <v>1</v>
      </c>
      <c r="G7" s="57">
        <v>1</v>
      </c>
      <c r="H7" s="58">
        <v>1</v>
      </c>
      <c r="I7" s="49">
        <v>0</v>
      </c>
      <c r="J7" s="58">
        <v>0</v>
      </c>
      <c r="K7" s="59">
        <v>52.99</v>
      </c>
      <c r="L7" s="51"/>
      <c r="M7" s="51"/>
      <c r="N7" s="52"/>
      <c r="O7" s="51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</row>
    <row r="8" spans="1:31" ht="12.75" thickBot="1" x14ac:dyDescent="0.25">
      <c r="A8" s="44" t="s">
        <v>247</v>
      </c>
      <c r="B8" s="45">
        <v>21.56</v>
      </c>
      <c r="C8" s="55">
        <v>6.5277777777777782E-2</v>
      </c>
      <c r="D8" s="47">
        <v>0</v>
      </c>
      <c r="E8" s="47">
        <v>2</v>
      </c>
      <c r="F8" s="48">
        <v>1</v>
      </c>
      <c r="G8" s="48">
        <v>1</v>
      </c>
      <c r="H8" s="49">
        <v>1</v>
      </c>
      <c r="I8" s="49">
        <v>0</v>
      </c>
      <c r="J8" s="49">
        <v>10</v>
      </c>
      <c r="K8" s="59">
        <v>12</v>
      </c>
      <c r="L8" s="51"/>
      <c r="M8" s="51"/>
      <c r="N8" s="52"/>
      <c r="O8" s="51"/>
      <c r="P8" s="53" t="s">
        <v>234</v>
      </c>
      <c r="Q8" s="54">
        <v>1</v>
      </c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</row>
    <row r="9" spans="1:31" ht="12.75" thickBot="1" x14ac:dyDescent="0.25">
      <c r="A9" s="44" t="s">
        <v>258</v>
      </c>
      <c r="B9" s="63">
        <v>1145.55</v>
      </c>
      <c r="C9" s="79">
        <v>4.1069444444444443</v>
      </c>
      <c r="D9" s="56">
        <v>0</v>
      </c>
      <c r="E9" s="56">
        <v>0</v>
      </c>
      <c r="F9" s="57">
        <v>1</v>
      </c>
      <c r="G9" s="57">
        <v>1</v>
      </c>
      <c r="H9" s="58">
        <v>1</v>
      </c>
      <c r="I9" s="58">
        <v>0</v>
      </c>
      <c r="J9" s="58">
        <v>0</v>
      </c>
      <c r="K9" s="59">
        <v>20</v>
      </c>
      <c r="L9" s="51"/>
      <c r="M9" s="51"/>
      <c r="N9" s="52"/>
      <c r="O9" s="51"/>
      <c r="P9" s="81"/>
      <c r="Q9" s="82"/>
      <c r="R9" s="81"/>
      <c r="S9" s="82"/>
      <c r="T9" s="81"/>
      <c r="U9" s="82"/>
      <c r="V9" s="81"/>
      <c r="W9" s="82"/>
      <c r="X9" s="81"/>
      <c r="Y9" s="82"/>
      <c r="Z9" s="81"/>
      <c r="AA9" s="82"/>
      <c r="AB9" s="81"/>
      <c r="AC9" s="82"/>
      <c r="AD9" s="81"/>
      <c r="AE9" s="82"/>
    </row>
    <row r="10" spans="1:31" ht="12.75" thickBot="1" x14ac:dyDescent="0.25">
      <c r="A10" s="44" t="s">
        <v>259</v>
      </c>
      <c r="B10" s="45">
        <v>231.49</v>
      </c>
      <c r="C10" s="55">
        <v>0.55277777777777781</v>
      </c>
      <c r="D10" s="47">
        <v>1</v>
      </c>
      <c r="E10" s="47">
        <v>1</v>
      </c>
      <c r="F10" s="48">
        <v>1</v>
      </c>
      <c r="G10" s="48">
        <v>1</v>
      </c>
      <c r="H10" s="49">
        <v>1</v>
      </c>
      <c r="I10" s="49">
        <v>1</v>
      </c>
      <c r="J10" s="49">
        <v>0</v>
      </c>
      <c r="K10" s="59">
        <v>23</v>
      </c>
      <c r="L10" s="51"/>
      <c r="M10" s="51"/>
      <c r="N10" s="52"/>
      <c r="O10" s="51"/>
      <c r="P10" s="53"/>
      <c r="Q10" s="54"/>
      <c r="R10" s="53"/>
      <c r="S10" s="54"/>
      <c r="T10" s="53"/>
      <c r="U10" s="54"/>
      <c r="V10" s="53"/>
      <c r="W10" s="54"/>
      <c r="X10" s="53"/>
      <c r="Y10" s="54"/>
      <c r="Z10" s="53"/>
      <c r="AA10" s="54"/>
      <c r="AB10" s="53"/>
      <c r="AC10" s="54"/>
      <c r="AD10" s="53"/>
      <c r="AE10" s="54"/>
    </row>
    <row r="11" spans="1:31" ht="12.75" thickBot="1" x14ac:dyDescent="0.25">
      <c r="A11" s="44" t="s">
        <v>261</v>
      </c>
      <c r="B11" s="45">
        <v>1480.14</v>
      </c>
      <c r="C11" s="46">
        <v>7.8590277777777775</v>
      </c>
      <c r="D11" s="47">
        <v>0</v>
      </c>
      <c r="E11" s="47">
        <v>0</v>
      </c>
      <c r="F11" s="48">
        <v>1</v>
      </c>
      <c r="G11" s="48">
        <v>1</v>
      </c>
      <c r="H11" s="49">
        <v>1</v>
      </c>
      <c r="I11" s="49">
        <v>0</v>
      </c>
      <c r="J11" s="49">
        <v>0</v>
      </c>
      <c r="K11" s="50">
        <v>32</v>
      </c>
      <c r="L11" s="51"/>
      <c r="M11" s="51"/>
      <c r="N11" s="52"/>
      <c r="O11" s="51"/>
      <c r="P11" s="53"/>
      <c r="Q11" s="54"/>
      <c r="R11" s="53"/>
      <c r="S11" s="54"/>
      <c r="T11" s="53"/>
      <c r="U11" s="54"/>
      <c r="V11" s="53"/>
      <c r="W11" s="54"/>
      <c r="X11" s="53"/>
      <c r="Y11" s="54"/>
      <c r="Z11" s="53"/>
      <c r="AA11" s="54"/>
      <c r="AB11" s="53"/>
      <c r="AC11" s="54"/>
      <c r="AD11" s="53"/>
      <c r="AE11" s="54"/>
    </row>
    <row r="12" spans="1:31" ht="12.75" thickBot="1" x14ac:dyDescent="0.25">
      <c r="B12" s="45"/>
      <c r="C12" s="46"/>
      <c r="D12" s="47"/>
      <c r="E12" s="47"/>
      <c r="F12" s="48"/>
      <c r="G12" s="48"/>
      <c r="H12" s="49"/>
      <c r="I12" s="49"/>
      <c r="J12" s="49"/>
      <c r="K12" s="50"/>
      <c r="L12" s="51"/>
      <c r="M12" s="51"/>
      <c r="N12" s="52"/>
      <c r="O12" s="51"/>
      <c r="P12" s="53"/>
      <c r="Q12" s="54"/>
      <c r="R12" s="53"/>
      <c r="S12" s="54"/>
      <c r="T12" s="53"/>
      <c r="U12" s="54"/>
      <c r="V12" s="53"/>
      <c r="W12" s="54"/>
      <c r="X12" s="53"/>
      <c r="Y12" s="54"/>
      <c r="Z12" s="53"/>
      <c r="AA12" s="54"/>
      <c r="AB12" s="53"/>
      <c r="AC12" s="54"/>
      <c r="AD12" s="53"/>
      <c r="AE12" s="54"/>
    </row>
    <row r="13" spans="1:31" ht="12.75" thickBot="1" x14ac:dyDescent="0.25">
      <c r="B13" s="45"/>
      <c r="C13" s="46"/>
      <c r="D13" s="47"/>
      <c r="E13" s="47"/>
      <c r="F13" s="48"/>
      <c r="G13" s="48"/>
      <c r="H13" s="49"/>
      <c r="I13" s="49"/>
      <c r="J13" s="49"/>
      <c r="K13" s="50"/>
      <c r="L13" s="51"/>
      <c r="M13" s="51"/>
      <c r="N13" s="52"/>
      <c r="O13" s="51"/>
      <c r="P13" s="53"/>
      <c r="Q13" s="54"/>
      <c r="R13" s="53"/>
      <c r="S13" s="54"/>
      <c r="T13" s="53"/>
      <c r="U13" s="54"/>
      <c r="V13" s="53"/>
      <c r="W13" s="54"/>
      <c r="X13" s="53"/>
      <c r="Y13" s="54"/>
      <c r="Z13" s="53"/>
      <c r="AA13" s="54"/>
      <c r="AB13" s="53"/>
      <c r="AC13" s="54"/>
      <c r="AD13" s="53"/>
      <c r="AE13" s="54"/>
    </row>
    <row r="14" spans="1:31" ht="12.75" thickBot="1" x14ac:dyDescent="0.25">
      <c r="B14" s="45"/>
      <c r="C14" s="55"/>
      <c r="D14" s="47"/>
      <c r="E14" s="47"/>
      <c r="F14" s="48"/>
      <c r="G14" s="48"/>
      <c r="H14" s="49"/>
      <c r="I14" s="49"/>
      <c r="J14" s="49"/>
      <c r="K14" s="59"/>
      <c r="L14" s="51"/>
      <c r="M14" s="51"/>
      <c r="N14" s="52"/>
      <c r="O14" s="51"/>
      <c r="P14" s="53"/>
      <c r="Q14" s="54"/>
      <c r="R14" s="53"/>
      <c r="S14" s="54"/>
      <c r="T14" s="53"/>
      <c r="U14" s="54"/>
      <c r="V14" s="53"/>
      <c r="W14" s="54"/>
      <c r="X14" s="53"/>
      <c r="Y14" s="54"/>
      <c r="Z14" s="53"/>
      <c r="AA14" s="54"/>
      <c r="AB14" s="53"/>
      <c r="AC14" s="54"/>
      <c r="AD14" s="53"/>
      <c r="AE14" s="54"/>
    </row>
    <row r="15" spans="1:31" ht="12.75" thickBot="1" x14ac:dyDescent="0.25">
      <c r="B15" s="45"/>
      <c r="C15" s="46"/>
      <c r="D15" s="47"/>
      <c r="E15" s="47"/>
      <c r="F15" s="48"/>
      <c r="G15" s="48"/>
      <c r="H15" s="49"/>
      <c r="I15" s="49"/>
      <c r="J15" s="49"/>
      <c r="K15" s="50"/>
      <c r="L15" s="51"/>
      <c r="M15" s="51"/>
      <c r="N15" s="52"/>
      <c r="O15" s="51"/>
      <c r="P15" s="53"/>
      <c r="Q15" s="54"/>
      <c r="R15" s="53"/>
      <c r="S15" s="54"/>
      <c r="T15" s="53"/>
      <c r="U15" s="54"/>
      <c r="V15" s="53"/>
      <c r="W15" s="54"/>
      <c r="X15" s="53"/>
      <c r="Y15" s="54"/>
      <c r="Z15" s="53"/>
      <c r="AA15" s="54"/>
      <c r="AB15" s="53"/>
      <c r="AC15" s="54"/>
      <c r="AD15" s="53"/>
      <c r="AE15" s="54"/>
    </row>
    <row r="16" spans="1:31" ht="12.75" thickBot="1" x14ac:dyDescent="0.25">
      <c r="B16" s="45"/>
      <c r="C16" s="46"/>
      <c r="D16" s="47"/>
      <c r="E16" s="47"/>
      <c r="F16" s="48"/>
      <c r="G16" s="48"/>
      <c r="H16" s="49"/>
      <c r="I16" s="49"/>
      <c r="J16" s="49"/>
      <c r="K16" s="50"/>
      <c r="L16" s="51"/>
      <c r="M16" s="51"/>
      <c r="N16" s="52"/>
      <c r="O16" s="51"/>
      <c r="P16" s="53"/>
      <c r="Q16" s="54"/>
      <c r="R16" s="53"/>
      <c r="S16" s="54"/>
      <c r="T16" s="53"/>
      <c r="U16" s="54"/>
      <c r="V16" s="53"/>
      <c r="W16" s="54"/>
      <c r="X16" s="53"/>
      <c r="Y16" s="54"/>
      <c r="Z16" s="53"/>
      <c r="AA16" s="54"/>
      <c r="AB16" s="53"/>
      <c r="AC16" s="54"/>
      <c r="AD16" s="53"/>
      <c r="AE16" s="54"/>
    </row>
    <row r="17" spans="2:31" ht="12.75" thickBot="1" x14ac:dyDescent="0.25">
      <c r="B17" s="63"/>
      <c r="C17" s="64"/>
      <c r="D17" s="56"/>
      <c r="E17" s="56"/>
      <c r="F17" s="57"/>
      <c r="G17" s="57"/>
      <c r="H17" s="58"/>
      <c r="I17" s="58"/>
      <c r="J17" s="58"/>
      <c r="K17" s="59"/>
      <c r="L17" s="51"/>
      <c r="M17" s="51"/>
      <c r="N17" s="52"/>
      <c r="O17" s="51"/>
      <c r="P17" s="53"/>
      <c r="Q17" s="54"/>
      <c r="R17" s="53"/>
      <c r="S17" s="54"/>
      <c r="T17" s="53"/>
      <c r="U17" s="54"/>
      <c r="V17" s="53"/>
      <c r="W17" s="54"/>
      <c r="X17" s="53"/>
      <c r="Y17" s="54"/>
      <c r="Z17" s="53"/>
      <c r="AA17" s="54"/>
      <c r="AB17" s="53"/>
      <c r="AC17" s="54"/>
      <c r="AD17" s="53"/>
      <c r="AE17" s="54"/>
    </row>
    <row r="18" spans="2:31" ht="12.75" thickBot="1" x14ac:dyDescent="0.25">
      <c r="B18" s="60"/>
      <c r="C18" s="55"/>
      <c r="D18" s="56"/>
      <c r="E18" s="56"/>
      <c r="F18" s="57"/>
      <c r="G18" s="57"/>
      <c r="H18" s="58"/>
      <c r="I18" s="58"/>
      <c r="J18" s="58"/>
      <c r="K18" s="59"/>
      <c r="L18" s="51"/>
      <c r="M18" s="51"/>
      <c r="N18" s="52"/>
      <c r="O18" s="51"/>
      <c r="P18" s="53"/>
      <c r="Q18" s="54"/>
      <c r="R18" s="53"/>
      <c r="S18" s="54"/>
      <c r="T18" s="53"/>
      <c r="U18" s="54"/>
      <c r="V18" s="53"/>
      <c r="W18" s="54"/>
      <c r="X18" s="53"/>
      <c r="Y18" s="54"/>
      <c r="Z18" s="53"/>
      <c r="AA18" s="54"/>
      <c r="AB18" s="53"/>
      <c r="AC18" s="54"/>
      <c r="AD18" s="53"/>
      <c r="AE18" s="54"/>
    </row>
    <row r="19" spans="2:31" ht="12.75" thickBot="1" x14ac:dyDescent="0.25">
      <c r="B19" s="60"/>
      <c r="C19" s="55"/>
      <c r="D19" s="47"/>
      <c r="E19" s="47"/>
      <c r="F19" s="48"/>
      <c r="G19" s="48"/>
      <c r="H19" s="49"/>
      <c r="I19" s="49"/>
      <c r="J19" s="49"/>
      <c r="K19" s="59"/>
      <c r="L19" s="51"/>
      <c r="M19" s="51"/>
      <c r="N19" s="52"/>
      <c r="O19" s="51"/>
      <c r="P19" s="53"/>
      <c r="Q19" s="54"/>
      <c r="R19" s="53"/>
      <c r="S19" s="54"/>
      <c r="T19" s="53"/>
      <c r="U19" s="54"/>
      <c r="V19" s="53"/>
      <c r="W19" s="54"/>
      <c r="X19" s="53"/>
      <c r="Y19" s="54"/>
      <c r="Z19" s="53"/>
      <c r="AA19" s="54"/>
      <c r="AB19" s="53"/>
      <c r="AC19" s="54"/>
      <c r="AD19" s="53"/>
      <c r="AE19" s="54"/>
    </row>
    <row r="20" spans="2:31" ht="12.75" thickBot="1" x14ac:dyDescent="0.25">
      <c r="B20" s="60"/>
      <c r="C20" s="55"/>
      <c r="D20" s="56"/>
      <c r="E20" s="56"/>
      <c r="F20" s="57"/>
      <c r="G20" s="57"/>
      <c r="H20" s="58"/>
      <c r="I20" s="58"/>
      <c r="J20" s="58"/>
      <c r="K20" s="59"/>
      <c r="L20" s="51"/>
      <c r="M20" s="51"/>
      <c r="N20" s="52"/>
      <c r="O20" s="51"/>
      <c r="P20" s="53"/>
      <c r="Q20" s="54"/>
      <c r="R20" s="53"/>
      <c r="S20" s="54"/>
      <c r="T20" s="53"/>
      <c r="U20" s="54"/>
      <c r="V20" s="53"/>
      <c r="W20" s="54"/>
      <c r="X20" s="53"/>
      <c r="Y20" s="54"/>
      <c r="Z20" s="53"/>
      <c r="AA20" s="54"/>
      <c r="AB20" s="53"/>
      <c r="AC20" s="54"/>
      <c r="AD20" s="53"/>
      <c r="AE20" s="54"/>
    </row>
    <row r="21" spans="2:31" ht="12.75" thickBot="1" x14ac:dyDescent="0.25">
      <c r="B21" s="45"/>
      <c r="C21" s="46"/>
      <c r="D21" s="47"/>
      <c r="E21" s="47"/>
      <c r="F21" s="48"/>
      <c r="G21" s="48"/>
      <c r="H21" s="49"/>
      <c r="I21" s="49"/>
      <c r="J21" s="49"/>
      <c r="K21" s="50"/>
      <c r="L21" s="51"/>
      <c r="M21" s="51"/>
      <c r="N21" s="52"/>
      <c r="O21" s="51"/>
      <c r="P21" s="53"/>
      <c r="Q21" s="54"/>
      <c r="R21" s="53"/>
      <c r="S21" s="54"/>
      <c r="T21" s="53"/>
      <c r="U21" s="54"/>
      <c r="V21" s="53"/>
      <c r="W21" s="54"/>
      <c r="X21" s="53"/>
      <c r="Y21" s="54"/>
      <c r="Z21" s="53"/>
      <c r="AA21" s="54"/>
      <c r="AB21" s="53"/>
      <c r="AC21" s="54"/>
      <c r="AD21" s="53"/>
      <c r="AE21" s="54"/>
    </row>
    <row r="22" spans="2:31" ht="12.75" thickBot="1" x14ac:dyDescent="0.25">
      <c r="B22" s="60"/>
      <c r="C22" s="55"/>
      <c r="D22" s="56"/>
      <c r="E22" s="56"/>
      <c r="F22" s="57"/>
      <c r="G22" s="57"/>
      <c r="H22" s="58"/>
      <c r="I22" s="58"/>
      <c r="J22" s="58"/>
      <c r="K22" s="59"/>
      <c r="L22" s="51"/>
      <c r="M22" s="51"/>
      <c r="N22" s="52"/>
      <c r="O22" s="51"/>
      <c r="P22" s="53"/>
      <c r="Q22" s="54"/>
      <c r="R22" s="53"/>
      <c r="S22" s="54"/>
      <c r="T22" s="53"/>
      <c r="U22" s="54"/>
      <c r="V22" s="53"/>
      <c r="W22" s="54"/>
      <c r="X22" s="53"/>
      <c r="Y22" s="54"/>
      <c r="Z22" s="53"/>
      <c r="AA22" s="54"/>
      <c r="AB22" s="53"/>
      <c r="AC22" s="54"/>
      <c r="AD22" s="53"/>
      <c r="AE22" s="54"/>
    </row>
    <row r="23" spans="2:31" ht="12.75" thickBot="1" x14ac:dyDescent="0.25">
      <c r="B23" s="60"/>
      <c r="C23" s="55"/>
      <c r="D23" s="56"/>
      <c r="E23" s="56"/>
      <c r="F23" s="57"/>
      <c r="G23" s="57"/>
      <c r="H23" s="58"/>
      <c r="I23" s="58"/>
      <c r="J23" s="58"/>
      <c r="K23" s="59"/>
      <c r="L23" s="61"/>
      <c r="M23" s="61"/>
      <c r="N23" s="52"/>
      <c r="O23" s="61"/>
      <c r="P23" s="53"/>
      <c r="Q23" s="54"/>
      <c r="R23" s="53"/>
      <c r="S23" s="54"/>
      <c r="T23" s="53"/>
      <c r="U23" s="54"/>
      <c r="V23" s="53"/>
      <c r="W23" s="54"/>
      <c r="X23" s="53"/>
      <c r="Y23" s="54"/>
      <c r="Z23" s="53"/>
      <c r="AA23" s="54"/>
      <c r="AB23" s="53"/>
      <c r="AC23" s="54"/>
      <c r="AD23" s="53"/>
      <c r="AE23" s="54"/>
    </row>
    <row r="24" spans="2:31" ht="12.75" thickBot="1" x14ac:dyDescent="0.25">
      <c r="B24" s="45"/>
      <c r="C24" s="46"/>
      <c r="D24" s="47"/>
      <c r="E24" s="47"/>
      <c r="F24" s="48"/>
      <c r="G24" s="48"/>
      <c r="H24" s="49"/>
      <c r="I24" s="49"/>
      <c r="J24" s="49"/>
      <c r="K24" s="50"/>
      <c r="L24" s="51"/>
      <c r="M24" s="51"/>
      <c r="N24" s="52"/>
      <c r="O24" s="51"/>
      <c r="P24" s="53"/>
      <c r="Q24" s="54"/>
      <c r="R24" s="53"/>
      <c r="S24" s="54"/>
      <c r="T24" s="53"/>
      <c r="U24" s="54"/>
      <c r="V24" s="53"/>
      <c r="W24" s="54"/>
      <c r="X24" s="53"/>
      <c r="Y24" s="54"/>
      <c r="Z24" s="53"/>
      <c r="AA24" s="54"/>
      <c r="AB24" s="53"/>
      <c r="AC24" s="54"/>
      <c r="AD24" s="53"/>
      <c r="AE24" s="54"/>
    </row>
    <row r="25" spans="2:31" ht="12.75" thickBot="1" x14ac:dyDescent="0.25">
      <c r="B25" s="63"/>
      <c r="C25" s="131"/>
      <c r="D25" s="56"/>
      <c r="E25" s="56"/>
      <c r="F25" s="57"/>
      <c r="G25" s="57"/>
      <c r="H25" s="58"/>
      <c r="I25" s="58"/>
      <c r="J25" s="58"/>
      <c r="L25" s="51"/>
      <c r="M25" s="51"/>
      <c r="N25" s="52"/>
      <c r="O25" s="51"/>
      <c r="P25" s="53"/>
      <c r="Q25" s="54"/>
      <c r="R25" s="53"/>
      <c r="S25" s="54"/>
      <c r="T25" s="53"/>
      <c r="U25" s="54"/>
      <c r="V25" s="53"/>
      <c r="W25" s="54"/>
      <c r="X25" s="53"/>
      <c r="Y25" s="54"/>
      <c r="Z25" s="53"/>
      <c r="AA25" s="54"/>
      <c r="AB25" s="53"/>
      <c r="AC25" s="54"/>
      <c r="AD25" s="53"/>
      <c r="AE25" s="54"/>
    </row>
    <row r="26" spans="2:31" ht="12.75" thickBot="1" x14ac:dyDescent="0.25">
      <c r="B26" s="60"/>
      <c r="C26" s="55"/>
      <c r="D26" s="56"/>
      <c r="E26" s="56"/>
      <c r="F26" s="57"/>
      <c r="G26" s="57"/>
      <c r="H26" s="58"/>
      <c r="I26" s="58"/>
      <c r="J26" s="58"/>
      <c r="K26" s="59"/>
      <c r="L26" s="51"/>
      <c r="M26" s="51"/>
      <c r="N26" s="52"/>
      <c r="O26" s="51"/>
      <c r="P26" s="53"/>
      <c r="Q26" s="54"/>
      <c r="R26" s="53"/>
      <c r="S26" s="54"/>
      <c r="T26" s="53"/>
      <c r="U26" s="54"/>
      <c r="V26" s="53"/>
      <c r="W26" s="54"/>
      <c r="X26" s="53"/>
      <c r="Y26" s="54"/>
      <c r="Z26" s="53"/>
      <c r="AA26" s="54"/>
      <c r="AB26" s="53"/>
      <c r="AC26" s="54"/>
      <c r="AD26" s="53"/>
      <c r="AE26" s="54"/>
    </row>
    <row r="27" spans="2:31" ht="12.75" thickBot="1" x14ac:dyDescent="0.25">
      <c r="B27" s="60"/>
      <c r="C27" s="55"/>
      <c r="D27" s="56"/>
      <c r="E27" s="56"/>
      <c r="F27" s="57"/>
      <c r="G27" s="57"/>
      <c r="H27" s="58"/>
      <c r="I27" s="58"/>
      <c r="J27" s="58"/>
      <c r="K27" s="59"/>
      <c r="L27" s="51"/>
      <c r="M27" s="51"/>
      <c r="N27" s="52"/>
      <c r="O27" s="51"/>
      <c r="P27" s="53"/>
      <c r="Q27" s="54"/>
      <c r="R27" s="53"/>
      <c r="S27" s="54"/>
      <c r="T27" s="53"/>
      <c r="U27" s="54"/>
      <c r="V27" s="53"/>
      <c r="W27" s="54"/>
      <c r="X27" s="53"/>
      <c r="Y27" s="54"/>
      <c r="Z27" s="53"/>
      <c r="AA27" s="54"/>
      <c r="AB27" s="53"/>
      <c r="AC27" s="54"/>
      <c r="AD27" s="53"/>
      <c r="AE27" s="54"/>
    </row>
    <row r="28" spans="2:31" ht="12.75" thickBot="1" x14ac:dyDescent="0.25">
      <c r="B28" s="60"/>
      <c r="C28" s="55"/>
      <c r="D28" s="56"/>
      <c r="E28" s="56"/>
      <c r="F28" s="57"/>
      <c r="G28" s="57"/>
      <c r="H28" s="58"/>
      <c r="I28" s="58"/>
      <c r="J28" s="58"/>
      <c r="K28" s="59"/>
      <c r="L28" s="51"/>
      <c r="M28" s="51"/>
      <c r="N28" s="52"/>
      <c r="O28" s="51"/>
      <c r="P28" s="53"/>
      <c r="Q28" s="54"/>
      <c r="R28" s="53"/>
      <c r="S28" s="54"/>
      <c r="T28" s="53"/>
      <c r="U28" s="54"/>
      <c r="V28" s="53"/>
      <c r="W28" s="54"/>
      <c r="X28" s="53"/>
      <c r="Y28" s="54"/>
      <c r="Z28" s="53"/>
      <c r="AA28" s="54"/>
      <c r="AB28" s="53"/>
      <c r="AC28" s="54"/>
      <c r="AD28" s="53"/>
      <c r="AE28" s="54"/>
    </row>
    <row r="29" spans="2:31" ht="12.75" thickBot="1" x14ac:dyDescent="0.25">
      <c r="B29" s="60"/>
      <c r="C29" s="55"/>
      <c r="D29" s="56"/>
      <c r="E29" s="56"/>
      <c r="F29" s="57"/>
      <c r="G29" s="57"/>
      <c r="H29" s="58"/>
      <c r="I29" s="58"/>
      <c r="J29" s="58"/>
      <c r="K29" s="59"/>
      <c r="L29" s="51"/>
      <c r="M29" s="51"/>
      <c r="N29" s="52"/>
      <c r="O29" s="51"/>
      <c r="P29" s="53"/>
      <c r="Q29" s="54"/>
      <c r="R29" s="53"/>
      <c r="S29" s="54"/>
      <c r="T29" s="53"/>
      <c r="U29" s="54"/>
      <c r="V29" s="53"/>
      <c r="W29" s="54"/>
      <c r="X29" s="53"/>
      <c r="Y29" s="54"/>
      <c r="Z29" s="53"/>
      <c r="AA29" s="54"/>
      <c r="AB29" s="53"/>
      <c r="AC29" s="54"/>
      <c r="AD29" s="53"/>
      <c r="AE29" s="54"/>
    </row>
    <row r="30" spans="2:31" ht="12.75" thickBot="1" x14ac:dyDescent="0.25">
      <c r="B30" s="60"/>
      <c r="C30" s="55"/>
      <c r="D30" s="56"/>
      <c r="E30" s="56"/>
      <c r="F30" s="57"/>
      <c r="G30" s="57"/>
      <c r="H30" s="58"/>
      <c r="I30" s="58"/>
      <c r="J30" s="58"/>
      <c r="K30" s="59"/>
      <c r="L30" s="51"/>
      <c r="M30" s="51"/>
      <c r="N30" s="52"/>
      <c r="O30" s="51"/>
      <c r="P30" s="53"/>
      <c r="Q30" s="54"/>
      <c r="R30" s="53"/>
      <c r="S30" s="54"/>
      <c r="T30" s="53"/>
      <c r="U30" s="54"/>
      <c r="V30" s="53"/>
      <c r="W30" s="54"/>
      <c r="X30" s="53"/>
      <c r="Y30" s="54"/>
      <c r="Z30" s="53"/>
      <c r="AA30" s="54"/>
      <c r="AB30" s="53"/>
      <c r="AC30" s="54"/>
      <c r="AD30" s="53"/>
      <c r="AE30" s="54"/>
    </row>
    <row r="31" spans="2:31" ht="12.75" thickBot="1" x14ac:dyDescent="0.25">
      <c r="B31" s="45"/>
      <c r="C31" s="55"/>
      <c r="D31" s="47"/>
      <c r="E31" s="47"/>
      <c r="F31" s="48"/>
      <c r="G31" s="48"/>
      <c r="H31" s="49"/>
      <c r="I31" s="49"/>
      <c r="J31" s="49"/>
      <c r="K31" s="50"/>
      <c r="L31" s="51"/>
      <c r="M31" s="51"/>
      <c r="N31" s="52"/>
      <c r="O31" s="51"/>
      <c r="P31" s="53"/>
      <c r="Q31" s="54"/>
      <c r="R31" s="53"/>
      <c r="S31" s="54"/>
      <c r="T31" s="53"/>
      <c r="U31" s="54"/>
      <c r="V31" s="53"/>
      <c r="W31" s="54"/>
      <c r="X31" s="53"/>
      <c r="Y31" s="54"/>
      <c r="Z31" s="53"/>
      <c r="AA31" s="54"/>
      <c r="AB31" s="53"/>
      <c r="AC31" s="54"/>
      <c r="AD31" s="53"/>
      <c r="AE31" s="54"/>
    </row>
    <row r="32" spans="2:31" ht="12.75" thickBot="1" x14ac:dyDescent="0.25">
      <c r="B32" s="60"/>
      <c r="C32" s="55"/>
      <c r="D32" s="47"/>
      <c r="E32" s="47"/>
      <c r="F32" s="48"/>
      <c r="G32" s="48"/>
      <c r="H32" s="49"/>
      <c r="I32" s="49"/>
      <c r="J32" s="49"/>
      <c r="K32" s="50"/>
      <c r="L32" s="51"/>
      <c r="M32" s="51"/>
      <c r="N32" s="52"/>
      <c r="O32" s="51"/>
      <c r="P32" s="53"/>
      <c r="Q32" s="54"/>
      <c r="R32" s="53"/>
      <c r="S32" s="54"/>
      <c r="T32" s="53"/>
      <c r="U32" s="54"/>
      <c r="V32" s="53"/>
      <c r="W32" s="54"/>
      <c r="X32" s="53"/>
      <c r="Y32" s="54"/>
      <c r="Z32" s="53"/>
      <c r="AA32" s="54"/>
      <c r="AB32" s="53"/>
      <c r="AC32" s="54"/>
      <c r="AD32" s="53"/>
      <c r="AE32" s="54"/>
    </row>
    <row r="33" spans="2:31" ht="12.75" thickBot="1" x14ac:dyDescent="0.25">
      <c r="B33" s="60"/>
      <c r="C33" s="55"/>
      <c r="D33" s="47"/>
      <c r="E33" s="47"/>
      <c r="F33" s="48"/>
      <c r="G33" s="48"/>
      <c r="H33" s="49"/>
      <c r="I33" s="49"/>
      <c r="J33" s="49"/>
      <c r="K33" s="50"/>
      <c r="L33" s="51"/>
      <c r="M33" s="51"/>
      <c r="N33" s="52"/>
      <c r="O33" s="51"/>
      <c r="P33" s="53"/>
      <c r="Q33" s="54"/>
      <c r="R33" s="53"/>
      <c r="S33" s="54"/>
      <c r="T33" s="53"/>
      <c r="U33" s="54"/>
      <c r="V33" s="53"/>
      <c r="W33" s="54"/>
      <c r="X33" s="53"/>
      <c r="Y33" s="54"/>
      <c r="Z33" s="53"/>
      <c r="AA33" s="54"/>
      <c r="AB33" s="53"/>
      <c r="AC33" s="54"/>
      <c r="AD33" s="53"/>
      <c r="AE33" s="54"/>
    </row>
    <row r="34" spans="2:31" ht="12.75" thickBot="1" x14ac:dyDescent="0.25">
      <c r="B34" s="45"/>
      <c r="C34" s="55"/>
      <c r="D34" s="56"/>
      <c r="E34" s="56"/>
      <c r="F34" s="57"/>
      <c r="G34" s="57"/>
      <c r="H34" s="58"/>
      <c r="I34" s="58"/>
      <c r="J34" s="58"/>
      <c r="K34" s="59"/>
      <c r="L34" s="51"/>
      <c r="M34" s="51"/>
      <c r="N34" s="52"/>
      <c r="O34" s="51"/>
      <c r="P34" s="53"/>
      <c r="Q34" s="54"/>
      <c r="R34" s="53"/>
      <c r="S34" s="54"/>
      <c r="T34" s="53"/>
      <c r="U34" s="54"/>
      <c r="V34" s="53"/>
      <c r="W34" s="54"/>
      <c r="X34" s="53"/>
      <c r="Y34" s="54"/>
      <c r="Z34" s="53"/>
      <c r="AA34" s="54"/>
      <c r="AB34" s="53"/>
      <c r="AC34" s="54"/>
      <c r="AD34" s="53"/>
      <c r="AE34" s="54"/>
    </row>
    <row r="35" spans="2:31" ht="12.75" thickBot="1" x14ac:dyDescent="0.25">
      <c r="B35" s="63"/>
      <c r="C35" s="64"/>
      <c r="D35" s="56"/>
      <c r="E35" s="56"/>
      <c r="F35" s="57"/>
      <c r="G35" s="57"/>
      <c r="H35" s="58"/>
      <c r="I35" s="58"/>
      <c r="J35" s="58"/>
      <c r="K35" s="59"/>
      <c r="L35" s="51"/>
      <c r="M35" s="51"/>
      <c r="N35" s="52"/>
      <c r="O35" s="51"/>
      <c r="P35" s="53"/>
      <c r="Q35" s="54"/>
      <c r="R35" s="53"/>
      <c r="S35" s="54"/>
      <c r="T35" s="53"/>
      <c r="U35" s="54"/>
      <c r="V35" s="53"/>
      <c r="W35" s="54"/>
      <c r="X35" s="53"/>
      <c r="Y35" s="54"/>
      <c r="Z35" s="53"/>
      <c r="AA35" s="54"/>
      <c r="AB35" s="53"/>
      <c r="AC35" s="54"/>
      <c r="AD35" s="53"/>
      <c r="AE35" s="54"/>
    </row>
    <row r="36" spans="2:31" ht="12.75" thickBot="1" x14ac:dyDescent="0.25">
      <c r="B36" s="63"/>
      <c r="C36" s="64"/>
      <c r="D36" s="56"/>
      <c r="E36" s="56"/>
      <c r="F36" s="57"/>
      <c r="G36" s="57"/>
      <c r="H36" s="58"/>
      <c r="I36" s="58"/>
      <c r="J36" s="58"/>
      <c r="K36" s="59"/>
      <c r="L36" s="51"/>
      <c r="M36" s="51"/>
      <c r="N36" s="52"/>
      <c r="O36" s="51"/>
      <c r="P36" s="53"/>
      <c r="Q36" s="54"/>
      <c r="R36" s="53"/>
      <c r="S36" s="54"/>
      <c r="T36" s="53"/>
      <c r="U36" s="54"/>
      <c r="V36" s="53"/>
      <c r="W36" s="54"/>
      <c r="X36" s="53"/>
      <c r="Y36" s="54"/>
      <c r="Z36" s="53"/>
      <c r="AA36" s="54"/>
      <c r="AB36" s="53"/>
      <c r="AC36" s="54"/>
      <c r="AD36" s="53"/>
      <c r="AE36" s="54"/>
    </row>
    <row r="37" spans="2:31" ht="12.75" thickBot="1" x14ac:dyDescent="0.25">
      <c r="B37" s="63"/>
      <c r="C37" s="64"/>
      <c r="D37" s="56"/>
      <c r="E37" s="56"/>
      <c r="F37" s="57"/>
      <c r="G37" s="57"/>
      <c r="H37" s="58"/>
      <c r="I37" s="58"/>
      <c r="J37" s="58"/>
      <c r="K37" s="59"/>
      <c r="L37" s="51"/>
      <c r="M37" s="51"/>
      <c r="N37" s="52"/>
      <c r="O37" s="51"/>
      <c r="P37" s="53"/>
      <c r="Q37" s="54"/>
      <c r="R37" s="53"/>
      <c r="S37" s="54"/>
      <c r="T37" s="53"/>
      <c r="U37" s="54"/>
      <c r="V37" s="53"/>
      <c r="W37" s="54"/>
      <c r="X37" s="53"/>
      <c r="Y37" s="54"/>
      <c r="Z37" s="53"/>
      <c r="AA37" s="54"/>
      <c r="AB37" s="53"/>
      <c r="AC37" s="54"/>
      <c r="AD37" s="53"/>
      <c r="AE37" s="54"/>
    </row>
    <row r="38" spans="2:31" ht="12.75" thickBot="1" x14ac:dyDescent="0.25">
      <c r="B38" s="60"/>
      <c r="C38" s="55"/>
      <c r="D38" s="56"/>
      <c r="E38" s="56"/>
      <c r="F38" s="57"/>
      <c r="G38" s="57"/>
      <c r="H38" s="58"/>
      <c r="I38" s="58"/>
      <c r="J38" s="58"/>
      <c r="K38" s="59"/>
      <c r="L38" s="51"/>
      <c r="M38" s="51"/>
      <c r="N38" s="52"/>
      <c r="O38" s="51"/>
      <c r="P38" s="53"/>
      <c r="Q38" s="54"/>
      <c r="R38" s="53"/>
      <c r="S38" s="54"/>
      <c r="T38" s="53"/>
      <c r="U38" s="54"/>
      <c r="V38" s="53"/>
      <c r="W38" s="54"/>
      <c r="X38" s="53"/>
      <c r="Y38" s="54"/>
      <c r="Z38" s="53"/>
      <c r="AA38" s="54"/>
      <c r="AB38" s="53"/>
      <c r="AC38" s="54"/>
      <c r="AD38" s="53"/>
      <c r="AE38" s="54"/>
    </row>
    <row r="39" spans="2:31" ht="12.75" thickBot="1" x14ac:dyDescent="0.25">
      <c r="B39" s="45"/>
      <c r="C39" s="55"/>
      <c r="D39" s="56"/>
      <c r="E39" s="56"/>
      <c r="F39" s="57"/>
      <c r="G39" s="57"/>
      <c r="H39" s="58"/>
      <c r="I39" s="58"/>
      <c r="J39" s="58"/>
      <c r="K39" s="59"/>
      <c r="L39" s="51"/>
      <c r="M39" s="51"/>
      <c r="N39" s="52"/>
      <c r="O39" s="51"/>
      <c r="P39" s="53"/>
      <c r="Q39" s="54"/>
      <c r="R39" s="53"/>
      <c r="S39" s="54"/>
      <c r="T39" s="53"/>
      <c r="U39" s="54"/>
      <c r="V39" s="53"/>
      <c r="W39" s="54"/>
      <c r="X39" s="53"/>
      <c r="Y39" s="54"/>
      <c r="Z39" s="53"/>
      <c r="AA39" s="54"/>
      <c r="AB39" s="53"/>
      <c r="AC39" s="54"/>
      <c r="AD39" s="53"/>
      <c r="AE39" s="54"/>
    </row>
    <row r="40" spans="2:31" ht="12.75" thickBot="1" x14ac:dyDescent="0.25">
      <c r="B40" s="45"/>
      <c r="C40" s="55"/>
      <c r="D40" s="56"/>
      <c r="E40" s="56"/>
      <c r="F40" s="57"/>
      <c r="G40" s="57"/>
      <c r="H40" s="58"/>
      <c r="I40" s="58"/>
      <c r="J40" s="58"/>
      <c r="K40" s="59"/>
      <c r="L40" s="51"/>
      <c r="M40" s="51"/>
      <c r="N40" s="52"/>
      <c r="O40" s="51"/>
      <c r="P40" s="53"/>
      <c r="Q40" s="54"/>
      <c r="R40" s="53"/>
      <c r="S40" s="54"/>
      <c r="T40" s="53"/>
      <c r="U40" s="54"/>
      <c r="V40" s="53"/>
      <c r="W40" s="54"/>
      <c r="X40" s="53"/>
      <c r="Y40" s="54"/>
      <c r="Z40" s="53"/>
      <c r="AA40" s="54"/>
      <c r="AB40" s="53"/>
      <c r="AC40" s="54"/>
      <c r="AD40" s="53"/>
      <c r="AE40" s="54"/>
    </row>
    <row r="41" spans="2:31" ht="12.75" thickBot="1" x14ac:dyDescent="0.25">
      <c r="C41" s="79"/>
      <c r="D41" s="56"/>
      <c r="E41" s="56"/>
      <c r="F41" s="57"/>
      <c r="G41" s="57"/>
      <c r="H41" s="58"/>
      <c r="I41" s="58"/>
      <c r="J41" s="58"/>
      <c r="L41" s="51"/>
      <c r="M41" s="51"/>
      <c r="N41" s="52"/>
      <c r="O41" s="51"/>
      <c r="P41" s="53"/>
      <c r="Q41" s="54"/>
      <c r="R41" s="53"/>
      <c r="S41" s="54"/>
      <c r="T41" s="53"/>
      <c r="U41" s="54"/>
      <c r="V41" s="53"/>
      <c r="W41" s="54"/>
      <c r="X41" s="53"/>
      <c r="Y41" s="54"/>
      <c r="Z41" s="53"/>
      <c r="AA41" s="54"/>
      <c r="AB41" s="53"/>
      <c r="AC41" s="54"/>
      <c r="AD41" s="53"/>
      <c r="AE41" s="54"/>
    </row>
    <row r="42" spans="2:31" ht="12.75" thickBot="1" x14ac:dyDescent="0.25">
      <c r="B42" s="63"/>
      <c r="C42" s="64"/>
      <c r="D42" s="56"/>
      <c r="E42" s="56"/>
      <c r="F42" s="57"/>
      <c r="G42" s="57"/>
      <c r="H42" s="58"/>
      <c r="I42" s="58"/>
      <c r="J42" s="58"/>
      <c r="K42" s="59"/>
      <c r="L42" s="51"/>
      <c r="M42" s="51"/>
      <c r="N42" s="52"/>
      <c r="O42" s="51"/>
      <c r="P42" s="53"/>
      <c r="Q42" s="54"/>
      <c r="R42" s="53"/>
      <c r="S42" s="54"/>
      <c r="T42" s="53"/>
      <c r="U42" s="54"/>
      <c r="V42" s="53"/>
      <c r="W42" s="54"/>
      <c r="X42" s="53"/>
      <c r="Y42" s="54"/>
      <c r="Z42" s="53"/>
      <c r="AA42" s="54"/>
      <c r="AB42" s="53"/>
      <c r="AC42" s="54"/>
      <c r="AD42" s="53"/>
      <c r="AE42" s="54"/>
    </row>
    <row r="43" spans="2:31" ht="12.75" thickBot="1" x14ac:dyDescent="0.25">
      <c r="B43" s="63"/>
      <c r="C43" s="64"/>
      <c r="D43" s="56"/>
      <c r="E43" s="56"/>
      <c r="F43" s="57"/>
      <c r="G43" s="57"/>
      <c r="H43" s="58"/>
      <c r="I43" s="58"/>
      <c r="J43" s="58"/>
      <c r="K43" s="59"/>
      <c r="L43" s="51"/>
      <c r="M43" s="51"/>
      <c r="N43" s="52"/>
      <c r="O43" s="51"/>
      <c r="P43" s="53"/>
      <c r="Q43" s="54"/>
      <c r="R43" s="53"/>
      <c r="S43" s="54"/>
      <c r="T43" s="53"/>
      <c r="U43" s="54"/>
      <c r="V43" s="53"/>
      <c r="W43" s="54"/>
      <c r="X43" s="53"/>
      <c r="Y43" s="54"/>
      <c r="Z43" s="53"/>
      <c r="AA43" s="54"/>
      <c r="AB43" s="53"/>
      <c r="AC43" s="54"/>
      <c r="AD43" s="53"/>
      <c r="AE43" s="54"/>
    </row>
    <row r="44" spans="2:31" ht="12.75" thickBot="1" x14ac:dyDescent="0.25">
      <c r="B44" s="60"/>
      <c r="C44" s="55"/>
      <c r="D44" s="56"/>
      <c r="E44" s="56"/>
      <c r="F44" s="57"/>
      <c r="G44" s="57"/>
      <c r="H44" s="58"/>
      <c r="I44" s="58"/>
      <c r="J44" s="58"/>
      <c r="K44" s="59"/>
      <c r="L44" s="51"/>
      <c r="M44" s="51"/>
      <c r="N44" s="52"/>
      <c r="O44" s="51"/>
      <c r="P44" s="53"/>
      <c r="Q44" s="54"/>
      <c r="R44" s="53"/>
      <c r="S44" s="54"/>
      <c r="T44" s="53"/>
      <c r="U44" s="54"/>
      <c r="V44" s="53"/>
      <c r="W44" s="54"/>
      <c r="X44" s="53"/>
      <c r="Y44" s="54"/>
      <c r="Z44" s="53"/>
      <c r="AA44" s="54"/>
      <c r="AB44" s="53"/>
      <c r="AC44" s="54"/>
      <c r="AD44" s="53"/>
      <c r="AE44" s="54"/>
    </row>
    <row r="45" spans="2:31" ht="12.75" thickBot="1" x14ac:dyDescent="0.25">
      <c r="B45" s="45"/>
      <c r="C45" s="55"/>
      <c r="D45" s="56"/>
      <c r="E45" s="56"/>
      <c r="F45" s="57"/>
      <c r="G45" s="57"/>
      <c r="H45" s="58"/>
      <c r="I45" s="58"/>
      <c r="J45" s="58"/>
      <c r="K45" s="59"/>
      <c r="L45" s="51"/>
      <c r="M45" s="51"/>
      <c r="N45" s="52"/>
      <c r="O45" s="51"/>
      <c r="P45" s="53"/>
      <c r="Q45" s="54"/>
      <c r="R45" s="53"/>
      <c r="S45" s="54"/>
      <c r="T45" s="53"/>
      <c r="U45" s="54"/>
      <c r="V45" s="53"/>
      <c r="W45" s="54"/>
      <c r="X45" s="53"/>
      <c r="Y45" s="54"/>
      <c r="Z45" s="53"/>
      <c r="AA45" s="54"/>
      <c r="AB45" s="53"/>
      <c r="AC45" s="54"/>
      <c r="AD45" s="53"/>
      <c r="AE45" s="54"/>
    </row>
    <row r="46" spans="2:31" ht="12.75" thickBot="1" x14ac:dyDescent="0.25">
      <c r="C46" s="79"/>
      <c r="D46" s="56"/>
      <c r="E46" s="56"/>
      <c r="F46" s="57"/>
      <c r="G46" s="57"/>
      <c r="H46" s="58"/>
      <c r="I46" s="58"/>
      <c r="J46" s="58"/>
      <c r="L46" s="51"/>
      <c r="M46" s="51"/>
      <c r="N46" s="52"/>
      <c r="O46" s="51"/>
      <c r="P46" s="53"/>
      <c r="Q46" s="54"/>
      <c r="R46" s="53"/>
      <c r="S46" s="54"/>
      <c r="T46" s="53"/>
      <c r="U46" s="54"/>
      <c r="V46" s="53"/>
      <c r="W46" s="54"/>
      <c r="X46" s="53"/>
      <c r="Y46" s="54"/>
      <c r="Z46" s="53"/>
      <c r="AA46" s="54"/>
      <c r="AB46" s="53"/>
      <c r="AC46" s="54"/>
      <c r="AD46" s="53"/>
      <c r="AE46" s="54"/>
    </row>
    <row r="47" spans="2:31" ht="12.75" thickBot="1" x14ac:dyDescent="0.25">
      <c r="C47" s="79"/>
      <c r="D47" s="56"/>
      <c r="E47" s="56"/>
      <c r="F47" s="57"/>
      <c r="G47" s="57"/>
      <c r="H47" s="58"/>
      <c r="I47" s="58"/>
      <c r="J47" s="58"/>
      <c r="L47" s="51"/>
      <c r="M47" s="51"/>
      <c r="N47" s="52"/>
      <c r="O47" s="51"/>
      <c r="P47" s="53"/>
      <c r="Q47" s="54"/>
      <c r="R47" s="53"/>
      <c r="S47" s="54"/>
      <c r="T47" s="53"/>
      <c r="U47" s="54"/>
      <c r="V47" s="53"/>
      <c r="W47" s="54"/>
      <c r="X47" s="53"/>
      <c r="Y47" s="54"/>
      <c r="Z47" s="53"/>
      <c r="AA47" s="54"/>
      <c r="AB47" s="53"/>
      <c r="AC47" s="54"/>
      <c r="AD47" s="53"/>
      <c r="AE47" s="54"/>
    </row>
    <row r="48" spans="2:31" ht="12.75" thickBot="1" x14ac:dyDescent="0.25">
      <c r="C48" s="79"/>
      <c r="D48" s="56"/>
      <c r="E48" s="56"/>
      <c r="F48" s="57"/>
      <c r="G48" s="57"/>
      <c r="H48" s="58"/>
      <c r="I48" s="58"/>
      <c r="J48" s="58"/>
      <c r="L48" s="51"/>
      <c r="M48" s="51"/>
      <c r="N48" s="52"/>
      <c r="O48" s="51"/>
      <c r="P48" s="53"/>
      <c r="Q48" s="54"/>
      <c r="R48" s="53"/>
      <c r="S48" s="54"/>
      <c r="T48" s="53"/>
      <c r="U48" s="54"/>
      <c r="V48" s="53"/>
      <c r="W48" s="54"/>
      <c r="X48" s="53"/>
      <c r="Y48" s="54"/>
      <c r="Z48" s="53"/>
      <c r="AA48" s="54"/>
      <c r="AB48" s="53"/>
      <c r="AC48" s="54"/>
      <c r="AD48" s="53"/>
      <c r="AE48" s="54"/>
    </row>
    <row r="49" spans="2:31" ht="12.75" thickBot="1" x14ac:dyDescent="0.25">
      <c r="C49" s="79"/>
      <c r="D49" s="56"/>
      <c r="E49" s="56"/>
      <c r="F49" s="57"/>
      <c r="G49" s="57"/>
      <c r="H49" s="58"/>
      <c r="I49" s="58"/>
      <c r="J49" s="58"/>
      <c r="L49" s="51"/>
      <c r="M49" s="51"/>
      <c r="N49" s="52"/>
      <c r="O49" s="51"/>
      <c r="P49" s="53"/>
      <c r="Q49" s="54"/>
      <c r="R49" s="53"/>
      <c r="S49" s="54"/>
      <c r="T49" s="53"/>
      <c r="U49" s="54"/>
      <c r="V49" s="53"/>
      <c r="W49" s="54"/>
      <c r="X49" s="53"/>
      <c r="Y49" s="54"/>
      <c r="Z49" s="53"/>
      <c r="AA49" s="54"/>
      <c r="AB49" s="53"/>
      <c r="AC49" s="54"/>
      <c r="AD49" s="53"/>
      <c r="AE49" s="54"/>
    </row>
    <row r="50" spans="2:31" ht="12.75" thickBot="1" x14ac:dyDescent="0.25">
      <c r="C50" s="79"/>
      <c r="D50" s="56"/>
      <c r="E50" s="56"/>
      <c r="F50" s="57"/>
      <c r="G50" s="57"/>
      <c r="H50" s="58"/>
      <c r="I50" s="58"/>
      <c r="J50" s="58"/>
      <c r="L50" s="51"/>
      <c r="M50" s="51"/>
      <c r="N50" s="52"/>
      <c r="O50" s="51"/>
      <c r="P50" s="53"/>
      <c r="Q50" s="54"/>
      <c r="R50" s="53"/>
      <c r="S50" s="54"/>
      <c r="T50" s="53"/>
      <c r="U50" s="54"/>
      <c r="V50" s="53"/>
      <c r="W50" s="54"/>
      <c r="X50" s="53"/>
      <c r="Y50" s="54"/>
      <c r="Z50" s="53"/>
      <c r="AA50" s="54"/>
      <c r="AB50" s="53"/>
      <c r="AC50" s="54"/>
      <c r="AD50" s="53"/>
      <c r="AE50" s="54"/>
    </row>
    <row r="51" spans="2:31" ht="12.75" thickBot="1" x14ac:dyDescent="0.25">
      <c r="B51" s="45"/>
      <c r="C51" s="55"/>
      <c r="D51" s="56"/>
      <c r="E51" s="56"/>
      <c r="F51" s="57"/>
      <c r="G51" s="57"/>
      <c r="H51" s="58"/>
      <c r="I51" s="58"/>
      <c r="J51" s="58"/>
      <c r="K51" s="59"/>
      <c r="L51" s="51"/>
      <c r="M51" s="51"/>
      <c r="N51" s="52"/>
      <c r="O51" s="51"/>
      <c r="P51" s="53"/>
      <c r="Q51" s="54"/>
      <c r="R51" s="53"/>
      <c r="S51" s="54"/>
      <c r="T51" s="53"/>
      <c r="U51" s="54"/>
      <c r="V51" s="53"/>
      <c r="W51" s="54"/>
      <c r="X51" s="53"/>
      <c r="Y51" s="54"/>
      <c r="Z51" s="53"/>
      <c r="AA51" s="54"/>
      <c r="AB51" s="53"/>
      <c r="AC51" s="54"/>
      <c r="AD51" s="53"/>
      <c r="AE51" s="54"/>
    </row>
    <row r="52" spans="2:31" ht="12.75" thickBot="1" x14ac:dyDescent="0.25">
      <c r="B52" s="45"/>
      <c r="C52" s="55"/>
      <c r="D52" s="56"/>
      <c r="E52" s="56"/>
      <c r="F52" s="57"/>
      <c r="G52" s="57"/>
      <c r="H52" s="58"/>
      <c r="I52" s="58"/>
      <c r="J52" s="58"/>
      <c r="K52" s="59"/>
      <c r="L52" s="51"/>
      <c r="M52" s="51"/>
      <c r="N52" s="52"/>
      <c r="O52" s="51"/>
      <c r="P52" s="53"/>
      <c r="Q52" s="54"/>
      <c r="R52" s="53"/>
      <c r="S52" s="54"/>
      <c r="T52" s="53"/>
      <c r="U52" s="54"/>
      <c r="V52" s="53"/>
      <c r="W52" s="54"/>
      <c r="X52" s="53"/>
      <c r="Y52" s="54"/>
      <c r="Z52" s="53"/>
      <c r="AA52" s="54"/>
      <c r="AB52" s="53"/>
      <c r="AC52" s="54"/>
      <c r="AD52" s="53"/>
      <c r="AE52" s="54"/>
    </row>
    <row r="53" spans="2:31" ht="12.75" thickBot="1" x14ac:dyDescent="0.25">
      <c r="B53" s="60"/>
      <c r="C53" s="55"/>
      <c r="D53" s="47"/>
      <c r="E53" s="47"/>
      <c r="F53" s="48"/>
      <c r="G53" s="48"/>
      <c r="H53" s="49"/>
      <c r="I53" s="49"/>
      <c r="J53" s="49"/>
      <c r="K53" s="50"/>
      <c r="L53" s="51"/>
      <c r="M53" s="51"/>
      <c r="N53" s="52"/>
      <c r="O53" s="51"/>
      <c r="P53" s="53"/>
      <c r="Q53" s="54"/>
      <c r="R53" s="53"/>
      <c r="S53" s="54"/>
      <c r="T53" s="53"/>
      <c r="U53" s="54"/>
      <c r="V53" s="53"/>
      <c r="W53" s="54"/>
      <c r="X53" s="53"/>
      <c r="Y53" s="54"/>
      <c r="Z53" s="53"/>
      <c r="AA53" s="54"/>
      <c r="AB53" s="53"/>
      <c r="AC53" s="54"/>
      <c r="AD53" s="53"/>
      <c r="AE53" s="54"/>
    </row>
    <row r="54" spans="2:31" ht="12.75" thickBot="1" x14ac:dyDescent="0.25">
      <c r="B54" s="60"/>
      <c r="C54" s="55"/>
      <c r="D54" s="47"/>
      <c r="E54" s="47"/>
      <c r="F54" s="48"/>
      <c r="G54" s="48"/>
      <c r="H54" s="49"/>
      <c r="I54" s="49"/>
      <c r="J54" s="49"/>
      <c r="K54" s="50"/>
      <c r="L54" s="51"/>
      <c r="M54" s="51"/>
      <c r="N54" s="52"/>
      <c r="O54" s="51"/>
      <c r="P54" s="53"/>
      <c r="Q54" s="54"/>
      <c r="R54" s="53"/>
      <c r="S54" s="54"/>
      <c r="T54" s="53"/>
      <c r="U54" s="54"/>
      <c r="V54" s="53"/>
      <c r="W54" s="54"/>
      <c r="X54" s="53"/>
      <c r="Y54" s="54"/>
      <c r="Z54" s="53"/>
      <c r="AA54" s="54"/>
      <c r="AB54" s="53"/>
      <c r="AC54" s="54"/>
      <c r="AD54" s="53"/>
      <c r="AE54" s="54"/>
    </row>
    <row r="55" spans="2:31" ht="12.75" thickBot="1" x14ac:dyDescent="0.25">
      <c r="B55" s="60"/>
      <c r="C55" s="55"/>
      <c r="D55" s="47"/>
      <c r="E55" s="47"/>
      <c r="F55" s="48"/>
      <c r="G55" s="48"/>
      <c r="H55" s="49"/>
      <c r="I55" s="49"/>
      <c r="J55" s="49"/>
      <c r="K55" s="50"/>
      <c r="L55" s="51"/>
      <c r="M55" s="51"/>
      <c r="N55" s="52"/>
      <c r="O55" s="51"/>
      <c r="P55" s="53"/>
      <c r="Q55" s="54"/>
      <c r="R55" s="53"/>
      <c r="S55" s="54"/>
      <c r="T55" s="53"/>
      <c r="U55" s="54"/>
      <c r="V55" s="53"/>
      <c r="W55" s="54"/>
      <c r="X55" s="53"/>
      <c r="Y55" s="54"/>
      <c r="Z55" s="53"/>
      <c r="AA55" s="54"/>
      <c r="AB55" s="53"/>
      <c r="AC55" s="54"/>
      <c r="AD55" s="53"/>
      <c r="AE55" s="54"/>
    </row>
    <row r="56" spans="2:31" ht="12.75" thickBot="1" x14ac:dyDescent="0.25">
      <c r="B56" s="60"/>
      <c r="C56" s="55"/>
      <c r="D56" s="47"/>
      <c r="E56" s="47"/>
      <c r="F56" s="48"/>
      <c r="G56" s="48"/>
      <c r="H56" s="49"/>
      <c r="I56" s="49"/>
      <c r="J56" s="49"/>
      <c r="K56" s="50"/>
      <c r="L56" s="51"/>
      <c r="M56" s="51"/>
      <c r="N56" s="52"/>
      <c r="O56" s="51"/>
      <c r="P56" s="53"/>
      <c r="Q56" s="54"/>
      <c r="R56" s="53"/>
      <c r="S56" s="54"/>
      <c r="T56" s="53"/>
      <c r="U56" s="54"/>
      <c r="V56" s="53"/>
      <c r="W56" s="54"/>
      <c r="X56" s="53"/>
      <c r="Y56" s="54"/>
      <c r="Z56" s="53"/>
      <c r="AA56" s="54"/>
      <c r="AB56" s="53"/>
      <c r="AC56" s="54"/>
      <c r="AD56" s="53"/>
      <c r="AE56" s="54"/>
    </row>
    <row r="57" spans="2:31" ht="12.75" thickBot="1" x14ac:dyDescent="0.25">
      <c r="B57" s="60"/>
      <c r="C57" s="55"/>
      <c r="D57" s="56"/>
      <c r="E57" s="56"/>
      <c r="F57" s="57"/>
      <c r="G57" s="57"/>
      <c r="H57" s="58"/>
      <c r="I57" s="58"/>
      <c r="J57" s="58"/>
      <c r="K57" s="59"/>
      <c r="L57" s="51"/>
      <c r="M57" s="51"/>
      <c r="N57" s="52"/>
      <c r="O57" s="51"/>
      <c r="P57" s="53"/>
      <c r="Q57" s="54"/>
      <c r="R57" s="53"/>
      <c r="S57" s="54"/>
      <c r="T57" s="53"/>
      <c r="U57" s="54"/>
      <c r="V57" s="53"/>
      <c r="W57" s="54"/>
      <c r="X57" s="53"/>
      <c r="Y57" s="54"/>
      <c r="Z57" s="53"/>
      <c r="AA57" s="54"/>
      <c r="AB57" s="53"/>
      <c r="AC57" s="54"/>
      <c r="AD57" s="53"/>
      <c r="AE57" s="54"/>
    </row>
    <row r="58" spans="2:31" ht="12.75" thickBot="1" x14ac:dyDescent="0.25">
      <c r="B58" s="60"/>
      <c r="C58" s="55"/>
      <c r="D58" s="56"/>
      <c r="E58" s="56"/>
      <c r="F58" s="57"/>
      <c r="G58" s="57"/>
      <c r="H58" s="58"/>
      <c r="I58" s="58"/>
      <c r="J58" s="58"/>
      <c r="K58" s="59"/>
      <c r="L58" s="51"/>
      <c r="M58" s="51"/>
      <c r="N58" s="52"/>
      <c r="O58" s="51"/>
      <c r="P58" s="53"/>
      <c r="Q58" s="54"/>
      <c r="R58" s="53"/>
      <c r="S58" s="54"/>
      <c r="T58" s="53"/>
      <c r="U58" s="54"/>
      <c r="V58" s="53"/>
      <c r="W58" s="54"/>
      <c r="X58" s="53"/>
      <c r="Y58" s="54"/>
      <c r="Z58" s="53"/>
      <c r="AA58" s="54"/>
      <c r="AB58" s="53"/>
      <c r="AC58" s="54"/>
      <c r="AD58" s="53"/>
      <c r="AE58" s="54"/>
    </row>
    <row r="59" spans="2:31" ht="12.75" thickBot="1" x14ac:dyDescent="0.25">
      <c r="B59" s="45"/>
      <c r="C59" s="46"/>
      <c r="D59" s="47"/>
      <c r="E59" s="47"/>
      <c r="F59" s="48"/>
      <c r="G59" s="48"/>
      <c r="H59" s="49"/>
      <c r="I59" s="49"/>
      <c r="J59" s="49"/>
      <c r="K59" s="50"/>
      <c r="L59" s="51"/>
      <c r="M59" s="51"/>
      <c r="N59" s="52"/>
      <c r="O59" s="51"/>
      <c r="P59" s="53"/>
      <c r="Q59" s="54"/>
      <c r="R59" s="53"/>
      <c r="S59" s="54"/>
      <c r="T59" s="53"/>
      <c r="U59" s="54"/>
      <c r="V59" s="53"/>
      <c r="W59" s="54"/>
      <c r="X59" s="53"/>
      <c r="Y59" s="54"/>
      <c r="Z59" s="53"/>
      <c r="AA59" s="54"/>
      <c r="AB59" s="53"/>
      <c r="AC59" s="54"/>
      <c r="AD59" s="53"/>
      <c r="AE59" s="54"/>
    </row>
    <row r="60" spans="2:31" ht="12.75" thickBot="1" x14ac:dyDescent="0.25">
      <c r="B60" s="45"/>
      <c r="C60" s="46"/>
      <c r="D60" s="47"/>
      <c r="E60" s="47"/>
      <c r="F60" s="48"/>
      <c r="G60" s="48"/>
      <c r="H60" s="49"/>
      <c r="I60" s="49"/>
      <c r="J60" s="49"/>
      <c r="K60" s="50"/>
      <c r="L60" s="51"/>
      <c r="M60" s="51"/>
      <c r="N60" s="52"/>
      <c r="O60" s="51"/>
      <c r="P60" s="53"/>
      <c r="Q60" s="54"/>
      <c r="R60" s="53"/>
      <c r="S60" s="54"/>
      <c r="T60" s="53"/>
      <c r="U60" s="54"/>
      <c r="V60" s="53"/>
      <c r="W60" s="54"/>
      <c r="X60" s="53"/>
      <c r="Y60" s="54"/>
      <c r="Z60" s="53"/>
      <c r="AA60" s="54"/>
      <c r="AB60" s="53"/>
      <c r="AC60" s="54"/>
      <c r="AD60" s="53"/>
      <c r="AE60" s="54"/>
    </row>
    <row r="61" spans="2:31" ht="12.75" thickBot="1" x14ac:dyDescent="0.25">
      <c r="B61" s="45"/>
      <c r="C61" s="46"/>
      <c r="D61" s="47"/>
      <c r="E61" s="47"/>
      <c r="F61" s="48"/>
      <c r="G61" s="48"/>
      <c r="H61" s="49"/>
      <c r="I61" s="49"/>
      <c r="J61" s="49"/>
      <c r="K61" s="50"/>
      <c r="L61" s="51"/>
      <c r="M61" s="51"/>
      <c r="N61" s="52"/>
      <c r="O61" s="51"/>
      <c r="P61" s="53"/>
      <c r="Q61" s="54"/>
      <c r="R61" s="53"/>
      <c r="S61" s="54"/>
      <c r="T61" s="53"/>
      <c r="U61" s="54"/>
      <c r="V61" s="53"/>
      <c r="W61" s="54"/>
      <c r="X61" s="53"/>
      <c r="Y61" s="54"/>
      <c r="Z61" s="53"/>
      <c r="AA61" s="54"/>
      <c r="AB61" s="53"/>
      <c r="AC61" s="54"/>
      <c r="AD61" s="53"/>
      <c r="AE61" s="54"/>
    </row>
    <row r="62" spans="2:31" ht="12.75" thickBot="1" x14ac:dyDescent="0.25">
      <c r="B62" s="60"/>
      <c r="C62" s="55"/>
      <c r="D62" s="56"/>
      <c r="E62" s="56"/>
      <c r="F62" s="57"/>
      <c r="G62" s="57"/>
      <c r="H62" s="58"/>
      <c r="I62" s="58"/>
      <c r="J62" s="58"/>
      <c r="K62" s="59"/>
      <c r="L62" s="51"/>
      <c r="M62" s="51"/>
      <c r="N62" s="52"/>
      <c r="O62" s="51"/>
      <c r="P62" s="53"/>
      <c r="Q62" s="54"/>
      <c r="R62" s="53"/>
      <c r="S62" s="54"/>
      <c r="T62" s="53"/>
      <c r="U62" s="54"/>
      <c r="V62" s="53"/>
      <c r="W62" s="54"/>
      <c r="X62" s="53"/>
      <c r="Y62" s="54"/>
      <c r="Z62" s="53"/>
      <c r="AA62" s="54"/>
      <c r="AB62" s="53"/>
      <c r="AC62" s="54"/>
      <c r="AD62" s="53"/>
      <c r="AE62" s="54"/>
    </row>
    <row r="63" spans="2:31" ht="12.75" thickBot="1" x14ac:dyDescent="0.25">
      <c r="B63" s="60"/>
      <c r="C63" s="55"/>
      <c r="D63" s="56"/>
      <c r="E63" s="56"/>
      <c r="F63" s="57"/>
      <c r="G63" s="57"/>
      <c r="H63" s="58"/>
      <c r="I63" s="58"/>
      <c r="J63" s="58"/>
      <c r="K63" s="59"/>
      <c r="L63" s="51"/>
      <c r="M63" s="51"/>
      <c r="N63" s="52"/>
      <c r="O63" s="51"/>
      <c r="P63" s="53"/>
      <c r="Q63" s="54"/>
      <c r="R63" s="53"/>
      <c r="S63" s="54"/>
      <c r="T63" s="53"/>
      <c r="U63" s="54"/>
      <c r="V63" s="53"/>
      <c r="W63" s="54"/>
      <c r="X63" s="53"/>
      <c r="Y63" s="54"/>
      <c r="Z63" s="53"/>
      <c r="AA63" s="54"/>
      <c r="AB63" s="53"/>
      <c r="AC63" s="54"/>
      <c r="AD63" s="53"/>
      <c r="AE63" s="54"/>
    </row>
    <row r="64" spans="2:31" ht="12.75" thickBot="1" x14ac:dyDescent="0.25">
      <c r="B64" s="60"/>
      <c r="C64" s="55"/>
      <c r="D64" s="56"/>
      <c r="E64" s="56"/>
      <c r="F64" s="57"/>
      <c r="G64" s="57"/>
      <c r="H64" s="58"/>
      <c r="I64" s="58"/>
      <c r="J64" s="58"/>
      <c r="K64" s="59"/>
      <c r="L64" s="51"/>
      <c r="M64" s="51"/>
      <c r="N64" s="52"/>
      <c r="O64" s="51"/>
      <c r="P64" s="53"/>
      <c r="Q64" s="54"/>
      <c r="R64" s="53"/>
      <c r="S64" s="54"/>
      <c r="T64" s="53"/>
      <c r="U64" s="54"/>
      <c r="V64" s="53"/>
      <c r="W64" s="54"/>
      <c r="X64" s="53"/>
      <c r="Y64" s="54"/>
      <c r="Z64" s="53"/>
      <c r="AA64" s="54"/>
      <c r="AB64" s="53"/>
      <c r="AC64" s="54"/>
      <c r="AD64" s="53"/>
      <c r="AE64" s="54"/>
    </row>
    <row r="65" spans="2:31" ht="12.75" thickBot="1" x14ac:dyDescent="0.25">
      <c r="B65" s="60"/>
      <c r="C65" s="55"/>
      <c r="D65" s="56"/>
      <c r="E65" s="56"/>
      <c r="F65" s="57"/>
      <c r="G65" s="57"/>
      <c r="H65" s="58"/>
      <c r="I65" s="58"/>
      <c r="J65" s="58"/>
      <c r="K65" s="59"/>
      <c r="L65" s="51"/>
      <c r="M65" s="51"/>
      <c r="N65" s="52"/>
      <c r="O65" s="51"/>
      <c r="P65" s="53"/>
      <c r="Q65" s="54"/>
      <c r="R65" s="53"/>
      <c r="S65" s="54"/>
      <c r="T65" s="53"/>
      <c r="U65" s="54"/>
      <c r="V65" s="53"/>
      <c r="W65" s="54"/>
      <c r="X65" s="53"/>
      <c r="Y65" s="54"/>
      <c r="Z65" s="53"/>
      <c r="AA65" s="54"/>
      <c r="AB65" s="53"/>
      <c r="AC65" s="54"/>
      <c r="AD65" s="53"/>
      <c r="AE65" s="54"/>
    </row>
    <row r="66" spans="2:31" ht="12.75" thickBot="1" x14ac:dyDescent="0.25">
      <c r="B66" s="45"/>
      <c r="C66" s="46"/>
      <c r="D66" s="47"/>
      <c r="E66" s="47"/>
      <c r="F66" s="48"/>
      <c r="G66" s="48"/>
      <c r="H66" s="49"/>
      <c r="I66" s="49"/>
      <c r="J66" s="49"/>
      <c r="K66" s="50"/>
      <c r="L66" s="51"/>
      <c r="M66" s="51"/>
      <c r="N66" s="52"/>
      <c r="O66" s="51"/>
      <c r="P66" s="53"/>
      <c r="Q66" s="54"/>
      <c r="R66" s="53"/>
      <c r="S66" s="54"/>
      <c r="T66" s="53"/>
      <c r="U66" s="54"/>
      <c r="V66" s="53"/>
      <c r="W66" s="54"/>
      <c r="X66" s="53"/>
      <c r="Y66" s="54"/>
      <c r="Z66" s="53"/>
      <c r="AA66" s="54"/>
      <c r="AB66" s="53"/>
      <c r="AC66" s="54"/>
      <c r="AD66" s="53"/>
      <c r="AE66" s="54"/>
    </row>
    <row r="67" spans="2:31" ht="12.75" thickBot="1" x14ac:dyDescent="0.25">
      <c r="B67" s="45"/>
      <c r="C67" s="46"/>
      <c r="D67" s="47"/>
      <c r="E67" s="47"/>
      <c r="F67" s="48"/>
      <c r="G67" s="48"/>
      <c r="H67" s="49"/>
      <c r="I67" s="49"/>
      <c r="J67" s="49"/>
      <c r="K67" s="50"/>
      <c r="L67" s="51"/>
      <c r="M67" s="51"/>
      <c r="N67" s="52"/>
      <c r="O67" s="51"/>
      <c r="P67" s="53"/>
      <c r="Q67" s="54"/>
      <c r="R67" s="53"/>
      <c r="S67" s="54"/>
      <c r="T67" s="53"/>
      <c r="U67" s="54"/>
      <c r="V67" s="53"/>
      <c r="W67" s="54"/>
      <c r="X67" s="53"/>
      <c r="Y67" s="54"/>
      <c r="Z67" s="53"/>
      <c r="AA67" s="54"/>
      <c r="AB67" s="53"/>
      <c r="AC67" s="54"/>
      <c r="AD67" s="53"/>
      <c r="AE67" s="54"/>
    </row>
    <row r="68" spans="2:31" ht="12.75" thickBot="1" x14ac:dyDescent="0.25">
      <c r="B68" s="45"/>
      <c r="C68" s="46"/>
      <c r="D68" s="47"/>
      <c r="E68" s="47"/>
      <c r="F68" s="48"/>
      <c r="G68" s="48"/>
      <c r="H68" s="49"/>
      <c r="I68" s="49"/>
      <c r="J68" s="49"/>
      <c r="K68" s="50"/>
      <c r="L68" s="51"/>
      <c r="M68" s="51"/>
      <c r="N68" s="52"/>
      <c r="O68" s="51"/>
      <c r="P68" s="53"/>
      <c r="Q68" s="54"/>
      <c r="R68" s="53"/>
      <c r="S68" s="54"/>
      <c r="T68" s="53"/>
      <c r="U68" s="54"/>
      <c r="V68" s="53"/>
      <c r="W68" s="54"/>
      <c r="X68" s="53"/>
      <c r="Y68" s="54"/>
      <c r="Z68" s="53"/>
      <c r="AA68" s="54"/>
      <c r="AB68" s="53"/>
      <c r="AC68" s="54"/>
      <c r="AD68" s="53"/>
      <c r="AE68" s="54"/>
    </row>
    <row r="69" spans="2:31" ht="12.75" thickBot="1" x14ac:dyDescent="0.25">
      <c r="B69" s="60"/>
      <c r="C69" s="55"/>
      <c r="D69" s="56"/>
      <c r="E69" s="56"/>
      <c r="F69" s="57"/>
      <c r="G69" s="57"/>
      <c r="H69" s="58"/>
      <c r="I69" s="58"/>
      <c r="J69" s="58"/>
      <c r="K69" s="59"/>
      <c r="L69" s="51"/>
      <c r="M69" s="51"/>
      <c r="N69" s="52"/>
      <c r="O69" s="51"/>
      <c r="P69" s="53"/>
      <c r="Q69" s="54"/>
      <c r="R69" s="53"/>
      <c r="S69" s="54"/>
      <c r="T69" s="53"/>
      <c r="U69" s="54"/>
      <c r="V69" s="53"/>
      <c r="W69" s="54"/>
      <c r="X69" s="53"/>
      <c r="Y69" s="54"/>
      <c r="Z69" s="53"/>
      <c r="AA69" s="54"/>
      <c r="AB69" s="53"/>
      <c r="AC69" s="54"/>
      <c r="AD69" s="53"/>
      <c r="AE69" s="54"/>
    </row>
    <row r="70" spans="2:31" ht="12.75" thickBot="1" x14ac:dyDescent="0.25">
      <c r="B70" s="45"/>
      <c r="C70" s="46"/>
      <c r="D70" s="47"/>
      <c r="E70" s="47"/>
      <c r="F70" s="48"/>
      <c r="G70" s="48"/>
      <c r="H70" s="49"/>
      <c r="I70" s="49"/>
      <c r="J70" s="49"/>
      <c r="K70" s="50"/>
      <c r="L70" s="51"/>
      <c r="M70" s="51"/>
      <c r="N70" s="52"/>
      <c r="O70" s="51"/>
      <c r="P70" s="53"/>
      <c r="Q70" s="54"/>
      <c r="R70" s="53"/>
      <c r="S70" s="54"/>
      <c r="T70" s="53"/>
      <c r="U70" s="54"/>
      <c r="V70" s="53"/>
      <c r="W70" s="54"/>
      <c r="X70" s="53"/>
      <c r="Y70" s="54"/>
      <c r="Z70" s="53"/>
      <c r="AA70" s="54"/>
      <c r="AB70" s="53"/>
      <c r="AC70" s="54"/>
      <c r="AD70" s="53"/>
      <c r="AE70" s="54"/>
    </row>
    <row r="71" spans="2:31" ht="12.75" thickBot="1" x14ac:dyDescent="0.25">
      <c r="B71" s="45"/>
      <c r="C71" s="46"/>
      <c r="D71" s="47"/>
      <c r="E71" s="47"/>
      <c r="F71" s="48"/>
      <c r="G71" s="48"/>
      <c r="H71" s="49"/>
      <c r="I71" s="49"/>
      <c r="J71" s="49"/>
      <c r="K71" s="50"/>
      <c r="L71" s="51"/>
      <c r="M71" s="51"/>
      <c r="N71" s="52"/>
      <c r="O71" s="51"/>
      <c r="P71" s="53"/>
      <c r="Q71" s="54"/>
      <c r="R71" s="53"/>
      <c r="S71" s="54"/>
      <c r="T71" s="53"/>
      <c r="U71" s="54"/>
      <c r="V71" s="53"/>
      <c r="W71" s="54"/>
      <c r="X71" s="53"/>
      <c r="Y71" s="54"/>
      <c r="Z71" s="53"/>
      <c r="AA71" s="54"/>
      <c r="AB71" s="53"/>
      <c r="AC71" s="54"/>
      <c r="AD71" s="53"/>
      <c r="AE71" s="54"/>
    </row>
    <row r="72" spans="2:31" ht="12.75" thickBot="1" x14ac:dyDescent="0.25">
      <c r="B72" s="45"/>
      <c r="C72" s="46"/>
      <c r="D72" s="47"/>
      <c r="E72" s="47"/>
      <c r="F72" s="48"/>
      <c r="G72" s="48"/>
      <c r="H72" s="49"/>
      <c r="I72" s="49"/>
      <c r="J72" s="49"/>
      <c r="K72" s="50"/>
      <c r="L72" s="51"/>
      <c r="M72" s="51"/>
      <c r="N72" s="52"/>
      <c r="O72" s="51"/>
      <c r="P72" s="53"/>
      <c r="Q72" s="54"/>
      <c r="R72" s="53"/>
      <c r="S72" s="54"/>
      <c r="T72" s="53"/>
      <c r="U72" s="54"/>
      <c r="V72" s="53"/>
      <c r="W72" s="54"/>
      <c r="X72" s="53"/>
      <c r="Y72" s="54"/>
      <c r="Z72" s="53"/>
      <c r="AA72" s="54"/>
      <c r="AB72" s="53"/>
      <c r="AC72" s="54"/>
      <c r="AD72" s="53"/>
      <c r="AE72" s="54"/>
    </row>
    <row r="73" spans="2:31" ht="12.75" thickBot="1" x14ac:dyDescent="0.25">
      <c r="B73" s="45"/>
      <c r="C73" s="46"/>
      <c r="D73" s="47"/>
      <c r="E73" s="47"/>
      <c r="F73" s="48"/>
      <c r="G73" s="48"/>
      <c r="H73" s="49"/>
      <c r="I73" s="49"/>
      <c r="J73" s="49"/>
      <c r="K73" s="50"/>
      <c r="L73" s="51"/>
      <c r="M73" s="51"/>
      <c r="N73" s="52"/>
      <c r="O73" s="51"/>
      <c r="P73" s="53"/>
      <c r="Q73" s="54"/>
      <c r="R73" s="53"/>
      <c r="S73" s="54"/>
      <c r="T73" s="53"/>
      <c r="U73" s="54"/>
      <c r="V73" s="53"/>
      <c r="W73" s="54"/>
      <c r="X73" s="53"/>
      <c r="Y73" s="54"/>
      <c r="Z73" s="53"/>
      <c r="AA73" s="54"/>
      <c r="AB73" s="53"/>
      <c r="AC73" s="54"/>
      <c r="AD73" s="53"/>
      <c r="AE73" s="54"/>
    </row>
    <row r="74" spans="2:31" ht="12.75" thickBot="1" x14ac:dyDescent="0.25">
      <c r="B74" s="45"/>
      <c r="C74" s="46"/>
      <c r="D74" s="47"/>
      <c r="E74" s="47"/>
      <c r="F74" s="48"/>
      <c r="G74" s="48"/>
      <c r="H74" s="49"/>
      <c r="I74" s="49"/>
      <c r="J74" s="49"/>
      <c r="K74" s="50"/>
      <c r="L74" s="51"/>
      <c r="M74" s="51"/>
      <c r="N74" s="52"/>
      <c r="O74" s="51"/>
      <c r="P74" s="53"/>
      <c r="Q74" s="54"/>
      <c r="R74" s="53"/>
      <c r="S74" s="54"/>
      <c r="T74" s="53"/>
      <c r="U74" s="54"/>
      <c r="V74" s="53"/>
      <c r="W74" s="54"/>
      <c r="X74" s="53"/>
      <c r="Y74" s="54"/>
      <c r="Z74" s="53"/>
      <c r="AA74" s="54"/>
      <c r="AB74" s="53"/>
      <c r="AC74" s="54"/>
      <c r="AD74" s="53"/>
      <c r="AE74" s="54"/>
    </row>
    <row r="75" spans="2:31" ht="12.75" thickBot="1" x14ac:dyDescent="0.25">
      <c r="B75" s="45"/>
      <c r="C75" s="46"/>
      <c r="D75" s="47"/>
      <c r="E75" s="47"/>
      <c r="F75" s="48"/>
      <c r="G75" s="48"/>
      <c r="H75" s="49"/>
      <c r="I75" s="49"/>
      <c r="J75" s="49"/>
      <c r="K75" s="50"/>
      <c r="L75" s="51"/>
      <c r="M75" s="51"/>
      <c r="N75" s="52"/>
      <c r="O75" s="51"/>
      <c r="P75" s="53"/>
      <c r="Q75" s="54"/>
      <c r="R75" s="53"/>
      <c r="S75" s="54"/>
      <c r="T75" s="53"/>
      <c r="U75" s="54"/>
      <c r="V75" s="53"/>
      <c r="W75" s="54"/>
      <c r="X75" s="53"/>
      <c r="Y75" s="54"/>
      <c r="Z75" s="53"/>
      <c r="AA75" s="54"/>
      <c r="AB75" s="53"/>
      <c r="AC75" s="54"/>
      <c r="AD75" s="53"/>
      <c r="AE75" s="54"/>
    </row>
    <row r="76" spans="2:31" ht="12.75" thickBot="1" x14ac:dyDescent="0.25">
      <c r="B76" s="60"/>
      <c r="C76" s="55"/>
      <c r="D76" s="56"/>
      <c r="E76" s="56"/>
      <c r="F76" s="57"/>
      <c r="G76" s="57"/>
      <c r="H76" s="58"/>
      <c r="I76" s="58"/>
      <c r="J76" s="58"/>
      <c r="K76" s="59"/>
      <c r="L76" s="51"/>
      <c r="M76" s="51"/>
      <c r="N76" s="52"/>
      <c r="O76" s="51"/>
      <c r="P76" s="53"/>
      <c r="Q76" s="54"/>
      <c r="R76" s="53"/>
      <c r="S76" s="54"/>
      <c r="T76" s="53"/>
      <c r="U76" s="54"/>
      <c r="V76" s="53"/>
      <c r="W76" s="54"/>
      <c r="X76" s="53"/>
      <c r="Y76" s="54"/>
      <c r="Z76" s="53"/>
      <c r="AA76" s="54"/>
      <c r="AB76" s="53"/>
      <c r="AC76" s="54"/>
      <c r="AD76" s="53"/>
      <c r="AE76" s="54"/>
    </row>
    <row r="77" spans="2:31" ht="12.75" thickBot="1" x14ac:dyDescent="0.25">
      <c r="B77" s="45"/>
      <c r="C77" s="46"/>
      <c r="D77" s="47"/>
      <c r="E77" s="47"/>
      <c r="F77" s="48"/>
      <c r="G77" s="48"/>
      <c r="H77" s="49"/>
      <c r="I77" s="49"/>
      <c r="J77" s="49"/>
      <c r="K77" s="50"/>
      <c r="L77" s="51"/>
      <c r="M77" s="51"/>
      <c r="N77" s="52"/>
      <c r="O77" s="51"/>
      <c r="P77" s="53"/>
      <c r="Q77" s="54"/>
      <c r="R77" s="53"/>
      <c r="S77" s="54"/>
      <c r="T77" s="53"/>
      <c r="U77" s="54"/>
      <c r="V77" s="53"/>
      <c r="W77" s="54"/>
      <c r="X77" s="53"/>
      <c r="Y77" s="54"/>
      <c r="Z77" s="53"/>
      <c r="AA77" s="54"/>
      <c r="AB77" s="53"/>
      <c r="AC77" s="54"/>
      <c r="AD77" s="53"/>
      <c r="AE77" s="54"/>
    </row>
    <row r="78" spans="2:31" ht="12.75" thickBot="1" x14ac:dyDescent="0.25">
      <c r="B78" s="45"/>
      <c r="C78" s="46"/>
      <c r="D78" s="47"/>
      <c r="E78" s="47"/>
      <c r="F78" s="48"/>
      <c r="G78" s="48"/>
      <c r="H78" s="49"/>
      <c r="I78" s="49"/>
      <c r="J78" s="49"/>
      <c r="K78" s="50"/>
      <c r="L78" s="51"/>
      <c r="M78" s="51"/>
      <c r="N78" s="52"/>
      <c r="O78" s="51"/>
      <c r="P78" s="53"/>
      <c r="Q78" s="54"/>
      <c r="R78" s="53"/>
      <c r="S78" s="54"/>
      <c r="T78" s="53"/>
      <c r="U78" s="54"/>
      <c r="V78" s="53"/>
      <c r="W78" s="54"/>
      <c r="X78" s="53"/>
      <c r="Y78" s="54"/>
      <c r="Z78" s="53"/>
      <c r="AA78" s="54"/>
      <c r="AB78" s="53"/>
      <c r="AC78" s="54"/>
      <c r="AD78" s="53"/>
      <c r="AE78" s="54"/>
    </row>
    <row r="79" spans="2:31" ht="12.75" thickBot="1" x14ac:dyDescent="0.25">
      <c r="B79" s="60"/>
      <c r="C79" s="55"/>
      <c r="D79" s="56"/>
      <c r="E79" s="56"/>
      <c r="F79" s="57"/>
      <c r="G79" s="57"/>
      <c r="H79" s="58"/>
      <c r="I79" s="58"/>
      <c r="J79" s="58"/>
      <c r="K79" s="59"/>
      <c r="L79" s="51"/>
      <c r="M79" s="51"/>
      <c r="N79" s="52"/>
      <c r="O79" s="51"/>
      <c r="P79" s="53"/>
      <c r="Q79" s="54"/>
      <c r="R79" s="53"/>
      <c r="S79" s="54"/>
      <c r="T79" s="53"/>
      <c r="U79" s="54"/>
      <c r="V79" s="53"/>
      <c r="W79" s="54"/>
      <c r="X79" s="53"/>
      <c r="Y79" s="54"/>
      <c r="Z79" s="53"/>
      <c r="AA79" s="54"/>
      <c r="AB79" s="53"/>
      <c r="AC79" s="54"/>
      <c r="AD79" s="53"/>
      <c r="AE79" s="54"/>
    </row>
    <row r="80" spans="2:31" ht="12.75" thickBot="1" x14ac:dyDescent="0.25">
      <c r="B80" s="45"/>
      <c r="C80" s="46"/>
      <c r="D80" s="47"/>
      <c r="E80" s="47"/>
      <c r="F80" s="48"/>
      <c r="G80" s="48"/>
      <c r="H80" s="49"/>
      <c r="I80" s="49"/>
      <c r="J80" s="49"/>
      <c r="K80" s="50"/>
      <c r="L80" s="51"/>
      <c r="M80" s="51"/>
      <c r="N80" s="52"/>
      <c r="O80" s="51"/>
      <c r="P80" s="53"/>
      <c r="Q80" s="54"/>
      <c r="R80" s="53"/>
      <c r="S80" s="54"/>
      <c r="T80" s="53"/>
      <c r="U80" s="54"/>
      <c r="V80" s="53"/>
      <c r="W80" s="54"/>
      <c r="X80" s="53"/>
      <c r="Y80" s="54"/>
      <c r="Z80" s="53"/>
      <c r="AA80" s="54"/>
      <c r="AB80" s="53"/>
      <c r="AC80" s="54"/>
      <c r="AD80" s="53"/>
      <c r="AE80" s="54"/>
    </row>
    <row r="81" spans="2:31" ht="12.75" thickBot="1" x14ac:dyDescent="0.25">
      <c r="B81" s="60"/>
      <c r="C81" s="55"/>
      <c r="D81" s="56"/>
      <c r="E81" s="56"/>
      <c r="F81" s="57"/>
      <c r="G81" s="57"/>
      <c r="H81" s="58"/>
      <c r="I81" s="58"/>
      <c r="J81" s="58"/>
      <c r="K81" s="59"/>
      <c r="L81" s="51"/>
      <c r="M81" s="51"/>
      <c r="N81" s="52"/>
      <c r="O81" s="51"/>
      <c r="P81" s="53"/>
      <c r="Q81" s="54"/>
      <c r="R81" s="53"/>
      <c r="S81" s="54"/>
      <c r="T81" s="53"/>
      <c r="U81" s="54"/>
      <c r="V81" s="53"/>
      <c r="W81" s="54"/>
      <c r="X81" s="53"/>
      <c r="Y81" s="54"/>
      <c r="Z81" s="53"/>
      <c r="AA81" s="54"/>
      <c r="AB81" s="53"/>
      <c r="AC81" s="54"/>
      <c r="AD81" s="53"/>
      <c r="AE81" s="54"/>
    </row>
    <row r="82" spans="2:31" ht="12.75" thickBot="1" x14ac:dyDescent="0.25">
      <c r="B82" s="45"/>
      <c r="C82" s="55"/>
      <c r="D82" s="47"/>
      <c r="E82" s="47"/>
      <c r="F82" s="48"/>
      <c r="G82" s="48"/>
      <c r="H82" s="49"/>
      <c r="I82" s="49"/>
      <c r="J82" s="49"/>
      <c r="K82" s="59"/>
      <c r="L82" s="51"/>
      <c r="M82" s="51"/>
      <c r="N82" s="52"/>
      <c r="O82" s="51"/>
      <c r="P82" s="53"/>
      <c r="Q82" s="54"/>
      <c r="R82" s="53"/>
      <c r="S82" s="54"/>
      <c r="T82" s="53"/>
      <c r="U82" s="54"/>
      <c r="V82" s="53"/>
      <c r="W82" s="54"/>
      <c r="X82" s="53"/>
      <c r="Y82" s="54"/>
      <c r="Z82" s="53"/>
      <c r="AA82" s="54"/>
      <c r="AB82" s="53"/>
      <c r="AC82" s="54"/>
      <c r="AD82" s="53"/>
      <c r="AE82" s="54"/>
    </row>
    <row r="83" spans="2:31" ht="12.75" thickBot="1" x14ac:dyDescent="0.25">
      <c r="B83" s="45"/>
      <c r="C83" s="55"/>
      <c r="D83" s="47"/>
      <c r="E83" s="47"/>
      <c r="F83" s="48"/>
      <c r="G83" s="48"/>
      <c r="H83" s="49"/>
      <c r="I83" s="49"/>
      <c r="J83" s="49"/>
      <c r="K83" s="59"/>
      <c r="L83" s="51"/>
      <c r="M83" s="51"/>
      <c r="N83" s="52"/>
      <c r="O83" s="51"/>
      <c r="P83" s="53"/>
      <c r="Q83" s="54"/>
      <c r="R83" s="53"/>
      <c r="S83" s="54"/>
      <c r="T83" s="53"/>
      <c r="U83" s="54"/>
      <c r="V83" s="53"/>
      <c r="W83" s="54"/>
      <c r="X83" s="53"/>
      <c r="Y83" s="54"/>
      <c r="Z83" s="53"/>
      <c r="AA83" s="54"/>
      <c r="AB83" s="53"/>
      <c r="AC83" s="54"/>
      <c r="AD83" s="53"/>
      <c r="AE83" s="54"/>
    </row>
    <row r="84" spans="2:31" ht="12.75" thickBot="1" x14ac:dyDescent="0.25">
      <c r="B84" s="45"/>
      <c r="C84" s="46"/>
      <c r="D84" s="47"/>
      <c r="E84" s="47"/>
      <c r="F84" s="48"/>
      <c r="G84" s="48"/>
      <c r="H84" s="49"/>
      <c r="I84" s="49"/>
      <c r="J84" s="49"/>
      <c r="K84" s="50"/>
      <c r="L84" s="51"/>
      <c r="M84" s="51"/>
      <c r="N84" s="52"/>
      <c r="O84" s="51"/>
      <c r="P84" s="53"/>
      <c r="Q84" s="54"/>
      <c r="R84" s="53"/>
      <c r="S84" s="54"/>
      <c r="T84" s="53"/>
      <c r="U84" s="54"/>
      <c r="V84" s="53"/>
      <c r="W84" s="54"/>
      <c r="X84" s="53"/>
      <c r="Y84" s="54"/>
      <c r="Z84" s="53"/>
      <c r="AA84" s="54"/>
      <c r="AB84" s="53"/>
      <c r="AC84" s="54"/>
      <c r="AD84" s="53"/>
      <c r="AE84" s="54"/>
    </row>
    <row r="85" spans="2:31" ht="12.75" thickBot="1" x14ac:dyDescent="0.25">
      <c r="B85" s="60"/>
      <c r="C85" s="55"/>
      <c r="D85" s="56"/>
      <c r="E85" s="56"/>
      <c r="F85" s="57"/>
      <c r="G85" s="57"/>
      <c r="H85" s="58"/>
      <c r="I85" s="58"/>
      <c r="J85" s="58"/>
      <c r="K85" s="59"/>
      <c r="L85" s="51"/>
      <c r="M85" s="51"/>
      <c r="N85" s="52"/>
      <c r="O85" s="51"/>
      <c r="P85" s="53"/>
      <c r="Q85" s="54"/>
      <c r="R85" s="53"/>
      <c r="S85" s="54"/>
      <c r="T85" s="53"/>
      <c r="U85" s="54"/>
      <c r="V85" s="53"/>
      <c r="W85" s="54"/>
      <c r="X85" s="53"/>
      <c r="Y85" s="54"/>
      <c r="Z85" s="53"/>
      <c r="AA85" s="54"/>
      <c r="AB85" s="53"/>
      <c r="AC85" s="54"/>
      <c r="AD85" s="53"/>
      <c r="AE85" s="54"/>
    </row>
    <row r="86" spans="2:31" ht="12.75" thickBot="1" x14ac:dyDescent="0.25">
      <c r="B86" s="60"/>
      <c r="C86" s="55"/>
      <c r="D86" s="56"/>
      <c r="E86" s="56"/>
      <c r="F86" s="57"/>
      <c r="G86" s="57"/>
      <c r="H86" s="58"/>
      <c r="I86" s="58"/>
      <c r="J86" s="58"/>
      <c r="K86" s="59"/>
      <c r="L86" s="51"/>
      <c r="M86" s="51"/>
      <c r="N86" s="52"/>
      <c r="O86" s="51"/>
      <c r="P86" s="53"/>
      <c r="Q86" s="54"/>
      <c r="R86" s="53"/>
      <c r="S86" s="54"/>
      <c r="T86" s="53"/>
      <c r="U86" s="54"/>
      <c r="V86" s="53"/>
      <c r="W86" s="54"/>
      <c r="X86" s="53"/>
      <c r="Y86" s="54"/>
      <c r="Z86" s="53"/>
      <c r="AA86" s="54"/>
      <c r="AB86" s="53"/>
      <c r="AC86" s="54"/>
      <c r="AD86" s="53"/>
      <c r="AE86" s="54"/>
    </row>
    <row r="87" spans="2:31" ht="12.75" thickBot="1" x14ac:dyDescent="0.25">
      <c r="B87" s="45"/>
      <c r="C87" s="46"/>
      <c r="D87" s="47"/>
      <c r="E87" s="47"/>
      <c r="F87" s="48"/>
      <c r="G87" s="48"/>
      <c r="H87" s="49"/>
      <c r="I87" s="49"/>
      <c r="J87" s="49"/>
      <c r="K87" s="50"/>
      <c r="L87" s="51"/>
      <c r="M87" s="51"/>
      <c r="N87" s="52"/>
      <c r="O87" s="51"/>
      <c r="P87" s="53"/>
      <c r="Q87" s="54"/>
      <c r="R87" s="53"/>
      <c r="S87" s="54"/>
      <c r="T87" s="53"/>
      <c r="U87" s="54"/>
      <c r="V87" s="53"/>
      <c r="W87" s="54"/>
      <c r="X87" s="53"/>
      <c r="Y87" s="54"/>
      <c r="Z87" s="53"/>
      <c r="AA87" s="54"/>
      <c r="AB87" s="53"/>
      <c r="AC87" s="54"/>
      <c r="AD87" s="53"/>
      <c r="AE87" s="54"/>
    </row>
    <row r="88" spans="2:31" ht="12.75" thickBot="1" x14ac:dyDescent="0.25">
      <c r="B88" s="45"/>
      <c r="C88" s="46"/>
      <c r="D88" s="47"/>
      <c r="E88" s="47"/>
      <c r="F88" s="48"/>
      <c r="G88" s="48"/>
      <c r="H88" s="49"/>
      <c r="I88" s="49"/>
      <c r="J88" s="49"/>
      <c r="K88" s="50"/>
      <c r="L88" s="51"/>
      <c r="M88" s="51"/>
      <c r="N88" s="52"/>
      <c r="O88" s="51"/>
      <c r="P88" s="53"/>
      <c r="Q88" s="54"/>
      <c r="R88" s="53"/>
      <c r="S88" s="54"/>
      <c r="T88" s="53"/>
      <c r="U88" s="54"/>
      <c r="V88" s="53"/>
      <c r="W88" s="54"/>
      <c r="X88" s="53"/>
      <c r="Y88" s="54"/>
      <c r="Z88" s="53"/>
      <c r="AA88" s="54"/>
      <c r="AB88" s="53"/>
      <c r="AC88" s="54"/>
      <c r="AD88" s="53"/>
      <c r="AE88" s="54"/>
    </row>
    <row r="89" spans="2:31" ht="12.75" thickBot="1" x14ac:dyDescent="0.25">
      <c r="B89" s="45"/>
      <c r="C89" s="46"/>
      <c r="D89" s="47"/>
      <c r="E89" s="47"/>
      <c r="F89" s="48"/>
      <c r="G89" s="48"/>
      <c r="H89" s="49"/>
      <c r="I89" s="49"/>
      <c r="J89" s="49"/>
      <c r="K89" s="50"/>
      <c r="L89" s="51"/>
      <c r="M89" s="51"/>
      <c r="N89" s="52"/>
      <c r="O89" s="51"/>
      <c r="P89" s="53"/>
      <c r="Q89" s="54"/>
      <c r="R89" s="53"/>
      <c r="S89" s="54"/>
      <c r="T89" s="53"/>
      <c r="U89" s="54"/>
      <c r="V89" s="53"/>
      <c r="W89" s="54"/>
      <c r="X89" s="53"/>
      <c r="Y89" s="54"/>
      <c r="Z89" s="53"/>
      <c r="AA89" s="54"/>
      <c r="AB89" s="53"/>
      <c r="AC89" s="54"/>
      <c r="AD89" s="53"/>
      <c r="AE89" s="54"/>
    </row>
    <row r="90" spans="2:31" ht="12.75" thickBot="1" x14ac:dyDescent="0.25">
      <c r="B90" s="60"/>
      <c r="C90" s="55"/>
      <c r="D90" s="56"/>
      <c r="E90" s="56"/>
      <c r="F90" s="57"/>
      <c r="G90" s="57"/>
      <c r="H90" s="58"/>
      <c r="I90" s="58"/>
      <c r="J90" s="58"/>
      <c r="K90" s="59"/>
      <c r="L90" s="51"/>
      <c r="M90" s="51"/>
      <c r="N90" s="52"/>
      <c r="O90" s="51"/>
      <c r="P90" s="53"/>
      <c r="Q90" s="54"/>
      <c r="R90" s="53"/>
      <c r="S90" s="54"/>
      <c r="T90" s="53"/>
      <c r="U90" s="54"/>
      <c r="V90" s="53"/>
      <c r="W90" s="54"/>
      <c r="X90" s="53"/>
      <c r="Y90" s="54"/>
      <c r="Z90" s="53"/>
      <c r="AA90" s="54"/>
      <c r="AB90" s="53"/>
      <c r="AC90" s="54"/>
      <c r="AD90" s="53"/>
      <c r="AE90" s="54"/>
    </row>
    <row r="91" spans="2:31" ht="12.75" thickBot="1" x14ac:dyDescent="0.25">
      <c r="B91" s="60"/>
      <c r="C91" s="55"/>
      <c r="D91" s="56"/>
      <c r="E91" s="56"/>
      <c r="F91" s="57"/>
      <c r="G91" s="57"/>
      <c r="H91" s="58"/>
      <c r="I91" s="58"/>
      <c r="J91" s="58"/>
      <c r="K91" s="59"/>
      <c r="L91" s="51"/>
      <c r="M91" s="51"/>
      <c r="N91" s="52"/>
      <c r="O91" s="51"/>
      <c r="P91" s="53"/>
      <c r="Q91" s="54"/>
      <c r="R91" s="53"/>
      <c r="S91" s="54"/>
      <c r="T91" s="53"/>
      <c r="U91" s="54"/>
      <c r="V91" s="53"/>
      <c r="W91" s="54"/>
      <c r="X91" s="53"/>
      <c r="Y91" s="54"/>
      <c r="Z91" s="53"/>
      <c r="AA91" s="54"/>
      <c r="AB91" s="53"/>
      <c r="AC91" s="54"/>
      <c r="AD91" s="53"/>
      <c r="AE91" s="54"/>
    </row>
    <row r="92" spans="2:31" ht="12.75" thickBot="1" x14ac:dyDescent="0.25">
      <c r="B92" s="60"/>
      <c r="C92" s="55"/>
      <c r="D92" s="56"/>
      <c r="E92" s="56"/>
      <c r="F92" s="57"/>
      <c r="G92" s="57"/>
      <c r="H92" s="58"/>
      <c r="I92" s="58"/>
      <c r="J92" s="58"/>
      <c r="K92" s="59"/>
      <c r="L92" s="61"/>
      <c r="M92" s="61"/>
      <c r="N92" s="52"/>
      <c r="O92" s="61"/>
      <c r="P92" s="53"/>
      <c r="Q92" s="54"/>
      <c r="R92" s="53"/>
      <c r="S92" s="54"/>
      <c r="T92" s="53"/>
      <c r="U92" s="54"/>
      <c r="V92" s="53"/>
      <c r="W92" s="54"/>
      <c r="X92" s="53"/>
      <c r="Y92" s="54"/>
      <c r="Z92" s="53"/>
      <c r="AA92" s="54"/>
      <c r="AB92" s="53"/>
      <c r="AC92" s="54"/>
      <c r="AD92" s="53"/>
      <c r="AE92" s="54"/>
    </row>
    <row r="93" spans="2:31" ht="12.75" thickBot="1" x14ac:dyDescent="0.25">
      <c r="B93" s="60"/>
      <c r="C93" s="55"/>
      <c r="D93" s="56"/>
      <c r="E93" s="56"/>
      <c r="F93" s="57"/>
      <c r="G93" s="57"/>
      <c r="H93" s="58"/>
      <c r="I93" s="58"/>
      <c r="J93" s="58"/>
      <c r="K93" s="59"/>
      <c r="L93" s="61"/>
      <c r="M93" s="61"/>
      <c r="N93" s="52"/>
      <c r="O93" s="61"/>
      <c r="P93" s="53"/>
      <c r="Q93" s="54"/>
      <c r="R93" s="53"/>
      <c r="S93" s="54"/>
      <c r="T93" s="53"/>
      <c r="U93" s="54"/>
      <c r="V93" s="53"/>
      <c r="W93" s="54"/>
      <c r="X93" s="53"/>
      <c r="Y93" s="54"/>
      <c r="Z93" s="53"/>
      <c r="AA93" s="54"/>
      <c r="AB93" s="53"/>
      <c r="AC93" s="54"/>
      <c r="AD93" s="53"/>
      <c r="AE93" s="54"/>
    </row>
    <row r="94" spans="2:31" ht="12.75" thickBot="1" x14ac:dyDescent="0.25">
      <c r="B94" s="60"/>
      <c r="C94" s="55"/>
      <c r="D94" s="56"/>
      <c r="E94" s="56"/>
      <c r="F94" s="57"/>
      <c r="G94" s="57"/>
      <c r="H94" s="58"/>
      <c r="I94" s="58"/>
      <c r="J94" s="58"/>
      <c r="K94" s="59"/>
      <c r="L94" s="61"/>
      <c r="M94" s="61"/>
      <c r="N94" s="52"/>
      <c r="O94" s="61"/>
      <c r="P94" s="53"/>
      <c r="Q94" s="54"/>
      <c r="R94" s="53"/>
      <c r="S94" s="54"/>
      <c r="T94" s="53"/>
      <c r="U94" s="54"/>
      <c r="V94" s="53"/>
      <c r="W94" s="54"/>
      <c r="X94" s="53"/>
      <c r="Y94" s="54"/>
      <c r="Z94" s="53"/>
      <c r="AA94" s="54"/>
      <c r="AB94" s="53"/>
      <c r="AC94" s="54"/>
      <c r="AD94" s="53"/>
      <c r="AE94" s="54"/>
    </row>
    <row r="95" spans="2:31" ht="12.75" thickBot="1" x14ac:dyDescent="0.25">
      <c r="B95" s="60"/>
      <c r="C95" s="55"/>
      <c r="D95" s="56"/>
      <c r="E95" s="56"/>
      <c r="F95" s="57"/>
      <c r="G95" s="57"/>
      <c r="H95" s="58"/>
      <c r="I95" s="58"/>
      <c r="J95" s="58"/>
      <c r="K95" s="59"/>
      <c r="L95" s="61"/>
      <c r="M95" s="61"/>
      <c r="N95" s="52"/>
      <c r="O95" s="61"/>
      <c r="P95" s="53"/>
      <c r="Q95" s="54"/>
      <c r="R95" s="53"/>
      <c r="S95" s="54"/>
      <c r="T95" s="53"/>
      <c r="U95" s="54"/>
      <c r="V95" s="53"/>
      <c r="W95" s="54"/>
      <c r="X95" s="53"/>
      <c r="Y95" s="54"/>
      <c r="Z95" s="53"/>
      <c r="AA95" s="54"/>
      <c r="AB95" s="53"/>
      <c r="AC95" s="54"/>
      <c r="AD95" s="53"/>
      <c r="AE95" s="54"/>
    </row>
    <row r="96" spans="2:31" ht="12.75" thickBot="1" x14ac:dyDescent="0.25">
      <c r="B96" s="60"/>
      <c r="C96" s="55"/>
      <c r="D96" s="56"/>
      <c r="E96" s="56"/>
      <c r="F96" s="57"/>
      <c r="G96" s="57"/>
      <c r="H96" s="58"/>
      <c r="I96" s="58"/>
      <c r="J96" s="58"/>
      <c r="K96" s="59"/>
      <c r="L96" s="51"/>
      <c r="M96" s="51"/>
      <c r="N96" s="52"/>
      <c r="O96" s="51"/>
      <c r="P96" s="53"/>
      <c r="Q96" s="54"/>
      <c r="R96" s="53"/>
      <c r="S96" s="54"/>
      <c r="T96" s="53"/>
      <c r="U96" s="54"/>
      <c r="V96" s="53"/>
      <c r="W96" s="54"/>
      <c r="X96" s="53"/>
      <c r="Y96" s="54"/>
      <c r="Z96" s="53"/>
      <c r="AA96" s="54"/>
      <c r="AB96" s="53"/>
      <c r="AC96" s="54"/>
      <c r="AD96" s="53"/>
      <c r="AE96" s="54"/>
    </row>
    <row r="97" spans="1:31" ht="12.75" thickBot="1" x14ac:dyDescent="0.25">
      <c r="B97" s="45"/>
      <c r="C97" s="46"/>
      <c r="D97" s="47"/>
      <c r="E97" s="47"/>
      <c r="F97" s="48"/>
      <c r="G97" s="48"/>
      <c r="H97" s="49"/>
      <c r="I97" s="49"/>
      <c r="J97" s="49"/>
      <c r="K97" s="50"/>
      <c r="L97" s="51"/>
      <c r="M97" s="51"/>
      <c r="N97" s="52"/>
      <c r="O97" s="51"/>
      <c r="P97" s="53"/>
      <c r="Q97" s="54"/>
      <c r="R97" s="53"/>
      <c r="S97" s="54"/>
      <c r="T97" s="53"/>
      <c r="U97" s="54"/>
      <c r="V97" s="53"/>
      <c r="W97" s="54"/>
      <c r="X97" s="53"/>
      <c r="Y97" s="54"/>
      <c r="Z97" s="53"/>
      <c r="AA97" s="54"/>
      <c r="AB97" s="53"/>
      <c r="AC97" s="54"/>
      <c r="AD97" s="53"/>
      <c r="AE97" s="54"/>
    </row>
    <row r="98" spans="1:31" ht="12.75" thickBot="1" x14ac:dyDescent="0.25">
      <c r="B98" s="60"/>
      <c r="C98" s="55"/>
      <c r="D98" s="56"/>
      <c r="E98" s="56"/>
      <c r="F98" s="57"/>
      <c r="G98" s="57"/>
      <c r="H98" s="58"/>
      <c r="I98" s="58"/>
      <c r="J98" s="58"/>
      <c r="K98" s="59"/>
      <c r="L98" s="51"/>
      <c r="M98" s="51"/>
      <c r="N98" s="52"/>
      <c r="O98" s="51"/>
      <c r="P98" s="53"/>
      <c r="Q98" s="54"/>
      <c r="R98" s="53"/>
      <c r="S98" s="54"/>
      <c r="T98" s="53"/>
      <c r="U98" s="54"/>
      <c r="V98" s="53"/>
      <c r="W98" s="54"/>
      <c r="X98" s="53"/>
      <c r="Y98" s="54"/>
      <c r="Z98" s="53"/>
      <c r="AA98" s="54"/>
      <c r="AB98" s="53"/>
      <c r="AC98" s="54"/>
      <c r="AD98" s="53"/>
      <c r="AE98" s="54"/>
    </row>
    <row r="99" spans="1:31" ht="12.75" thickBot="1" x14ac:dyDescent="0.25">
      <c r="B99" s="60"/>
      <c r="C99" s="55"/>
      <c r="D99" s="56"/>
      <c r="E99" s="56"/>
      <c r="F99" s="57"/>
      <c r="G99" s="57"/>
      <c r="H99" s="58"/>
      <c r="I99" s="58"/>
      <c r="J99" s="58"/>
      <c r="K99" s="59"/>
      <c r="L99" s="61"/>
      <c r="M99" s="61"/>
      <c r="N99" s="52"/>
      <c r="O99" s="61"/>
      <c r="P99" s="53"/>
      <c r="Q99" s="54"/>
      <c r="R99" s="53"/>
      <c r="S99" s="54"/>
      <c r="T99" s="53"/>
      <c r="U99" s="54"/>
      <c r="V99" s="53"/>
      <c r="W99" s="54"/>
      <c r="X99" s="53"/>
      <c r="Y99" s="54"/>
      <c r="Z99" s="53"/>
      <c r="AA99" s="54"/>
      <c r="AB99" s="53"/>
      <c r="AC99" s="54"/>
      <c r="AD99" s="53"/>
      <c r="AE99" s="54"/>
    </row>
    <row r="100" spans="1:31" ht="12.75" thickBot="1" x14ac:dyDescent="0.25">
      <c r="B100" s="45"/>
      <c r="C100" s="46"/>
      <c r="D100" s="47"/>
      <c r="E100" s="47"/>
      <c r="F100" s="48"/>
      <c r="G100" s="48"/>
      <c r="H100" s="49"/>
      <c r="I100" s="49"/>
      <c r="J100" s="49"/>
      <c r="K100" s="50"/>
      <c r="L100" s="51"/>
      <c r="M100" s="51"/>
      <c r="N100" s="52"/>
      <c r="O100" s="51"/>
      <c r="P100" s="53"/>
      <c r="Q100" s="54"/>
      <c r="R100" s="53"/>
      <c r="S100" s="54"/>
      <c r="T100" s="53"/>
      <c r="U100" s="54"/>
      <c r="V100" s="53"/>
      <c r="W100" s="54"/>
      <c r="X100" s="53"/>
      <c r="Y100" s="54"/>
      <c r="Z100" s="53"/>
      <c r="AA100" s="54"/>
      <c r="AB100" s="53"/>
      <c r="AC100" s="54"/>
      <c r="AD100" s="53"/>
      <c r="AE100" s="54"/>
    </row>
    <row r="101" spans="1:31" ht="12.75" thickBot="1" x14ac:dyDescent="0.25">
      <c r="B101" s="45"/>
      <c r="C101" s="46"/>
      <c r="D101" s="47"/>
      <c r="E101" s="47"/>
      <c r="F101" s="48"/>
      <c r="G101" s="48"/>
      <c r="H101" s="49"/>
      <c r="I101" s="49"/>
      <c r="J101" s="49"/>
      <c r="K101" s="50"/>
      <c r="L101" s="51"/>
      <c r="M101" s="51"/>
      <c r="N101" s="52"/>
      <c r="O101" s="51"/>
      <c r="P101" s="53"/>
      <c r="Q101" s="54"/>
      <c r="R101" s="53"/>
      <c r="S101" s="54"/>
      <c r="T101" s="53"/>
      <c r="U101" s="54"/>
      <c r="V101" s="53"/>
      <c r="W101" s="54"/>
      <c r="X101" s="53"/>
      <c r="Y101" s="54"/>
      <c r="Z101" s="53"/>
      <c r="AA101" s="54"/>
      <c r="AB101" s="53"/>
      <c r="AC101" s="54"/>
      <c r="AD101" s="53"/>
      <c r="AE101" s="54"/>
    </row>
    <row r="102" spans="1:31" ht="12.75" thickBot="1" x14ac:dyDescent="0.25">
      <c r="B102" s="45"/>
      <c r="C102" s="46"/>
      <c r="D102" s="47"/>
      <c r="E102" s="47"/>
      <c r="F102" s="48"/>
      <c r="G102" s="48"/>
      <c r="H102" s="49"/>
      <c r="I102" s="49"/>
      <c r="J102" s="49"/>
      <c r="K102" s="50"/>
      <c r="L102" s="51"/>
      <c r="M102" s="51"/>
      <c r="N102" s="52"/>
      <c r="O102" s="51"/>
      <c r="P102" s="53"/>
      <c r="Q102" s="54"/>
      <c r="R102" s="53"/>
      <c r="S102" s="54"/>
      <c r="T102" s="53"/>
      <c r="U102" s="54"/>
      <c r="V102" s="53"/>
      <c r="W102" s="54"/>
      <c r="X102" s="53"/>
      <c r="Y102" s="54"/>
      <c r="Z102" s="53"/>
      <c r="AA102" s="54"/>
      <c r="AB102" s="53"/>
      <c r="AC102" s="54"/>
      <c r="AD102" s="53"/>
      <c r="AE102" s="54"/>
    </row>
    <row r="103" spans="1:31" ht="12.75" thickBot="1" x14ac:dyDescent="0.25">
      <c r="B103" s="60"/>
      <c r="C103" s="55"/>
      <c r="D103" s="56"/>
      <c r="E103" s="56"/>
      <c r="F103" s="57"/>
      <c r="G103" s="57"/>
      <c r="H103" s="58"/>
      <c r="I103" s="58"/>
      <c r="J103" s="58"/>
      <c r="K103" s="59"/>
      <c r="L103" s="51"/>
      <c r="M103" s="51"/>
      <c r="N103" s="52"/>
      <c r="O103" s="51"/>
      <c r="P103" s="53"/>
      <c r="Q103" s="54"/>
      <c r="R103" s="53"/>
      <c r="S103" s="54"/>
      <c r="T103" s="53"/>
      <c r="U103" s="54"/>
      <c r="V103" s="53"/>
      <c r="W103" s="54"/>
      <c r="X103" s="53"/>
      <c r="Y103" s="54"/>
      <c r="Z103" s="53"/>
      <c r="AA103" s="54"/>
      <c r="AB103" s="53"/>
      <c r="AC103" s="54"/>
      <c r="AD103" s="53"/>
      <c r="AE103" s="54"/>
    </row>
    <row r="104" spans="1:31" ht="12.75" thickBot="1" x14ac:dyDescent="0.25">
      <c r="B104" s="63"/>
      <c r="C104" s="64"/>
      <c r="D104" s="56"/>
      <c r="E104" s="56"/>
      <c r="F104" s="57"/>
      <c r="G104" s="57"/>
      <c r="H104" s="58"/>
      <c r="I104" s="58"/>
      <c r="J104" s="58"/>
      <c r="K104" s="59"/>
      <c r="L104" s="51"/>
      <c r="M104" s="51"/>
      <c r="N104" s="52"/>
      <c r="O104" s="51"/>
      <c r="P104" s="53"/>
      <c r="Q104" s="54"/>
      <c r="R104" s="53"/>
      <c r="S104" s="54"/>
      <c r="T104" s="53"/>
      <c r="U104" s="54"/>
      <c r="V104" s="53"/>
      <c r="W104" s="54"/>
      <c r="X104" s="53"/>
      <c r="Y104" s="54"/>
      <c r="Z104" s="53"/>
      <c r="AA104" s="54"/>
      <c r="AB104" s="53"/>
      <c r="AC104" s="54"/>
      <c r="AD104" s="53"/>
      <c r="AE104" s="54"/>
    </row>
    <row r="105" spans="1:31" ht="12.75" thickBot="1" x14ac:dyDescent="0.25">
      <c r="A105" s="44" t="s">
        <v>224</v>
      </c>
      <c r="B105" s="44">
        <v>42.11</v>
      </c>
      <c r="C105" s="79">
        <v>0.14930555555555555</v>
      </c>
      <c r="D105" s="44">
        <v>0</v>
      </c>
      <c r="E105" s="44">
        <v>0</v>
      </c>
      <c r="F105" s="44">
        <v>1</v>
      </c>
      <c r="G105" s="44">
        <v>1</v>
      </c>
      <c r="H105" s="44">
        <v>1</v>
      </c>
      <c r="I105" s="44">
        <v>5</v>
      </c>
      <c r="J105" s="44">
        <v>0</v>
      </c>
      <c r="P105" s="53"/>
      <c r="Q105" s="54"/>
      <c r="R105" s="53"/>
      <c r="S105" s="54"/>
      <c r="T105" s="53"/>
      <c r="U105" s="54"/>
      <c r="V105" s="53"/>
      <c r="W105" s="54"/>
      <c r="X105" s="53"/>
      <c r="Y105" s="54"/>
      <c r="Z105" s="53"/>
      <c r="AA105" s="54"/>
      <c r="AB105" s="53"/>
      <c r="AC105" s="54"/>
      <c r="AD105" s="53"/>
      <c r="AE105" s="54"/>
    </row>
    <row r="106" spans="1:31" ht="12.75" thickBot="1" x14ac:dyDescent="0.25">
      <c r="P106" s="53"/>
      <c r="Q106" s="54"/>
      <c r="R106" s="53"/>
      <c r="S106" s="54"/>
      <c r="T106" s="53"/>
      <c r="U106" s="54"/>
      <c r="V106" s="53"/>
      <c r="W106" s="54"/>
      <c r="X106" s="53"/>
      <c r="Y106" s="54"/>
      <c r="Z106" s="53"/>
      <c r="AA106" s="54"/>
      <c r="AB106" s="53"/>
      <c r="AC106" s="54"/>
      <c r="AD106" s="53"/>
      <c r="AE106" s="54"/>
    </row>
    <row r="107" spans="1:31" ht="12.75" thickBot="1" x14ac:dyDescent="0.25">
      <c r="C107" s="79"/>
      <c r="P107" s="53"/>
      <c r="Q107" s="54"/>
      <c r="R107" s="53"/>
      <c r="S107" s="54"/>
      <c r="T107" s="53"/>
      <c r="U107" s="54"/>
      <c r="V107" s="53"/>
      <c r="W107" s="54"/>
      <c r="X107" s="53"/>
      <c r="Y107" s="54"/>
      <c r="Z107" s="53"/>
      <c r="AA107" s="54"/>
      <c r="AB107" s="53"/>
      <c r="AC107" s="54"/>
      <c r="AD107" s="53"/>
      <c r="AE107" s="54"/>
    </row>
    <row r="108" spans="1:31" ht="12.75" thickBot="1" x14ac:dyDescent="0.25">
      <c r="P108" s="53"/>
      <c r="Q108" s="54"/>
      <c r="R108" s="53"/>
      <c r="S108" s="54"/>
      <c r="T108" s="53"/>
      <c r="U108" s="54"/>
      <c r="V108" s="53"/>
      <c r="W108" s="54"/>
      <c r="X108" s="53"/>
      <c r="Y108" s="54"/>
      <c r="Z108" s="53"/>
      <c r="AA108" s="54"/>
      <c r="AB108" s="53"/>
      <c r="AC108" s="54"/>
      <c r="AD108" s="53"/>
      <c r="AE108" s="54"/>
    </row>
    <row r="109" spans="1:31" ht="12.75" thickBot="1" x14ac:dyDescent="0.25">
      <c r="P109" s="53"/>
      <c r="Q109" s="54"/>
      <c r="R109" s="53"/>
      <c r="S109" s="54"/>
      <c r="T109" s="53"/>
      <c r="U109" s="54"/>
      <c r="V109" s="53"/>
      <c r="W109" s="54"/>
      <c r="X109" s="53"/>
      <c r="Y109" s="54"/>
      <c r="Z109" s="53"/>
      <c r="AA109" s="54"/>
      <c r="AB109" s="53"/>
      <c r="AC109" s="54"/>
      <c r="AD109" s="53"/>
      <c r="AE109" s="54"/>
    </row>
    <row r="110" spans="1:31" ht="12.75" thickBot="1" x14ac:dyDescent="0.25">
      <c r="P110" s="53"/>
      <c r="Q110" s="54"/>
      <c r="R110" s="53"/>
      <c r="S110" s="54"/>
      <c r="T110" s="53"/>
      <c r="U110" s="54"/>
      <c r="V110" s="53"/>
      <c r="W110" s="54"/>
      <c r="X110" s="53"/>
      <c r="Y110" s="54"/>
      <c r="Z110" s="53"/>
      <c r="AA110" s="54"/>
      <c r="AB110" s="53"/>
      <c r="AC110" s="54"/>
      <c r="AD110" s="53"/>
      <c r="AE110" s="54"/>
    </row>
    <row r="111" spans="1:31" ht="12.75" thickBot="1" x14ac:dyDescent="0.25">
      <c r="P111" s="53"/>
      <c r="Q111" s="54"/>
      <c r="R111" s="53"/>
      <c r="S111" s="54"/>
      <c r="T111" s="53"/>
      <c r="U111" s="54"/>
      <c r="V111" s="53"/>
      <c r="W111" s="54"/>
      <c r="X111" s="53"/>
      <c r="Y111" s="54"/>
      <c r="Z111" s="53"/>
      <c r="AA111" s="54"/>
      <c r="AB111" s="53"/>
      <c r="AC111" s="54"/>
      <c r="AD111" s="53"/>
      <c r="AE111" s="54"/>
    </row>
    <row r="112" spans="1:31" ht="12.75" thickBot="1" x14ac:dyDescent="0.25">
      <c r="P112" s="53"/>
      <c r="Q112" s="54"/>
      <c r="R112" s="53"/>
      <c r="S112" s="54"/>
      <c r="T112" s="53"/>
      <c r="U112" s="54"/>
      <c r="V112" s="53"/>
      <c r="W112" s="54"/>
      <c r="X112" s="53"/>
      <c r="Y112" s="54"/>
      <c r="Z112" s="53"/>
      <c r="AA112" s="54"/>
      <c r="AB112" s="53"/>
      <c r="AC112" s="54"/>
      <c r="AD112" s="53"/>
      <c r="AE112" s="54"/>
    </row>
    <row r="113" spans="16:31" ht="12.75" thickBot="1" x14ac:dyDescent="0.25">
      <c r="P113" s="53"/>
      <c r="Q113" s="54"/>
      <c r="R113" s="53"/>
      <c r="S113" s="54"/>
      <c r="T113" s="53"/>
      <c r="U113" s="54"/>
      <c r="V113" s="53"/>
      <c r="W113" s="54"/>
      <c r="X113" s="53"/>
      <c r="Y113" s="54"/>
      <c r="Z113" s="53"/>
      <c r="AA113" s="54"/>
      <c r="AB113" s="53"/>
      <c r="AC113" s="54"/>
      <c r="AD113" s="53"/>
      <c r="AE113" s="54"/>
    </row>
    <row r="114" spans="16:31" ht="12.75" thickBot="1" x14ac:dyDescent="0.25">
      <c r="P114" s="53"/>
      <c r="Q114" s="54"/>
      <c r="R114" s="53"/>
      <c r="S114" s="54"/>
      <c r="T114" s="53"/>
      <c r="U114" s="54"/>
      <c r="V114" s="53"/>
      <c r="W114" s="54"/>
      <c r="X114" s="53"/>
      <c r="Y114" s="54"/>
      <c r="Z114" s="53"/>
      <c r="AA114" s="54"/>
      <c r="AB114" s="53"/>
      <c r="AC114" s="54"/>
      <c r="AD114" s="53"/>
      <c r="AE114" s="54"/>
    </row>
    <row r="115" spans="16:31" ht="12.75" thickBot="1" x14ac:dyDescent="0.25">
      <c r="P115" s="53"/>
      <c r="Q115" s="54"/>
      <c r="R115" s="53"/>
      <c r="S115" s="54"/>
      <c r="T115" s="53"/>
      <c r="U115" s="54"/>
      <c r="V115" s="53"/>
      <c r="W115" s="54"/>
      <c r="X115" s="53"/>
      <c r="Y115" s="54"/>
      <c r="Z115" s="53"/>
      <c r="AA115" s="54"/>
      <c r="AB115" s="53"/>
      <c r="AC115" s="54"/>
      <c r="AD115" s="53"/>
      <c r="AE115" s="54"/>
    </row>
    <row r="116" spans="16:31" ht="12.75" thickBot="1" x14ac:dyDescent="0.25">
      <c r="P116" s="53"/>
      <c r="Q116" s="54"/>
      <c r="R116" s="53"/>
      <c r="S116" s="54"/>
      <c r="T116" s="53"/>
      <c r="U116" s="54"/>
      <c r="V116" s="53"/>
      <c r="W116" s="54"/>
      <c r="X116" s="53"/>
      <c r="Y116" s="54"/>
      <c r="Z116" s="53"/>
      <c r="AA116" s="54"/>
      <c r="AB116" s="53"/>
      <c r="AC116" s="54"/>
      <c r="AD116" s="53"/>
      <c r="AE116" s="54"/>
    </row>
    <row r="117" spans="16:31" ht="12.75" thickBot="1" x14ac:dyDescent="0.25">
      <c r="P117" s="53"/>
      <c r="Q117" s="54"/>
      <c r="R117" s="53"/>
      <c r="S117" s="54"/>
      <c r="T117" s="53"/>
      <c r="U117" s="54"/>
      <c r="V117" s="53"/>
      <c r="W117" s="54"/>
      <c r="X117" s="53"/>
      <c r="Y117" s="54"/>
      <c r="Z117" s="53"/>
      <c r="AA117" s="54"/>
      <c r="AB117" s="53"/>
      <c r="AC117" s="54"/>
      <c r="AD117" s="53"/>
      <c r="AE117" s="54"/>
    </row>
    <row r="118" spans="16:31" ht="12.75" thickBot="1" x14ac:dyDescent="0.25">
      <c r="P118" s="53"/>
      <c r="Q118" s="54"/>
      <c r="R118" s="53"/>
      <c r="S118" s="54"/>
      <c r="T118" s="53"/>
      <c r="U118" s="54"/>
      <c r="V118" s="53"/>
      <c r="W118" s="54"/>
      <c r="X118" s="53"/>
      <c r="Y118" s="54"/>
      <c r="Z118" s="53"/>
      <c r="AA118" s="54"/>
      <c r="AB118" s="53"/>
      <c r="AC118" s="54"/>
      <c r="AD118" s="53"/>
      <c r="AE118" s="54"/>
    </row>
    <row r="119" spans="16:31" ht="12.75" thickBot="1" x14ac:dyDescent="0.25">
      <c r="P119" s="53"/>
      <c r="Q119" s="54"/>
      <c r="R119" s="53"/>
      <c r="S119" s="54"/>
      <c r="T119" s="53"/>
      <c r="U119" s="54"/>
      <c r="V119" s="53"/>
      <c r="W119" s="54"/>
      <c r="X119" s="53"/>
      <c r="Y119" s="54"/>
      <c r="Z119" s="53"/>
      <c r="AA119" s="54"/>
      <c r="AB119" s="53"/>
      <c r="AC119" s="54"/>
      <c r="AD119" s="53"/>
      <c r="AE119" s="54"/>
    </row>
    <row r="120" spans="16:31" ht="12.75" thickBot="1" x14ac:dyDescent="0.25">
      <c r="P120" s="53"/>
      <c r="Q120" s="54"/>
      <c r="R120" s="53"/>
      <c r="S120" s="54"/>
      <c r="T120" s="53"/>
      <c r="U120" s="54"/>
      <c r="V120" s="53"/>
      <c r="W120" s="54"/>
      <c r="X120" s="53"/>
      <c r="Y120" s="54"/>
      <c r="Z120" s="53"/>
      <c r="AA120" s="54"/>
      <c r="AB120" s="53"/>
      <c r="AC120" s="54"/>
      <c r="AD120" s="53"/>
      <c r="AE120" s="54"/>
    </row>
    <row r="121" spans="16:31" ht="12.75" thickBot="1" x14ac:dyDescent="0.25">
      <c r="P121" s="53"/>
      <c r="Q121" s="54"/>
      <c r="R121" s="53"/>
      <c r="S121" s="54"/>
      <c r="T121" s="53"/>
      <c r="U121" s="54"/>
      <c r="V121" s="53"/>
      <c r="W121" s="54"/>
      <c r="X121" s="53"/>
      <c r="Y121" s="54"/>
      <c r="Z121" s="53"/>
      <c r="AA121" s="54"/>
      <c r="AB121" s="53"/>
      <c r="AC121" s="54"/>
      <c r="AD121" s="53"/>
      <c r="AE121" s="54"/>
    </row>
    <row r="122" spans="16:31" ht="12.75" thickBot="1" x14ac:dyDescent="0.25">
      <c r="P122" s="53"/>
      <c r="Q122" s="54"/>
      <c r="R122" s="53"/>
      <c r="S122" s="54"/>
      <c r="T122" s="53"/>
      <c r="U122" s="54"/>
      <c r="V122" s="53"/>
      <c r="W122" s="54"/>
      <c r="X122" s="53"/>
      <c r="Y122" s="54"/>
      <c r="Z122" s="53"/>
      <c r="AA122" s="54"/>
      <c r="AB122" s="53"/>
      <c r="AC122" s="54"/>
      <c r="AD122" s="53"/>
      <c r="AE122" s="54"/>
    </row>
    <row r="123" spans="16:31" ht="12.75" thickBot="1" x14ac:dyDescent="0.25">
      <c r="P123" s="53"/>
      <c r="Q123" s="54"/>
      <c r="R123" s="53"/>
      <c r="S123" s="54"/>
      <c r="T123" s="53"/>
      <c r="U123" s="54"/>
      <c r="V123" s="53"/>
      <c r="W123" s="54"/>
      <c r="X123" s="53"/>
      <c r="Y123" s="54"/>
      <c r="Z123" s="53"/>
      <c r="AA123" s="54"/>
      <c r="AB123" s="53"/>
      <c r="AC123" s="54"/>
      <c r="AD123" s="53"/>
      <c r="AE123" s="54"/>
    </row>
    <row r="124" spans="16:31" ht="12.75" thickBot="1" x14ac:dyDescent="0.25">
      <c r="P124" s="53"/>
      <c r="Q124" s="54"/>
      <c r="R124" s="53"/>
      <c r="S124" s="54"/>
      <c r="T124" s="53"/>
      <c r="U124" s="54"/>
      <c r="V124" s="53"/>
      <c r="W124" s="54"/>
      <c r="X124" s="53"/>
      <c r="Y124" s="54"/>
      <c r="Z124" s="53"/>
      <c r="AA124" s="54"/>
      <c r="AB124" s="53"/>
      <c r="AC124" s="54"/>
      <c r="AD124" s="53"/>
      <c r="AE124" s="54"/>
    </row>
    <row r="125" spans="16:31" ht="12.75" thickBot="1" x14ac:dyDescent="0.25">
      <c r="P125" s="53"/>
      <c r="Q125" s="54"/>
      <c r="R125" s="53"/>
      <c r="S125" s="54"/>
      <c r="T125" s="53"/>
      <c r="U125" s="54"/>
      <c r="V125" s="53"/>
      <c r="W125" s="54"/>
      <c r="X125" s="53"/>
      <c r="Y125" s="54"/>
      <c r="Z125" s="53"/>
      <c r="AA125" s="54"/>
      <c r="AB125" s="53"/>
      <c r="AC125" s="54"/>
      <c r="AD125" s="53"/>
      <c r="AE125" s="54"/>
    </row>
    <row r="126" spans="16:31" ht="12.75" thickBot="1" x14ac:dyDescent="0.25">
      <c r="P126" s="53"/>
      <c r="Q126" s="54"/>
      <c r="R126" s="53"/>
      <c r="S126" s="54"/>
      <c r="T126" s="53"/>
      <c r="U126" s="54"/>
      <c r="V126" s="53"/>
      <c r="W126" s="54"/>
      <c r="X126" s="53"/>
      <c r="Y126" s="54"/>
      <c r="Z126" s="53"/>
      <c r="AA126" s="54"/>
      <c r="AB126" s="53"/>
      <c r="AC126" s="54"/>
      <c r="AD126" s="53"/>
      <c r="AE126" s="54"/>
    </row>
    <row r="127" spans="16:31" ht="12.75" thickBot="1" x14ac:dyDescent="0.25">
      <c r="P127" s="53"/>
      <c r="Q127" s="54"/>
      <c r="R127" s="53"/>
      <c r="S127" s="54"/>
      <c r="T127" s="53"/>
      <c r="U127" s="54"/>
      <c r="V127" s="53"/>
      <c r="W127" s="54"/>
      <c r="X127" s="53"/>
      <c r="Y127" s="54"/>
      <c r="Z127" s="53"/>
      <c r="AA127" s="54"/>
      <c r="AB127" s="53"/>
      <c r="AC127" s="54"/>
      <c r="AD127" s="53"/>
      <c r="AE127" s="54"/>
    </row>
    <row r="128" spans="16:31" ht="12.75" thickBot="1" x14ac:dyDescent="0.25">
      <c r="P128" s="53"/>
      <c r="Q128" s="54"/>
      <c r="R128" s="53"/>
      <c r="S128" s="54"/>
      <c r="T128" s="53"/>
      <c r="U128" s="54"/>
      <c r="V128" s="53"/>
      <c r="W128" s="54"/>
      <c r="X128" s="53"/>
      <c r="Y128" s="54"/>
      <c r="Z128" s="53"/>
      <c r="AA128" s="54"/>
      <c r="AB128" s="53"/>
      <c r="AC128" s="54"/>
      <c r="AD128" s="53"/>
      <c r="AE128" s="54"/>
    </row>
    <row r="129" spans="16:31" ht="12.75" thickBot="1" x14ac:dyDescent="0.25">
      <c r="P129" s="53"/>
      <c r="Q129" s="54"/>
      <c r="R129" s="53"/>
      <c r="S129" s="54"/>
      <c r="T129" s="53"/>
      <c r="U129" s="54"/>
      <c r="V129" s="53"/>
      <c r="W129" s="54"/>
      <c r="X129" s="53"/>
      <c r="Y129" s="54"/>
      <c r="Z129" s="53"/>
      <c r="AA129" s="54"/>
      <c r="AB129" s="53"/>
      <c r="AC129" s="54"/>
      <c r="AD129" s="53"/>
      <c r="AE129" s="54"/>
    </row>
    <row r="130" spans="16:31" ht="12.75" thickBot="1" x14ac:dyDescent="0.25">
      <c r="P130" s="53"/>
      <c r="Q130" s="54"/>
      <c r="R130" s="53"/>
      <c r="S130" s="54"/>
      <c r="T130" s="53"/>
      <c r="U130" s="54"/>
      <c r="V130" s="53"/>
      <c r="W130" s="54"/>
      <c r="X130" s="53"/>
      <c r="Y130" s="54"/>
      <c r="Z130" s="53"/>
      <c r="AA130" s="54"/>
      <c r="AB130" s="53"/>
      <c r="AC130" s="54"/>
      <c r="AD130" s="53"/>
      <c r="AE130" s="54"/>
    </row>
    <row r="131" spans="16:31" ht="12.75" thickBot="1" x14ac:dyDescent="0.25">
      <c r="P131" s="53"/>
      <c r="Q131" s="54"/>
      <c r="R131" s="53"/>
      <c r="S131" s="54"/>
      <c r="T131" s="53"/>
      <c r="U131" s="54"/>
      <c r="V131" s="53"/>
      <c r="W131" s="54"/>
      <c r="X131" s="53"/>
      <c r="Y131" s="54"/>
      <c r="Z131" s="53"/>
      <c r="AA131" s="54"/>
      <c r="AB131" s="53"/>
      <c r="AC131" s="54"/>
      <c r="AD131" s="53"/>
      <c r="AE131" s="54"/>
    </row>
    <row r="132" spans="16:31" ht="12.75" thickBot="1" x14ac:dyDescent="0.25">
      <c r="P132" s="53"/>
      <c r="Q132" s="54"/>
      <c r="R132" s="53"/>
      <c r="S132" s="54"/>
      <c r="T132" s="53"/>
      <c r="U132" s="54"/>
      <c r="V132" s="53"/>
      <c r="W132" s="54"/>
      <c r="X132" s="53"/>
      <c r="Y132" s="54"/>
      <c r="Z132" s="53"/>
      <c r="AA132" s="54"/>
      <c r="AB132" s="53"/>
      <c r="AC132" s="54"/>
      <c r="AD132" s="53"/>
      <c r="AE132" s="54"/>
    </row>
    <row r="133" spans="16:31" ht="12.75" thickBot="1" x14ac:dyDescent="0.25">
      <c r="P133" s="53"/>
      <c r="Q133" s="54"/>
      <c r="R133" s="53"/>
      <c r="S133" s="54"/>
      <c r="T133" s="53"/>
      <c r="U133" s="54"/>
      <c r="V133" s="53"/>
      <c r="W133" s="54"/>
      <c r="X133" s="53"/>
      <c r="Y133" s="54"/>
      <c r="Z133" s="53"/>
      <c r="AA133" s="54"/>
      <c r="AB133" s="53"/>
      <c r="AC133" s="54"/>
      <c r="AD133" s="53"/>
      <c r="AE133" s="54"/>
    </row>
    <row r="134" spans="16:31" ht="12.75" thickBot="1" x14ac:dyDescent="0.25">
      <c r="P134" s="53"/>
      <c r="Q134" s="54"/>
      <c r="R134" s="53"/>
      <c r="S134" s="54"/>
      <c r="T134" s="53"/>
      <c r="U134" s="54"/>
      <c r="V134" s="53"/>
      <c r="W134" s="54"/>
      <c r="X134" s="53"/>
      <c r="Y134" s="54"/>
      <c r="Z134" s="53"/>
      <c r="AA134" s="54"/>
      <c r="AB134" s="53"/>
      <c r="AC134" s="54"/>
      <c r="AD134" s="53"/>
      <c r="AE134" s="54"/>
    </row>
    <row r="135" spans="16:31" ht="12.75" thickBot="1" x14ac:dyDescent="0.25">
      <c r="P135" s="53"/>
      <c r="Q135" s="54"/>
      <c r="R135" s="53"/>
      <c r="S135" s="54"/>
      <c r="T135" s="53"/>
      <c r="U135" s="54"/>
      <c r="V135" s="53"/>
      <c r="W135" s="54"/>
      <c r="X135" s="53"/>
      <c r="Y135" s="54"/>
      <c r="Z135" s="53"/>
      <c r="AA135" s="54"/>
      <c r="AB135" s="53"/>
      <c r="AC135" s="54"/>
      <c r="AD135" s="53"/>
      <c r="AE135" s="54"/>
    </row>
    <row r="136" spans="16:31" ht="12.75" thickBot="1" x14ac:dyDescent="0.25">
      <c r="P136" s="53"/>
      <c r="Q136" s="54"/>
      <c r="R136" s="53"/>
      <c r="S136" s="54"/>
      <c r="T136" s="53"/>
      <c r="U136" s="54"/>
      <c r="V136" s="53"/>
      <c r="W136" s="54"/>
      <c r="X136" s="53"/>
      <c r="Y136" s="54"/>
      <c r="Z136" s="53"/>
      <c r="AA136" s="54"/>
      <c r="AB136" s="53"/>
      <c r="AC136" s="54"/>
      <c r="AD136" s="53"/>
      <c r="AE136" s="54"/>
    </row>
    <row r="137" spans="16:31" ht="12.75" thickBot="1" x14ac:dyDescent="0.25">
      <c r="P137" s="53"/>
      <c r="Q137" s="54"/>
      <c r="R137" s="53"/>
      <c r="S137" s="54"/>
      <c r="T137" s="53"/>
      <c r="U137" s="54"/>
      <c r="V137" s="53"/>
      <c r="W137" s="54"/>
      <c r="X137" s="53"/>
      <c r="Y137" s="54"/>
      <c r="Z137" s="53"/>
      <c r="AA137" s="54"/>
      <c r="AB137" s="53"/>
      <c r="AC137" s="54"/>
      <c r="AD137" s="53"/>
      <c r="AE137" s="54"/>
    </row>
    <row r="138" spans="16:31" ht="12.75" thickBot="1" x14ac:dyDescent="0.25">
      <c r="P138" s="53"/>
      <c r="Q138" s="54"/>
      <c r="R138" s="53"/>
      <c r="S138" s="54"/>
      <c r="T138" s="53"/>
      <c r="U138" s="54"/>
      <c r="V138" s="53"/>
      <c r="W138" s="54"/>
      <c r="X138" s="53"/>
      <c r="Y138" s="54"/>
      <c r="Z138" s="53"/>
      <c r="AA138" s="54"/>
      <c r="AB138" s="53"/>
      <c r="AC138" s="54"/>
      <c r="AD138" s="53"/>
      <c r="AE138" s="54"/>
    </row>
    <row r="139" spans="16:31" ht="12.75" thickBot="1" x14ac:dyDescent="0.25">
      <c r="P139" s="53"/>
      <c r="Q139" s="54"/>
      <c r="R139" s="53"/>
      <c r="S139" s="54"/>
      <c r="T139" s="53"/>
      <c r="U139" s="54"/>
      <c r="V139" s="53"/>
      <c r="W139" s="54"/>
      <c r="X139" s="53"/>
      <c r="Y139" s="54"/>
      <c r="Z139" s="53"/>
      <c r="AA139" s="54"/>
      <c r="AB139" s="53"/>
      <c r="AC139" s="54"/>
      <c r="AD139" s="53"/>
      <c r="AE139" s="54"/>
    </row>
    <row r="140" spans="16:31" ht="12.75" thickBot="1" x14ac:dyDescent="0.25">
      <c r="P140" s="53"/>
      <c r="Q140" s="54"/>
      <c r="R140" s="53"/>
      <c r="S140" s="54"/>
      <c r="T140" s="53"/>
      <c r="U140" s="54"/>
      <c r="V140" s="53"/>
      <c r="W140" s="54"/>
      <c r="X140" s="53"/>
      <c r="Y140" s="54"/>
      <c r="Z140" s="53"/>
      <c r="AA140" s="54"/>
      <c r="AB140" s="53"/>
      <c r="AC140" s="54"/>
      <c r="AD140" s="53"/>
      <c r="AE140" s="54"/>
    </row>
    <row r="141" spans="16:31" ht="12.75" thickBot="1" x14ac:dyDescent="0.25">
      <c r="P141" s="53"/>
      <c r="Q141" s="54"/>
      <c r="R141" s="53"/>
      <c r="S141" s="54"/>
      <c r="T141" s="53"/>
      <c r="U141" s="54"/>
      <c r="V141" s="53"/>
      <c r="W141" s="54"/>
      <c r="X141" s="53"/>
      <c r="Y141" s="54"/>
      <c r="Z141" s="53"/>
      <c r="AA141" s="54"/>
      <c r="AB141" s="53"/>
      <c r="AC141" s="54"/>
      <c r="AD141" s="53"/>
      <c r="AE141" s="54"/>
    </row>
    <row r="142" spans="16:31" ht="12.75" thickBot="1" x14ac:dyDescent="0.25">
      <c r="P142" s="53"/>
      <c r="Q142" s="54"/>
      <c r="R142" s="53"/>
      <c r="S142" s="54"/>
      <c r="T142" s="53"/>
      <c r="U142" s="54"/>
      <c r="V142" s="53"/>
      <c r="W142" s="54"/>
      <c r="X142" s="53"/>
      <c r="Y142" s="54"/>
      <c r="Z142" s="53"/>
      <c r="AA142" s="54"/>
      <c r="AB142" s="53"/>
      <c r="AC142" s="54"/>
      <c r="AD142" s="53"/>
      <c r="AE142" s="54"/>
    </row>
    <row r="143" spans="16:31" ht="12.75" thickBot="1" x14ac:dyDescent="0.25">
      <c r="P143" s="53"/>
      <c r="Q143" s="54"/>
      <c r="R143" s="53"/>
      <c r="S143" s="54"/>
      <c r="T143" s="53"/>
      <c r="U143" s="54"/>
      <c r="V143" s="53"/>
      <c r="W143" s="54"/>
      <c r="X143" s="53"/>
      <c r="Y143" s="54"/>
      <c r="Z143" s="53"/>
      <c r="AA143" s="54"/>
      <c r="AB143" s="53"/>
      <c r="AC143" s="54"/>
      <c r="AD143" s="53"/>
      <c r="AE143" s="54"/>
    </row>
    <row r="144" spans="16:31" ht="12.75" thickBot="1" x14ac:dyDescent="0.25">
      <c r="P144" s="53"/>
      <c r="Q144" s="54"/>
      <c r="R144" s="53"/>
      <c r="S144" s="54"/>
      <c r="T144" s="53"/>
      <c r="U144" s="54"/>
      <c r="V144" s="53"/>
      <c r="W144" s="54"/>
      <c r="X144" s="53"/>
      <c r="Y144" s="54"/>
      <c r="Z144" s="53"/>
      <c r="AA144" s="54"/>
      <c r="AB144" s="53"/>
      <c r="AC144" s="54"/>
      <c r="AD144" s="53"/>
      <c r="AE144" s="54"/>
    </row>
    <row r="145" spans="16:31" ht="12.75" thickBot="1" x14ac:dyDescent="0.25">
      <c r="P145" s="53"/>
      <c r="Q145" s="54"/>
      <c r="R145" s="53"/>
      <c r="S145" s="54"/>
      <c r="T145" s="53"/>
      <c r="U145" s="54"/>
      <c r="V145" s="53"/>
      <c r="W145" s="54"/>
      <c r="X145" s="53"/>
      <c r="Y145" s="54"/>
      <c r="Z145" s="53"/>
      <c r="AA145" s="54"/>
      <c r="AB145" s="53"/>
      <c r="AC145" s="54"/>
      <c r="AD145" s="53"/>
      <c r="AE145" s="54"/>
    </row>
    <row r="146" spans="16:31" ht="12.75" thickBot="1" x14ac:dyDescent="0.25">
      <c r="P146" s="53"/>
      <c r="Q146" s="54"/>
      <c r="R146" s="53"/>
      <c r="S146" s="54"/>
      <c r="T146" s="53"/>
      <c r="U146" s="54"/>
      <c r="V146" s="53"/>
      <c r="W146" s="54"/>
      <c r="X146" s="53"/>
      <c r="Y146" s="54"/>
      <c r="Z146" s="53"/>
      <c r="AA146" s="54"/>
      <c r="AB146" s="53"/>
      <c r="AC146" s="54"/>
      <c r="AD146" s="53"/>
      <c r="AE146" s="54"/>
    </row>
    <row r="147" spans="16:31" ht="12.75" thickBot="1" x14ac:dyDescent="0.25">
      <c r="P147" s="53"/>
      <c r="Q147" s="54"/>
      <c r="R147" s="53"/>
      <c r="S147" s="54"/>
      <c r="T147" s="53"/>
      <c r="U147" s="54"/>
      <c r="V147" s="53"/>
      <c r="W147" s="54"/>
      <c r="X147" s="53"/>
      <c r="Y147" s="54"/>
      <c r="Z147" s="53"/>
      <c r="AA147" s="54"/>
      <c r="AB147" s="53"/>
      <c r="AC147" s="54"/>
      <c r="AD147" s="53"/>
      <c r="AE147" s="54"/>
    </row>
    <row r="148" spans="16:31" ht="12.75" thickBot="1" x14ac:dyDescent="0.25">
      <c r="P148" s="53"/>
      <c r="Q148" s="54"/>
      <c r="R148" s="53"/>
      <c r="S148" s="54"/>
      <c r="T148" s="53"/>
      <c r="U148" s="54"/>
      <c r="V148" s="53"/>
      <c r="W148" s="54"/>
      <c r="X148" s="53"/>
      <c r="Y148" s="54"/>
      <c r="Z148" s="53"/>
      <c r="AA148" s="54"/>
      <c r="AB148" s="53"/>
      <c r="AC148" s="54"/>
      <c r="AD148" s="53"/>
      <c r="AE148" s="54"/>
    </row>
    <row r="149" spans="16:31" ht="12.75" thickBot="1" x14ac:dyDescent="0.25">
      <c r="P149" s="53"/>
      <c r="Q149" s="54"/>
      <c r="R149" s="53"/>
      <c r="S149" s="54"/>
      <c r="T149" s="53"/>
      <c r="U149" s="54"/>
      <c r="V149" s="53"/>
      <c r="W149" s="54"/>
      <c r="X149" s="53"/>
      <c r="Y149" s="54"/>
      <c r="Z149" s="53"/>
      <c r="AA149" s="54"/>
      <c r="AB149" s="53"/>
      <c r="AC149" s="54"/>
      <c r="AD149" s="53"/>
      <c r="AE149" s="54"/>
    </row>
    <row r="150" spans="16:31" ht="12.75" thickBot="1" x14ac:dyDescent="0.25">
      <c r="P150" s="53"/>
      <c r="Q150" s="54"/>
      <c r="R150" s="53"/>
      <c r="S150" s="54"/>
      <c r="T150" s="53"/>
      <c r="U150" s="54"/>
      <c r="V150" s="53"/>
      <c r="W150" s="54"/>
      <c r="X150" s="53"/>
      <c r="Y150" s="54"/>
      <c r="Z150" s="53"/>
      <c r="AA150" s="54"/>
      <c r="AB150" s="53"/>
      <c r="AC150" s="54"/>
      <c r="AD150" s="53"/>
      <c r="AE150" s="54"/>
    </row>
    <row r="151" spans="16:31" ht="12.75" thickBot="1" x14ac:dyDescent="0.25">
      <c r="P151" s="53"/>
      <c r="Q151" s="54"/>
      <c r="R151" s="53"/>
      <c r="S151" s="54"/>
      <c r="T151" s="53"/>
      <c r="U151" s="54"/>
      <c r="V151" s="53"/>
      <c r="W151" s="54"/>
      <c r="X151" s="53"/>
      <c r="Y151" s="54"/>
      <c r="Z151" s="53"/>
      <c r="AA151" s="54"/>
      <c r="AB151" s="53"/>
      <c r="AC151" s="54"/>
      <c r="AD151" s="53"/>
      <c r="AE151" s="54"/>
    </row>
    <row r="152" spans="16:31" ht="12.75" thickBot="1" x14ac:dyDescent="0.25">
      <c r="P152" s="53"/>
      <c r="Q152" s="54"/>
      <c r="R152" s="53"/>
      <c r="S152" s="54"/>
      <c r="T152" s="53"/>
      <c r="U152" s="54"/>
      <c r="V152" s="53"/>
      <c r="W152" s="54"/>
      <c r="X152" s="53"/>
      <c r="Y152" s="54"/>
      <c r="Z152" s="53"/>
      <c r="AA152" s="54"/>
      <c r="AB152" s="53"/>
      <c r="AC152" s="54"/>
      <c r="AD152" s="53"/>
      <c r="AE152" s="54"/>
    </row>
    <row r="153" spans="16:31" ht="12.75" thickBot="1" x14ac:dyDescent="0.25">
      <c r="P153" s="53"/>
      <c r="Q153" s="54"/>
      <c r="R153" s="53"/>
      <c r="S153" s="54"/>
      <c r="T153" s="53"/>
      <c r="U153" s="54"/>
      <c r="V153" s="53"/>
      <c r="W153" s="54"/>
      <c r="X153" s="53"/>
      <c r="Y153" s="54"/>
      <c r="Z153" s="53"/>
      <c r="AA153" s="54"/>
      <c r="AB153" s="53"/>
      <c r="AC153" s="54"/>
      <c r="AD153" s="53"/>
      <c r="AE153" s="54"/>
    </row>
    <row r="154" spans="16:31" ht="12.75" thickBot="1" x14ac:dyDescent="0.25">
      <c r="P154" s="53"/>
      <c r="Q154" s="54"/>
      <c r="R154" s="53"/>
      <c r="S154" s="54"/>
      <c r="T154" s="53"/>
      <c r="U154" s="54"/>
      <c r="V154" s="53"/>
      <c r="W154" s="54"/>
      <c r="X154" s="53"/>
      <c r="Y154" s="54"/>
      <c r="Z154" s="53"/>
      <c r="AA154" s="54"/>
      <c r="AB154" s="53"/>
      <c r="AC154" s="54"/>
      <c r="AD154" s="53"/>
      <c r="AE154" s="54"/>
    </row>
    <row r="155" spans="16:31" ht="12.75" thickBot="1" x14ac:dyDescent="0.25">
      <c r="P155" s="53"/>
      <c r="Q155" s="54"/>
      <c r="R155" s="53"/>
      <c r="S155" s="54"/>
      <c r="T155" s="53"/>
      <c r="U155" s="54"/>
      <c r="V155" s="53"/>
      <c r="W155" s="54"/>
      <c r="X155" s="53"/>
      <c r="Y155" s="54"/>
      <c r="Z155" s="53"/>
      <c r="AA155" s="54"/>
      <c r="AB155" s="53"/>
      <c r="AC155" s="54"/>
      <c r="AD155" s="53"/>
      <c r="AE155" s="54"/>
    </row>
    <row r="156" spans="16:31" ht="12.75" thickBot="1" x14ac:dyDescent="0.25">
      <c r="P156" s="53"/>
      <c r="Q156" s="54"/>
      <c r="R156" s="53"/>
      <c r="S156" s="54"/>
      <c r="T156" s="53"/>
      <c r="U156" s="54"/>
      <c r="V156" s="53"/>
      <c r="W156" s="54"/>
      <c r="X156" s="53"/>
      <c r="Y156" s="54"/>
      <c r="Z156" s="53"/>
      <c r="AA156" s="54"/>
      <c r="AB156" s="53"/>
      <c r="AC156" s="54"/>
      <c r="AD156" s="53"/>
      <c r="AE156" s="54"/>
    </row>
    <row r="157" spans="16:31" ht="12.75" thickBot="1" x14ac:dyDescent="0.25">
      <c r="P157" s="53"/>
      <c r="Q157" s="54"/>
      <c r="R157" s="53"/>
      <c r="S157" s="54"/>
      <c r="T157" s="53"/>
      <c r="U157" s="54"/>
      <c r="V157" s="53"/>
      <c r="W157" s="54"/>
      <c r="X157" s="53"/>
      <c r="Y157" s="54"/>
      <c r="Z157" s="53"/>
      <c r="AA157" s="54"/>
      <c r="AB157" s="53"/>
      <c r="AC157" s="54"/>
      <c r="AD157" s="53"/>
      <c r="AE157" s="54"/>
    </row>
    <row r="158" spans="16:31" ht="12.75" thickBot="1" x14ac:dyDescent="0.25">
      <c r="P158" s="53"/>
      <c r="Q158" s="54"/>
      <c r="R158" s="53"/>
      <c r="S158" s="54"/>
      <c r="T158" s="53"/>
      <c r="U158" s="54"/>
      <c r="V158" s="53"/>
      <c r="W158" s="54"/>
      <c r="X158" s="53"/>
      <c r="Y158" s="54"/>
      <c r="Z158" s="53"/>
      <c r="AA158" s="54"/>
      <c r="AB158" s="53"/>
      <c r="AC158" s="54"/>
      <c r="AD158" s="53"/>
      <c r="AE158" s="54"/>
    </row>
    <row r="159" spans="16:31" ht="12.75" thickBot="1" x14ac:dyDescent="0.25">
      <c r="P159" s="53"/>
      <c r="Q159" s="54"/>
      <c r="R159" s="53"/>
      <c r="S159" s="54"/>
      <c r="T159" s="53"/>
      <c r="U159" s="54"/>
      <c r="V159" s="53"/>
      <c r="W159" s="54"/>
      <c r="X159" s="53"/>
      <c r="Y159" s="54"/>
      <c r="Z159" s="53"/>
      <c r="AA159" s="54"/>
      <c r="AB159" s="53"/>
      <c r="AC159" s="54"/>
      <c r="AD159" s="53"/>
      <c r="AE159" s="54"/>
    </row>
    <row r="160" spans="16:31" ht="12.75" thickBot="1" x14ac:dyDescent="0.25">
      <c r="P160" s="53"/>
      <c r="Q160" s="54"/>
      <c r="R160" s="53"/>
      <c r="S160" s="54"/>
      <c r="T160" s="53"/>
      <c r="U160" s="54"/>
      <c r="V160" s="53"/>
      <c r="W160" s="54"/>
      <c r="X160" s="53"/>
      <c r="Y160" s="54"/>
      <c r="Z160" s="53"/>
      <c r="AA160" s="54"/>
      <c r="AB160" s="53"/>
      <c r="AC160" s="54"/>
      <c r="AD160" s="53"/>
      <c r="AE160" s="54"/>
    </row>
    <row r="161" spans="16:31" ht="12.75" thickBot="1" x14ac:dyDescent="0.25">
      <c r="P161" s="53"/>
      <c r="Q161" s="54"/>
      <c r="R161" s="53"/>
      <c r="S161" s="54"/>
      <c r="T161" s="53"/>
      <c r="U161" s="54"/>
      <c r="V161" s="53"/>
      <c r="W161" s="54"/>
      <c r="X161" s="53"/>
      <c r="Y161" s="54"/>
      <c r="Z161" s="53"/>
      <c r="AA161" s="54"/>
      <c r="AB161" s="53"/>
      <c r="AC161" s="54"/>
      <c r="AD161" s="53"/>
      <c r="AE161" s="54"/>
    </row>
    <row r="162" spans="16:31" ht="12.75" thickBot="1" x14ac:dyDescent="0.25">
      <c r="P162" s="53"/>
      <c r="Q162" s="54"/>
      <c r="R162" s="53"/>
      <c r="S162" s="54"/>
      <c r="T162" s="53"/>
      <c r="U162" s="54"/>
      <c r="V162" s="53"/>
      <c r="W162" s="54"/>
      <c r="X162" s="53"/>
      <c r="Y162" s="54"/>
      <c r="Z162" s="53"/>
      <c r="AA162" s="54"/>
      <c r="AB162" s="53"/>
      <c r="AC162" s="54"/>
      <c r="AD162" s="53"/>
      <c r="AE162" s="54"/>
    </row>
    <row r="163" spans="16:31" ht="12.75" thickBot="1" x14ac:dyDescent="0.25">
      <c r="P163" s="53"/>
      <c r="Q163" s="54"/>
      <c r="R163" s="53"/>
      <c r="S163" s="54"/>
      <c r="T163" s="53"/>
      <c r="U163" s="54"/>
      <c r="V163" s="53"/>
      <c r="W163" s="54"/>
      <c r="X163" s="53"/>
      <c r="Y163" s="54"/>
      <c r="Z163" s="53"/>
      <c r="AA163" s="54"/>
      <c r="AB163" s="53"/>
      <c r="AC163" s="54"/>
      <c r="AD163" s="53"/>
      <c r="AE163" s="54"/>
    </row>
    <row r="164" spans="16:31" ht="12.75" thickBot="1" x14ac:dyDescent="0.25">
      <c r="P164" s="53"/>
      <c r="Q164" s="54"/>
      <c r="R164" s="53"/>
      <c r="S164" s="54"/>
      <c r="T164" s="53"/>
      <c r="U164" s="54"/>
      <c r="V164" s="53"/>
      <c r="W164" s="54"/>
      <c r="X164" s="53"/>
      <c r="Y164" s="54"/>
      <c r="Z164" s="53"/>
      <c r="AA164" s="54"/>
      <c r="AB164" s="53"/>
      <c r="AC164" s="54"/>
      <c r="AD164" s="53"/>
      <c r="AE164" s="54"/>
    </row>
    <row r="165" spans="16:31" ht="12.75" thickBot="1" x14ac:dyDescent="0.25">
      <c r="P165" s="53"/>
      <c r="Q165" s="54"/>
      <c r="R165" s="53"/>
      <c r="S165" s="54"/>
      <c r="T165" s="53"/>
      <c r="U165" s="54"/>
      <c r="V165" s="53"/>
      <c r="W165" s="54"/>
      <c r="X165" s="53"/>
      <c r="Y165" s="54"/>
      <c r="Z165" s="53"/>
      <c r="AA165" s="54"/>
      <c r="AB165" s="53"/>
      <c r="AC165" s="54"/>
      <c r="AD165" s="53"/>
      <c r="AE165" s="54"/>
    </row>
    <row r="166" spans="16:31" ht="12.75" thickBot="1" x14ac:dyDescent="0.25">
      <c r="P166" s="53"/>
      <c r="Q166" s="54"/>
      <c r="R166" s="53"/>
      <c r="S166" s="54"/>
      <c r="T166" s="53"/>
      <c r="U166" s="54"/>
      <c r="V166" s="53"/>
      <c r="W166" s="54"/>
      <c r="X166" s="53"/>
      <c r="Y166" s="54"/>
      <c r="Z166" s="53"/>
      <c r="AA166" s="54"/>
      <c r="AB166" s="53"/>
      <c r="AC166" s="54"/>
      <c r="AD166" s="53"/>
      <c r="AE166" s="54"/>
    </row>
    <row r="167" spans="16:31" ht="12.75" thickBot="1" x14ac:dyDescent="0.25">
      <c r="P167" s="53"/>
      <c r="Q167" s="54"/>
      <c r="R167" s="53"/>
      <c r="S167" s="54"/>
      <c r="T167" s="53"/>
      <c r="U167" s="54"/>
      <c r="V167" s="53"/>
      <c r="W167" s="54"/>
      <c r="X167" s="53"/>
      <c r="Y167" s="54"/>
      <c r="Z167" s="53"/>
      <c r="AA167" s="54"/>
      <c r="AB167" s="53"/>
      <c r="AC167" s="54"/>
      <c r="AD167" s="53"/>
      <c r="AE167" s="54"/>
    </row>
    <row r="168" spans="16:31" ht="12.75" thickBot="1" x14ac:dyDescent="0.25">
      <c r="P168" s="53"/>
      <c r="Q168" s="54"/>
      <c r="R168" s="53"/>
      <c r="S168" s="54"/>
      <c r="T168" s="53"/>
      <c r="U168" s="54"/>
      <c r="V168" s="53"/>
      <c r="W168" s="54"/>
      <c r="X168" s="53"/>
      <c r="Y168" s="54"/>
      <c r="Z168" s="53"/>
      <c r="AA168" s="54"/>
      <c r="AB168" s="53"/>
      <c r="AC168" s="54"/>
      <c r="AD168" s="53"/>
      <c r="AE168" s="54"/>
    </row>
    <row r="169" spans="16:31" ht="12.75" thickBot="1" x14ac:dyDescent="0.25">
      <c r="P169" s="53"/>
      <c r="Q169" s="54"/>
      <c r="R169" s="53"/>
      <c r="S169" s="54"/>
      <c r="T169" s="53"/>
      <c r="U169" s="54"/>
      <c r="V169" s="53"/>
      <c r="W169" s="54"/>
      <c r="X169" s="53"/>
      <c r="Y169" s="54"/>
      <c r="Z169" s="53"/>
      <c r="AA169" s="54"/>
      <c r="AB169" s="53"/>
      <c r="AC169" s="54"/>
      <c r="AD169" s="53"/>
      <c r="AE169" s="54"/>
    </row>
    <row r="170" spans="16:31" ht="12.75" thickBot="1" x14ac:dyDescent="0.25">
      <c r="P170" s="53"/>
      <c r="Q170" s="54"/>
      <c r="R170" s="53"/>
      <c r="S170" s="54"/>
      <c r="T170" s="53"/>
      <c r="U170" s="54"/>
      <c r="V170" s="53"/>
      <c r="W170" s="54"/>
      <c r="X170" s="53"/>
      <c r="Y170" s="54"/>
      <c r="Z170" s="53"/>
      <c r="AA170" s="54"/>
      <c r="AB170" s="53"/>
      <c r="AC170" s="54"/>
      <c r="AD170" s="53"/>
      <c r="AE170" s="54"/>
    </row>
    <row r="171" spans="16:31" ht="12.75" thickBot="1" x14ac:dyDescent="0.25">
      <c r="P171" s="53"/>
      <c r="Q171" s="54"/>
      <c r="R171" s="53"/>
      <c r="S171" s="54"/>
      <c r="T171" s="53"/>
      <c r="U171" s="54"/>
      <c r="V171" s="53"/>
      <c r="W171" s="54"/>
      <c r="X171" s="53"/>
      <c r="Y171" s="54"/>
      <c r="Z171" s="53"/>
      <c r="AA171" s="54"/>
      <c r="AB171" s="53"/>
      <c r="AC171" s="54"/>
      <c r="AD171" s="53"/>
      <c r="AE171" s="54"/>
    </row>
    <row r="172" spans="16:31" ht="12.75" thickBot="1" x14ac:dyDescent="0.25">
      <c r="P172" s="53"/>
      <c r="Q172" s="54"/>
      <c r="R172" s="53"/>
      <c r="S172" s="54"/>
      <c r="T172" s="53"/>
      <c r="U172" s="54"/>
      <c r="V172" s="53"/>
      <c r="W172" s="54"/>
      <c r="X172" s="53"/>
      <c r="Y172" s="54"/>
      <c r="Z172" s="53"/>
      <c r="AA172" s="54"/>
      <c r="AB172" s="53"/>
      <c r="AC172" s="54"/>
      <c r="AD172" s="53"/>
      <c r="AE172" s="54"/>
    </row>
    <row r="173" spans="16:31" ht="12.75" thickBot="1" x14ac:dyDescent="0.25">
      <c r="P173" s="53"/>
      <c r="Q173" s="54"/>
      <c r="R173" s="53"/>
      <c r="S173" s="54"/>
      <c r="T173" s="53"/>
      <c r="U173" s="54"/>
      <c r="V173" s="53"/>
      <c r="W173" s="54"/>
      <c r="X173" s="53"/>
      <c r="Y173" s="54"/>
      <c r="Z173" s="53"/>
      <c r="AA173" s="54"/>
      <c r="AB173" s="53"/>
      <c r="AC173" s="54"/>
      <c r="AD173" s="53"/>
      <c r="AE173" s="54"/>
    </row>
    <row r="174" spans="16:31" ht="12.75" thickBot="1" x14ac:dyDescent="0.25">
      <c r="P174" s="53"/>
      <c r="Q174" s="54"/>
      <c r="R174" s="53"/>
      <c r="S174" s="54"/>
      <c r="T174" s="53"/>
      <c r="U174" s="54"/>
      <c r="V174" s="53"/>
      <c r="W174" s="54"/>
      <c r="X174" s="53"/>
      <c r="Y174" s="54"/>
      <c r="Z174" s="53"/>
      <c r="AA174" s="54"/>
      <c r="AB174" s="53"/>
      <c r="AC174" s="54"/>
      <c r="AD174" s="53"/>
      <c r="AE174" s="54"/>
    </row>
    <row r="175" spans="16:31" ht="12.75" thickBot="1" x14ac:dyDescent="0.25">
      <c r="P175" s="53"/>
      <c r="Q175" s="54"/>
      <c r="R175" s="53"/>
      <c r="S175" s="54"/>
      <c r="T175" s="53"/>
      <c r="U175" s="54"/>
      <c r="V175" s="53"/>
      <c r="W175" s="54"/>
      <c r="X175" s="53"/>
      <c r="Y175" s="54"/>
      <c r="Z175" s="53"/>
      <c r="AA175" s="54"/>
      <c r="AB175" s="53"/>
      <c r="AC175" s="54"/>
      <c r="AD175" s="53"/>
      <c r="AE175" s="54"/>
    </row>
    <row r="176" spans="16:31" ht="12.75" thickBot="1" x14ac:dyDescent="0.25">
      <c r="P176" s="53"/>
      <c r="Q176" s="54"/>
      <c r="R176" s="53"/>
      <c r="S176" s="54"/>
      <c r="T176" s="53"/>
      <c r="U176" s="54"/>
      <c r="V176" s="53"/>
      <c r="W176" s="54"/>
      <c r="X176" s="53"/>
      <c r="Y176" s="54"/>
      <c r="Z176" s="53"/>
      <c r="AA176" s="54"/>
      <c r="AB176" s="53"/>
      <c r="AC176" s="54"/>
      <c r="AD176" s="53"/>
      <c r="AE176" s="54"/>
    </row>
    <row r="177" spans="16:31" ht="12.75" thickBot="1" x14ac:dyDescent="0.25">
      <c r="P177" s="53"/>
      <c r="Q177" s="54"/>
      <c r="R177" s="53"/>
      <c r="S177" s="54"/>
      <c r="T177" s="53"/>
      <c r="U177" s="54"/>
      <c r="V177" s="53"/>
      <c r="W177" s="54"/>
      <c r="X177" s="53"/>
      <c r="Y177" s="54"/>
      <c r="Z177" s="53"/>
      <c r="AA177" s="54"/>
      <c r="AB177" s="53"/>
      <c r="AC177" s="54"/>
      <c r="AD177" s="53"/>
      <c r="AE177" s="54"/>
    </row>
    <row r="178" spans="16:31" ht="12.75" thickBot="1" x14ac:dyDescent="0.25">
      <c r="P178" s="53"/>
      <c r="Q178" s="54"/>
      <c r="R178" s="53"/>
      <c r="S178" s="54"/>
      <c r="T178" s="53"/>
      <c r="U178" s="54"/>
      <c r="V178" s="53"/>
      <c r="W178" s="54"/>
      <c r="X178" s="53"/>
      <c r="Y178" s="54"/>
      <c r="Z178" s="53"/>
      <c r="AA178" s="54"/>
      <c r="AB178" s="53"/>
      <c r="AC178" s="54"/>
      <c r="AD178" s="53"/>
      <c r="AE178" s="54"/>
    </row>
    <row r="179" spans="16:31" ht="12.75" thickBot="1" x14ac:dyDescent="0.25">
      <c r="P179" s="53"/>
      <c r="Q179" s="54"/>
      <c r="R179" s="53"/>
      <c r="S179" s="54"/>
      <c r="T179" s="53"/>
      <c r="U179" s="54"/>
      <c r="V179" s="53"/>
      <c r="W179" s="54"/>
      <c r="X179" s="53"/>
      <c r="Y179" s="54"/>
      <c r="Z179" s="53"/>
      <c r="AA179" s="54"/>
      <c r="AB179" s="53"/>
      <c r="AC179" s="54"/>
      <c r="AD179" s="53"/>
      <c r="AE179" s="54"/>
    </row>
    <row r="180" spans="16:31" ht="12.75" thickBot="1" x14ac:dyDescent="0.25">
      <c r="P180" s="53"/>
      <c r="Q180" s="54"/>
      <c r="R180" s="53"/>
      <c r="S180" s="54"/>
      <c r="T180" s="53"/>
      <c r="U180" s="54"/>
      <c r="V180" s="53"/>
      <c r="W180" s="54"/>
      <c r="X180" s="53"/>
      <c r="Y180" s="54"/>
      <c r="Z180" s="53"/>
      <c r="AA180" s="54"/>
      <c r="AB180" s="53"/>
      <c r="AC180" s="54"/>
      <c r="AD180" s="53"/>
      <c r="AE180" s="54"/>
    </row>
    <row r="181" spans="16:31" ht="12.75" thickBot="1" x14ac:dyDescent="0.25">
      <c r="P181" s="53"/>
      <c r="Q181" s="54"/>
      <c r="R181" s="53"/>
      <c r="S181" s="54"/>
      <c r="T181" s="53"/>
      <c r="U181" s="54"/>
      <c r="V181" s="53"/>
      <c r="W181" s="54"/>
      <c r="X181" s="53"/>
      <c r="Y181" s="54"/>
      <c r="Z181" s="53"/>
      <c r="AA181" s="54"/>
      <c r="AB181" s="53"/>
      <c r="AC181" s="54"/>
      <c r="AD181" s="53"/>
      <c r="AE181" s="54"/>
    </row>
    <row r="182" spans="16:31" ht="12.75" thickBot="1" x14ac:dyDescent="0.25">
      <c r="P182" s="53"/>
      <c r="Q182" s="54"/>
      <c r="R182" s="53"/>
      <c r="S182" s="54"/>
      <c r="T182" s="53"/>
      <c r="U182" s="54"/>
      <c r="V182" s="53"/>
      <c r="W182" s="54"/>
      <c r="X182" s="53"/>
      <c r="Y182" s="54"/>
      <c r="Z182" s="53"/>
      <c r="AA182" s="54"/>
      <c r="AB182" s="53"/>
      <c r="AC182" s="54"/>
      <c r="AD182" s="53"/>
      <c r="AE182" s="54"/>
    </row>
    <row r="183" spans="16:31" ht="12.75" thickBot="1" x14ac:dyDescent="0.25">
      <c r="P183" s="53"/>
      <c r="Q183" s="54"/>
      <c r="R183" s="53"/>
      <c r="S183" s="54"/>
      <c r="T183" s="53"/>
      <c r="U183" s="54"/>
      <c r="V183" s="53"/>
      <c r="W183" s="54"/>
      <c r="X183" s="53"/>
      <c r="Y183" s="54"/>
      <c r="Z183" s="53"/>
      <c r="AA183" s="54"/>
      <c r="AB183" s="53"/>
      <c r="AC183" s="54"/>
      <c r="AD183" s="53"/>
      <c r="AE183" s="54"/>
    </row>
    <row r="184" spans="16:31" ht="12.75" thickBot="1" x14ac:dyDescent="0.25">
      <c r="P184" s="53"/>
      <c r="Q184" s="54"/>
      <c r="R184" s="53"/>
      <c r="S184" s="54"/>
      <c r="T184" s="53"/>
      <c r="U184" s="54"/>
      <c r="V184" s="53"/>
      <c r="W184" s="54"/>
      <c r="X184" s="53"/>
      <c r="Y184" s="54"/>
      <c r="Z184" s="53"/>
      <c r="AA184" s="54"/>
      <c r="AB184" s="53"/>
      <c r="AC184" s="54"/>
      <c r="AD184" s="53"/>
      <c r="AE184" s="54"/>
    </row>
    <row r="185" spans="16:31" ht="12.75" thickBot="1" x14ac:dyDescent="0.25">
      <c r="P185" s="53"/>
      <c r="Q185" s="54"/>
      <c r="R185" s="53"/>
      <c r="S185" s="54"/>
      <c r="T185" s="53"/>
      <c r="U185" s="54"/>
      <c r="V185" s="53"/>
      <c r="W185" s="54"/>
      <c r="X185" s="53"/>
      <c r="Y185" s="54"/>
      <c r="Z185" s="53"/>
      <c r="AA185" s="54"/>
      <c r="AB185" s="53"/>
      <c r="AC185" s="54"/>
      <c r="AD185" s="53"/>
      <c r="AE185" s="54"/>
    </row>
    <row r="186" spans="16:31" ht="12.75" thickBot="1" x14ac:dyDescent="0.25">
      <c r="P186" s="53"/>
      <c r="Q186" s="54"/>
      <c r="R186" s="53"/>
      <c r="S186" s="54"/>
      <c r="T186" s="53"/>
      <c r="U186" s="54"/>
      <c r="V186" s="53"/>
      <c r="W186" s="54"/>
      <c r="X186" s="53"/>
      <c r="Y186" s="54"/>
      <c r="Z186" s="53"/>
      <c r="AA186" s="54"/>
      <c r="AB186" s="53"/>
      <c r="AC186" s="54"/>
      <c r="AD186" s="53"/>
      <c r="AE186" s="54"/>
    </row>
    <row r="187" spans="16:31" ht="12.75" thickBot="1" x14ac:dyDescent="0.25">
      <c r="P187" s="53"/>
      <c r="Q187" s="54"/>
      <c r="R187" s="53"/>
      <c r="S187" s="54"/>
      <c r="T187" s="53"/>
      <c r="U187" s="54"/>
      <c r="V187" s="53"/>
      <c r="W187" s="54"/>
      <c r="X187" s="53"/>
      <c r="Y187" s="54"/>
      <c r="Z187" s="53"/>
      <c r="AA187" s="54"/>
      <c r="AB187" s="53"/>
      <c r="AC187" s="54"/>
      <c r="AD187" s="53"/>
      <c r="AE187" s="54"/>
    </row>
    <row r="188" spans="16:31" ht="12.75" thickBot="1" x14ac:dyDescent="0.25">
      <c r="P188" s="53"/>
      <c r="Q188" s="54"/>
      <c r="R188" s="53"/>
      <c r="S188" s="54"/>
      <c r="T188" s="53"/>
      <c r="U188" s="54"/>
      <c r="V188" s="53"/>
      <c r="W188" s="54"/>
      <c r="X188" s="53"/>
      <c r="Y188" s="54"/>
      <c r="Z188" s="53"/>
      <c r="AA188" s="54"/>
      <c r="AB188" s="53"/>
      <c r="AC188" s="54"/>
      <c r="AD188" s="53"/>
      <c r="AE188" s="54"/>
    </row>
    <row r="189" spans="16:31" ht="12.75" thickBot="1" x14ac:dyDescent="0.25">
      <c r="P189" s="53"/>
      <c r="Q189" s="54"/>
      <c r="R189" s="53"/>
      <c r="S189" s="54"/>
      <c r="T189" s="53"/>
      <c r="U189" s="54"/>
      <c r="V189" s="53"/>
      <c r="W189" s="54"/>
      <c r="X189" s="53"/>
      <c r="Y189" s="54"/>
      <c r="Z189" s="53"/>
      <c r="AA189" s="54"/>
      <c r="AB189" s="53"/>
      <c r="AC189" s="54"/>
      <c r="AD189" s="53"/>
      <c r="AE189" s="54"/>
    </row>
    <row r="190" spans="16:31" ht="12.75" thickBot="1" x14ac:dyDescent="0.25">
      <c r="P190" s="53"/>
      <c r="Q190" s="54"/>
      <c r="R190" s="53"/>
      <c r="S190" s="54"/>
      <c r="T190" s="53"/>
      <c r="U190" s="54"/>
      <c r="V190" s="53"/>
      <c r="W190" s="54"/>
      <c r="X190" s="53"/>
      <c r="Y190" s="54"/>
      <c r="Z190" s="53"/>
      <c r="AA190" s="54"/>
      <c r="AB190" s="53"/>
      <c r="AC190" s="54"/>
      <c r="AD190" s="53"/>
      <c r="AE190" s="54"/>
    </row>
    <row r="191" spans="16:31" ht="12.75" thickBot="1" x14ac:dyDescent="0.25">
      <c r="P191" s="53"/>
      <c r="Q191" s="54"/>
      <c r="R191" s="53"/>
      <c r="S191" s="54"/>
      <c r="T191" s="53"/>
      <c r="U191" s="54"/>
      <c r="V191" s="53"/>
      <c r="W191" s="54"/>
      <c r="X191" s="53"/>
      <c r="Y191" s="54"/>
      <c r="Z191" s="53"/>
      <c r="AA191" s="54"/>
      <c r="AB191" s="53"/>
      <c r="AC191" s="54"/>
      <c r="AD191" s="53"/>
      <c r="AE191" s="54"/>
    </row>
    <row r="192" spans="16:31" ht="12.75" thickBot="1" x14ac:dyDescent="0.25">
      <c r="P192" s="53"/>
      <c r="Q192" s="54"/>
      <c r="R192" s="53"/>
      <c r="S192" s="54"/>
      <c r="T192" s="53"/>
      <c r="U192" s="54"/>
      <c r="V192" s="53"/>
      <c r="W192" s="54"/>
      <c r="X192" s="53"/>
      <c r="Y192" s="54"/>
      <c r="Z192" s="53"/>
      <c r="AA192" s="54"/>
      <c r="AB192" s="53"/>
      <c r="AC192" s="54"/>
      <c r="AD192" s="53"/>
      <c r="AE192" s="54"/>
    </row>
    <row r="193" spans="16:31" ht="12.75" thickBot="1" x14ac:dyDescent="0.25">
      <c r="P193" s="53"/>
      <c r="Q193" s="54"/>
      <c r="R193" s="53"/>
      <c r="S193" s="54"/>
      <c r="T193" s="53"/>
      <c r="U193" s="54"/>
      <c r="V193" s="53"/>
      <c r="W193" s="54"/>
      <c r="X193" s="53"/>
      <c r="Y193" s="54"/>
      <c r="Z193" s="53"/>
      <c r="AA193" s="54"/>
      <c r="AB193" s="53"/>
      <c r="AC193" s="54"/>
      <c r="AD193" s="53"/>
      <c r="AE193" s="54"/>
    </row>
    <row r="194" spans="16:31" ht="12.75" thickBot="1" x14ac:dyDescent="0.25">
      <c r="P194" s="53"/>
      <c r="Q194" s="54"/>
      <c r="R194" s="53"/>
      <c r="S194" s="54"/>
      <c r="T194" s="53"/>
      <c r="U194" s="54"/>
      <c r="V194" s="53"/>
      <c r="W194" s="54"/>
      <c r="X194" s="53"/>
      <c r="Y194" s="54"/>
      <c r="Z194" s="53"/>
      <c r="AA194" s="54"/>
      <c r="AB194" s="53"/>
      <c r="AC194" s="54"/>
      <c r="AD194" s="53"/>
      <c r="AE194" s="54"/>
    </row>
    <row r="195" spans="16:31" ht="12.75" thickBot="1" x14ac:dyDescent="0.25">
      <c r="P195" s="53"/>
      <c r="Q195" s="54"/>
      <c r="R195" s="53"/>
      <c r="S195" s="54"/>
      <c r="T195" s="53"/>
      <c r="U195" s="54"/>
      <c r="V195" s="53"/>
      <c r="W195" s="54"/>
      <c r="X195" s="53"/>
      <c r="Y195" s="54"/>
      <c r="Z195" s="53"/>
      <c r="AA195" s="54"/>
      <c r="AB195" s="53"/>
      <c r="AC195" s="54"/>
      <c r="AD195" s="53"/>
      <c r="AE195" s="54"/>
    </row>
    <row r="196" spans="16:31" ht="12.75" thickBot="1" x14ac:dyDescent="0.25">
      <c r="P196" s="53"/>
      <c r="Q196" s="54"/>
      <c r="R196" s="53"/>
      <c r="S196" s="54"/>
      <c r="T196" s="53"/>
      <c r="U196" s="54"/>
      <c r="V196" s="53"/>
      <c r="W196" s="54"/>
      <c r="X196" s="53"/>
      <c r="Y196" s="54"/>
      <c r="Z196" s="53"/>
      <c r="AA196" s="54"/>
      <c r="AB196" s="53"/>
      <c r="AC196" s="54"/>
      <c r="AD196" s="53"/>
      <c r="AE196" s="54"/>
    </row>
    <row r="197" spans="16:31" ht="12.75" thickBot="1" x14ac:dyDescent="0.25">
      <c r="P197" s="53"/>
      <c r="Q197" s="54"/>
      <c r="R197" s="53"/>
      <c r="S197" s="54"/>
      <c r="T197" s="53"/>
      <c r="U197" s="54"/>
      <c r="V197" s="53"/>
      <c r="W197" s="54"/>
      <c r="X197" s="53"/>
      <c r="Y197" s="54"/>
      <c r="Z197" s="53"/>
      <c r="AA197" s="54"/>
      <c r="AB197" s="53"/>
      <c r="AC197" s="54"/>
      <c r="AD197" s="53"/>
      <c r="AE197" s="54"/>
    </row>
    <row r="198" spans="16:31" ht="12.75" thickBot="1" x14ac:dyDescent="0.25">
      <c r="P198" s="53"/>
      <c r="Q198" s="54"/>
      <c r="R198" s="53"/>
      <c r="S198" s="54"/>
      <c r="T198" s="53"/>
      <c r="U198" s="54"/>
      <c r="V198" s="53"/>
      <c r="W198" s="54"/>
      <c r="X198" s="53"/>
      <c r="Y198" s="54"/>
      <c r="Z198" s="53"/>
      <c r="AA198" s="54"/>
      <c r="AB198" s="53"/>
      <c r="AC198" s="54"/>
      <c r="AD198" s="53"/>
      <c r="AE198" s="54"/>
    </row>
    <row r="199" spans="16:31" ht="12.75" thickBot="1" x14ac:dyDescent="0.25">
      <c r="P199" s="53"/>
      <c r="Q199" s="54"/>
      <c r="R199" s="53"/>
      <c r="S199" s="54"/>
      <c r="T199" s="53"/>
      <c r="U199" s="54"/>
      <c r="V199" s="53"/>
      <c r="W199" s="54"/>
      <c r="X199" s="53"/>
      <c r="Y199" s="54"/>
      <c r="Z199" s="53"/>
      <c r="AA199" s="54"/>
      <c r="AB199" s="53"/>
      <c r="AC199" s="54"/>
      <c r="AD199" s="53"/>
      <c r="AE199" s="54"/>
    </row>
    <row r="200" spans="16:31" ht="12.75" thickBot="1" x14ac:dyDescent="0.25">
      <c r="P200" s="53"/>
      <c r="Q200" s="54"/>
      <c r="R200" s="53"/>
      <c r="S200" s="54"/>
      <c r="T200" s="53"/>
      <c r="U200" s="54"/>
      <c r="V200" s="53"/>
      <c r="W200" s="54"/>
      <c r="X200" s="53"/>
      <c r="Y200" s="54"/>
      <c r="Z200" s="53"/>
      <c r="AA200" s="54"/>
      <c r="AB200" s="53"/>
      <c r="AC200" s="54"/>
      <c r="AD200" s="53"/>
      <c r="AE200" s="54"/>
    </row>
    <row r="201" spans="16:31" ht="12.75" thickBot="1" x14ac:dyDescent="0.25">
      <c r="P201" s="53"/>
      <c r="Q201" s="54"/>
      <c r="R201" s="53"/>
      <c r="S201" s="54"/>
      <c r="T201" s="53"/>
      <c r="U201" s="54"/>
      <c r="V201" s="53"/>
      <c r="W201" s="54"/>
      <c r="X201" s="53"/>
      <c r="Y201" s="54"/>
      <c r="Z201" s="53"/>
      <c r="AA201" s="54"/>
      <c r="AB201" s="53"/>
      <c r="AC201" s="54"/>
      <c r="AD201" s="53"/>
      <c r="AE201" s="54"/>
    </row>
    <row r="202" spans="16:31" ht="12.75" thickBot="1" x14ac:dyDescent="0.25">
      <c r="P202" s="53"/>
      <c r="Q202" s="54"/>
      <c r="R202" s="53"/>
      <c r="S202" s="54"/>
      <c r="T202" s="53"/>
      <c r="U202" s="54"/>
      <c r="V202" s="53"/>
      <c r="W202" s="54"/>
      <c r="X202" s="53"/>
      <c r="Y202" s="54"/>
      <c r="Z202" s="53"/>
      <c r="AA202" s="54"/>
      <c r="AB202" s="53"/>
      <c r="AC202" s="54"/>
      <c r="AD202" s="53"/>
      <c r="AE202" s="54"/>
    </row>
    <row r="203" spans="16:31" ht="12.75" thickBot="1" x14ac:dyDescent="0.25">
      <c r="P203" s="53"/>
      <c r="Q203" s="54"/>
      <c r="R203" s="53"/>
      <c r="S203" s="54"/>
      <c r="T203" s="53"/>
      <c r="U203" s="54"/>
      <c r="V203" s="53"/>
      <c r="W203" s="54"/>
      <c r="X203" s="53"/>
      <c r="Y203" s="54"/>
      <c r="Z203" s="53"/>
      <c r="AA203" s="54"/>
      <c r="AB203" s="53"/>
      <c r="AC203" s="54"/>
      <c r="AD203" s="53"/>
      <c r="AE203" s="54"/>
    </row>
    <row r="204" spans="16:31" ht="12.75" thickBot="1" x14ac:dyDescent="0.25">
      <c r="P204" s="53"/>
      <c r="Q204" s="54"/>
      <c r="R204" s="53"/>
      <c r="S204" s="54"/>
      <c r="T204" s="53"/>
      <c r="U204" s="54"/>
      <c r="V204" s="53"/>
      <c r="W204" s="54"/>
      <c r="X204" s="53"/>
      <c r="Y204" s="54"/>
      <c r="Z204" s="53"/>
      <c r="AA204" s="54"/>
      <c r="AB204" s="53"/>
      <c r="AC204" s="54"/>
      <c r="AD204" s="53"/>
      <c r="AE204" s="54"/>
    </row>
    <row r="205" spans="16:31" ht="12.75" thickBot="1" x14ac:dyDescent="0.25">
      <c r="P205" s="53"/>
      <c r="Q205" s="54"/>
      <c r="R205" s="53"/>
      <c r="S205" s="54"/>
      <c r="T205" s="53"/>
      <c r="U205" s="54"/>
      <c r="V205" s="53"/>
      <c r="W205" s="54"/>
      <c r="X205" s="53"/>
      <c r="Y205" s="54"/>
      <c r="Z205" s="53"/>
      <c r="AA205" s="54"/>
      <c r="AB205" s="53"/>
      <c r="AC205" s="54"/>
      <c r="AD205" s="53"/>
      <c r="AE205" s="54"/>
    </row>
    <row r="206" spans="16:31" ht="12.75" thickBot="1" x14ac:dyDescent="0.25">
      <c r="P206" s="53"/>
      <c r="Q206" s="54"/>
      <c r="R206" s="53"/>
      <c r="S206" s="54"/>
      <c r="T206" s="53"/>
      <c r="U206" s="54"/>
      <c r="V206" s="53"/>
      <c r="W206" s="54"/>
      <c r="X206" s="53"/>
      <c r="Y206" s="54"/>
      <c r="Z206" s="53"/>
      <c r="AA206" s="54"/>
      <c r="AB206" s="53"/>
      <c r="AC206" s="54"/>
      <c r="AD206" s="53"/>
      <c r="AE206" s="54"/>
    </row>
    <row r="207" spans="16:31" ht="12.75" thickBot="1" x14ac:dyDescent="0.25">
      <c r="P207" s="53"/>
      <c r="Q207" s="54"/>
      <c r="R207" s="53"/>
      <c r="S207" s="54"/>
      <c r="T207" s="53"/>
      <c r="U207" s="54"/>
      <c r="V207" s="53"/>
      <c r="W207" s="54"/>
      <c r="X207" s="53"/>
      <c r="Y207" s="54"/>
      <c r="Z207" s="53"/>
      <c r="AA207" s="54"/>
      <c r="AB207" s="53"/>
      <c r="AC207" s="54"/>
      <c r="AD207" s="53"/>
      <c r="AE207" s="54"/>
    </row>
    <row r="208" spans="16:31" ht="12.75" thickBot="1" x14ac:dyDescent="0.25">
      <c r="P208" s="53"/>
      <c r="Q208" s="54"/>
      <c r="R208" s="53"/>
      <c r="S208" s="54"/>
      <c r="T208" s="53"/>
      <c r="U208" s="54"/>
      <c r="V208" s="53"/>
      <c r="W208" s="54"/>
      <c r="X208" s="53"/>
      <c r="Y208" s="54"/>
      <c r="Z208" s="53"/>
      <c r="AA208" s="54"/>
      <c r="AB208" s="53"/>
      <c r="AC208" s="54"/>
      <c r="AD208" s="53"/>
      <c r="AE208" s="54"/>
    </row>
    <row r="209" spans="16:31" ht="12.75" thickBot="1" x14ac:dyDescent="0.25">
      <c r="P209" s="53"/>
      <c r="Q209" s="54"/>
      <c r="R209" s="53"/>
      <c r="S209" s="54"/>
      <c r="T209" s="53"/>
      <c r="U209" s="54"/>
      <c r="V209" s="53"/>
      <c r="W209" s="54"/>
      <c r="X209" s="53"/>
      <c r="Y209" s="54"/>
      <c r="Z209" s="53"/>
      <c r="AA209" s="54"/>
      <c r="AB209" s="53"/>
      <c r="AC209" s="54"/>
      <c r="AD209" s="53"/>
      <c r="AE209" s="54"/>
    </row>
    <row r="210" spans="16:31" ht="12.75" thickBot="1" x14ac:dyDescent="0.25">
      <c r="P210" s="53"/>
      <c r="Q210" s="54"/>
      <c r="R210" s="53"/>
      <c r="S210" s="54"/>
      <c r="T210" s="53"/>
      <c r="U210" s="54"/>
      <c r="V210" s="53"/>
      <c r="W210" s="54"/>
      <c r="X210" s="53"/>
      <c r="Y210" s="54"/>
      <c r="Z210" s="53"/>
      <c r="AA210" s="54"/>
      <c r="AB210" s="53"/>
      <c r="AC210" s="54"/>
      <c r="AD210" s="53"/>
      <c r="AE210" s="54"/>
    </row>
    <row r="211" spans="16:31" ht="12.75" thickBot="1" x14ac:dyDescent="0.25">
      <c r="P211" s="53"/>
      <c r="Q211" s="54"/>
      <c r="R211" s="53"/>
      <c r="S211" s="54"/>
      <c r="T211" s="53"/>
      <c r="U211" s="54"/>
      <c r="V211" s="53"/>
      <c r="W211" s="54"/>
      <c r="X211" s="53"/>
      <c r="Y211" s="54"/>
      <c r="Z211" s="53"/>
      <c r="AA211" s="54"/>
      <c r="AB211" s="53"/>
      <c r="AC211" s="54"/>
      <c r="AD211" s="53"/>
      <c r="AE211" s="54"/>
    </row>
    <row r="212" spans="16:31" ht="12.75" thickBot="1" x14ac:dyDescent="0.25">
      <c r="P212" s="53"/>
      <c r="Q212" s="54"/>
      <c r="R212" s="53"/>
      <c r="S212" s="54"/>
      <c r="T212" s="53"/>
      <c r="U212" s="54"/>
      <c r="V212" s="53"/>
      <c r="W212" s="54"/>
      <c r="X212" s="53"/>
      <c r="Y212" s="54"/>
      <c r="Z212" s="53"/>
      <c r="AA212" s="54"/>
      <c r="AB212" s="53"/>
      <c r="AC212" s="54"/>
      <c r="AD212" s="53"/>
      <c r="AE212" s="54"/>
    </row>
    <row r="213" spans="16:31" ht="12.75" thickBot="1" x14ac:dyDescent="0.25">
      <c r="P213" s="53"/>
      <c r="Q213" s="54"/>
      <c r="R213" s="53"/>
      <c r="S213" s="54"/>
      <c r="T213" s="53"/>
      <c r="U213" s="54"/>
      <c r="V213" s="53"/>
      <c r="W213" s="54"/>
      <c r="X213" s="53"/>
      <c r="Y213" s="54"/>
      <c r="Z213" s="53"/>
      <c r="AA213" s="54"/>
      <c r="AB213" s="53"/>
      <c r="AC213" s="54"/>
      <c r="AD213" s="53"/>
      <c r="AE213" s="54"/>
    </row>
    <row r="214" spans="16:31" ht="12.75" thickBot="1" x14ac:dyDescent="0.25">
      <c r="P214" s="53"/>
      <c r="Q214" s="54"/>
      <c r="R214" s="53"/>
      <c r="S214" s="54"/>
      <c r="T214" s="53"/>
      <c r="U214" s="54"/>
      <c r="V214" s="53"/>
      <c r="W214" s="54"/>
      <c r="X214" s="53"/>
      <c r="Y214" s="54"/>
      <c r="Z214" s="53"/>
      <c r="AA214" s="54"/>
      <c r="AB214" s="53"/>
      <c r="AC214" s="54"/>
      <c r="AD214" s="53"/>
      <c r="AE214" s="54"/>
    </row>
    <row r="215" spans="16:31" ht="12.75" thickBot="1" x14ac:dyDescent="0.25">
      <c r="P215" s="53"/>
      <c r="Q215" s="54"/>
      <c r="R215" s="53"/>
      <c r="S215" s="54"/>
      <c r="T215" s="53"/>
      <c r="U215" s="54"/>
      <c r="V215" s="53"/>
      <c r="W215" s="54"/>
      <c r="X215" s="53"/>
      <c r="Y215" s="54"/>
      <c r="Z215" s="53"/>
      <c r="AA215" s="54"/>
      <c r="AB215" s="53"/>
      <c r="AC215" s="54"/>
      <c r="AD215" s="53"/>
      <c r="AE215" s="54"/>
    </row>
    <row r="216" spans="16:31" ht="12.75" thickBot="1" x14ac:dyDescent="0.25">
      <c r="P216" s="53"/>
      <c r="Q216" s="54"/>
      <c r="R216" s="53"/>
      <c r="S216" s="54"/>
      <c r="T216" s="53"/>
      <c r="U216" s="54"/>
      <c r="V216" s="53"/>
      <c r="W216" s="54"/>
      <c r="X216" s="53"/>
      <c r="Y216" s="54"/>
      <c r="Z216" s="53"/>
      <c r="AA216" s="54"/>
      <c r="AB216" s="53"/>
      <c r="AC216" s="54"/>
      <c r="AD216" s="53"/>
      <c r="AE216" s="54"/>
    </row>
    <row r="217" spans="16:31" ht="12.75" thickBot="1" x14ac:dyDescent="0.25">
      <c r="P217" s="53"/>
      <c r="Q217" s="54"/>
      <c r="R217" s="53"/>
      <c r="S217" s="54"/>
      <c r="T217" s="53"/>
      <c r="U217" s="54"/>
      <c r="V217" s="53"/>
      <c r="W217" s="54"/>
      <c r="X217" s="53"/>
      <c r="Y217" s="54"/>
      <c r="Z217" s="53"/>
      <c r="AA217" s="54"/>
      <c r="AB217" s="53"/>
      <c r="AC217" s="54"/>
      <c r="AD217" s="53"/>
      <c r="AE217" s="54"/>
    </row>
    <row r="218" spans="16:31" ht="12.75" thickBot="1" x14ac:dyDescent="0.25">
      <c r="P218" s="53"/>
      <c r="Q218" s="54"/>
      <c r="R218" s="53"/>
      <c r="S218" s="54"/>
      <c r="T218" s="53"/>
      <c r="U218" s="54"/>
      <c r="V218" s="53"/>
      <c r="W218" s="54"/>
      <c r="X218" s="53"/>
      <c r="Y218" s="54"/>
      <c r="Z218" s="53"/>
      <c r="AA218" s="54"/>
      <c r="AB218" s="53"/>
      <c r="AC218" s="54"/>
      <c r="AD218" s="53"/>
      <c r="AE218" s="5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724D32-E2C9-4D4F-901C-93659B2D64EB}">
          <x14:formula1>
            <xm:f>'Hardware|Consumables'!$A$2:$A$100</xm:f>
          </x14:formula1>
          <xm:sqref>X2:X218 V2:V218 T2:T218 AD2:AD218 AB2:AB218 P2:P218 R2:R218 Z2:Z218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B708-0620-49F2-BFB3-0D42A7C9A798}">
  <sheetPr>
    <tabColor theme="7"/>
  </sheetPr>
  <dimension ref="A1:E30"/>
  <sheetViews>
    <sheetView zoomScale="115" zoomScaleNormal="115" workbookViewId="0">
      <selection activeCell="A25" sqref="A25"/>
    </sheetView>
  </sheetViews>
  <sheetFormatPr defaultColWidth="9.140625" defaultRowHeight="12" x14ac:dyDescent="0.2"/>
  <cols>
    <col min="1" max="1" width="34.5703125" style="44" customWidth="1"/>
    <col min="2" max="2" width="10.7109375" style="44" bestFit="1" customWidth="1"/>
    <col min="3" max="3" width="9.5703125" style="44" bestFit="1" customWidth="1"/>
    <col min="4" max="4" width="9.85546875" style="44" bestFit="1" customWidth="1"/>
    <col min="5" max="5" width="26.85546875" style="44" customWidth="1"/>
    <col min="6" max="16384" width="9.140625" style="44"/>
  </cols>
  <sheetData>
    <row r="1" spans="1:5" x14ac:dyDescent="0.2">
      <c r="A1" s="111" t="s">
        <v>31</v>
      </c>
      <c r="B1" s="111" t="s">
        <v>57</v>
      </c>
      <c r="C1" s="111" t="s">
        <v>58</v>
      </c>
      <c r="D1" s="111" t="s">
        <v>64</v>
      </c>
      <c r="E1" s="111" t="s">
        <v>56</v>
      </c>
    </row>
    <row r="2" spans="1:5" x14ac:dyDescent="0.2">
      <c r="A2" s="116" t="s">
        <v>30</v>
      </c>
      <c r="B2" s="234">
        <f t="shared" ref="B2:B30" si="0">SUM(C2/D2)</f>
        <v>0.20989999999999998</v>
      </c>
      <c r="C2" s="85">
        <v>20.99</v>
      </c>
      <c r="D2" s="117">
        <v>100</v>
      </c>
      <c r="E2" s="115" t="s">
        <v>87</v>
      </c>
    </row>
    <row r="3" spans="1:5" x14ac:dyDescent="0.2">
      <c r="A3" s="116" t="s">
        <v>63</v>
      </c>
      <c r="B3" s="234">
        <f t="shared" si="0"/>
        <v>8.349500000000001E-3</v>
      </c>
      <c r="C3" s="118">
        <v>166.99</v>
      </c>
      <c r="D3" s="117">
        <v>20000</v>
      </c>
      <c r="E3" s="115" t="s">
        <v>86</v>
      </c>
    </row>
    <row r="4" spans="1:5" x14ac:dyDescent="0.2">
      <c r="A4" s="116" t="s">
        <v>59</v>
      </c>
      <c r="B4" s="234">
        <f t="shared" si="0"/>
        <v>0.59950000000000003</v>
      </c>
      <c r="C4" s="85">
        <v>11.99</v>
      </c>
      <c r="D4" s="117">
        <v>20</v>
      </c>
      <c r="E4" s="115" t="s">
        <v>88</v>
      </c>
    </row>
    <row r="5" spans="1:5" x14ac:dyDescent="0.2">
      <c r="A5" s="116" t="s">
        <v>60</v>
      </c>
      <c r="B5" s="234">
        <f t="shared" si="0"/>
        <v>0.83250000000000002</v>
      </c>
      <c r="C5" s="85">
        <v>9.99</v>
      </c>
      <c r="D5" s="117">
        <v>12</v>
      </c>
      <c r="E5" s="115" t="s">
        <v>89</v>
      </c>
    </row>
    <row r="6" spans="1:5" x14ac:dyDescent="0.2">
      <c r="A6" s="116" t="s">
        <v>61</v>
      </c>
      <c r="B6" s="234">
        <f t="shared" si="0"/>
        <v>0.75900000000000001</v>
      </c>
      <c r="C6" s="85">
        <v>7.59</v>
      </c>
      <c r="D6" s="117">
        <v>10</v>
      </c>
      <c r="E6" s="115" t="s">
        <v>90</v>
      </c>
    </row>
    <row r="7" spans="1:5" x14ac:dyDescent="0.2">
      <c r="A7" s="116" t="s">
        <v>62</v>
      </c>
      <c r="B7" s="234">
        <f t="shared" si="0"/>
        <v>1.8495000000000001</v>
      </c>
      <c r="C7" s="85">
        <v>36.99</v>
      </c>
      <c r="D7" s="117">
        <v>20</v>
      </c>
      <c r="E7" s="115" t="s">
        <v>91</v>
      </c>
    </row>
    <row r="8" spans="1:5" x14ac:dyDescent="0.2">
      <c r="A8" s="116" t="s">
        <v>75</v>
      </c>
      <c r="B8" s="234">
        <f t="shared" si="0"/>
        <v>0.11990000000000001</v>
      </c>
      <c r="C8" s="85">
        <v>11.99</v>
      </c>
      <c r="D8" s="117">
        <v>100</v>
      </c>
      <c r="E8" s="115" t="s">
        <v>92</v>
      </c>
    </row>
    <row r="9" spans="1:5" x14ac:dyDescent="0.2">
      <c r="A9" s="116" t="s">
        <v>76</v>
      </c>
      <c r="B9" s="234">
        <f t="shared" si="0"/>
        <v>8.1900000000000001E-2</v>
      </c>
      <c r="C9" s="85">
        <v>8.19</v>
      </c>
      <c r="D9" s="117">
        <v>100</v>
      </c>
      <c r="E9" s="115" t="s">
        <v>93</v>
      </c>
    </row>
    <row r="10" spans="1:5" x14ac:dyDescent="0.2">
      <c r="A10" s="119" t="s">
        <v>94</v>
      </c>
      <c r="B10" s="234">
        <f t="shared" si="0"/>
        <v>1.9980000000000001E-2</v>
      </c>
      <c r="C10" s="85">
        <v>9.99</v>
      </c>
      <c r="D10" s="117">
        <v>500</v>
      </c>
      <c r="E10" s="115" t="s">
        <v>95</v>
      </c>
    </row>
    <row r="11" spans="1:5" x14ac:dyDescent="0.2">
      <c r="A11" s="116" t="s">
        <v>103</v>
      </c>
      <c r="B11" s="234">
        <f t="shared" si="0"/>
        <v>2.5227272727272727E-2</v>
      </c>
      <c r="C11" s="85">
        <v>9.99</v>
      </c>
      <c r="D11" s="117">
        <f>SUM(330*12/10)</f>
        <v>396</v>
      </c>
      <c r="E11" s="115" t="s">
        <v>96</v>
      </c>
    </row>
    <row r="12" spans="1:5" x14ac:dyDescent="0.2">
      <c r="A12" s="116" t="s">
        <v>97</v>
      </c>
      <c r="B12" s="234">
        <f t="shared" si="0"/>
        <v>5.9800000000000006E-2</v>
      </c>
      <c r="C12" s="85">
        <v>2.99</v>
      </c>
      <c r="D12" s="117">
        <v>50</v>
      </c>
      <c r="E12" s="115" t="s">
        <v>98</v>
      </c>
    </row>
    <row r="13" spans="1:5" x14ac:dyDescent="0.2">
      <c r="A13" s="116" t="s">
        <v>100</v>
      </c>
      <c r="B13" s="234">
        <f t="shared" si="0"/>
        <v>0.39960000000000001</v>
      </c>
      <c r="C13" s="85">
        <v>9.99</v>
      </c>
      <c r="D13" s="117">
        <v>25</v>
      </c>
      <c r="E13" s="115" t="s">
        <v>99</v>
      </c>
    </row>
    <row r="14" spans="1:5" x14ac:dyDescent="0.2">
      <c r="A14" s="116" t="s">
        <v>101</v>
      </c>
      <c r="B14" s="234">
        <f t="shared" si="0"/>
        <v>9.9900000000000003E-2</v>
      </c>
      <c r="C14" s="85">
        <v>9.99</v>
      </c>
      <c r="D14" s="117">
        <v>100</v>
      </c>
      <c r="E14" s="115" t="s">
        <v>102</v>
      </c>
    </row>
    <row r="15" spans="1:5" x14ac:dyDescent="0.2">
      <c r="A15" s="116" t="s">
        <v>104</v>
      </c>
      <c r="B15" s="234">
        <f t="shared" si="0"/>
        <v>0.78600000000000003</v>
      </c>
      <c r="C15" s="85">
        <v>15.72</v>
      </c>
      <c r="D15" s="117">
        <v>20</v>
      </c>
      <c r="E15" s="115" t="s">
        <v>116</v>
      </c>
    </row>
    <row r="16" spans="1:5" x14ac:dyDescent="0.2">
      <c r="A16" s="116" t="s">
        <v>111</v>
      </c>
      <c r="B16" s="234">
        <f t="shared" si="0"/>
        <v>0.33840000000000003</v>
      </c>
      <c r="C16" s="85">
        <v>8.4600000000000009</v>
      </c>
      <c r="D16" s="117">
        <v>25</v>
      </c>
      <c r="E16" s="115" t="s">
        <v>110</v>
      </c>
    </row>
    <row r="17" spans="1:5" x14ac:dyDescent="0.2">
      <c r="A17" s="44" t="s">
        <v>234</v>
      </c>
      <c r="B17" s="234">
        <f t="shared" si="0"/>
        <v>0.41020000000000001</v>
      </c>
      <c r="C17" s="85">
        <v>20.51</v>
      </c>
      <c r="D17" s="117">
        <v>50</v>
      </c>
    </row>
    <row r="18" spans="1:5" x14ac:dyDescent="0.2">
      <c r="A18" s="44" t="s">
        <v>251</v>
      </c>
      <c r="B18" s="234">
        <f t="shared" si="0"/>
        <v>9.8499999999999994E-3</v>
      </c>
      <c r="C18" s="85">
        <v>9.85</v>
      </c>
      <c r="D18" s="117">
        <v>1000</v>
      </c>
      <c r="E18" s="115" t="s">
        <v>253</v>
      </c>
    </row>
    <row r="19" spans="1:5" x14ac:dyDescent="0.2">
      <c r="A19" s="44" t="s">
        <v>252</v>
      </c>
      <c r="B19" s="85">
        <f t="shared" si="0"/>
        <v>0.64949999999999997</v>
      </c>
      <c r="C19" s="85">
        <v>12.99</v>
      </c>
      <c r="D19" s="117">
        <v>20</v>
      </c>
      <c r="E19" s="115" t="s">
        <v>256</v>
      </c>
    </row>
    <row r="20" spans="1:5" x14ac:dyDescent="0.2">
      <c r="A20" s="44" t="s">
        <v>254</v>
      </c>
      <c r="B20" s="85">
        <f t="shared" si="0"/>
        <v>4.4950000000000004E-2</v>
      </c>
      <c r="C20" s="85">
        <v>8.99</v>
      </c>
      <c r="D20" s="117">
        <v>200</v>
      </c>
      <c r="E20" s="115" t="s">
        <v>255</v>
      </c>
    </row>
    <row r="21" spans="1:5" x14ac:dyDescent="0.2">
      <c r="A21" s="44" t="s">
        <v>260</v>
      </c>
      <c r="B21" s="85">
        <f t="shared" si="0"/>
        <v>0.64749999999999996</v>
      </c>
      <c r="C21" s="85">
        <v>12.95</v>
      </c>
      <c r="D21" s="117">
        <v>20</v>
      </c>
    </row>
    <row r="22" spans="1:5" ht="15" x14ac:dyDescent="0.25">
      <c r="A22" s="44" t="s">
        <v>266</v>
      </c>
      <c r="B22" s="85">
        <f t="shared" si="0"/>
        <v>0.36680519480519486</v>
      </c>
      <c r="C22" s="85">
        <v>367.17200000000003</v>
      </c>
      <c r="D22" s="117">
        <v>1001</v>
      </c>
      <c r="E22" s="253" t="s">
        <v>264</v>
      </c>
    </row>
    <row r="23" spans="1:5" ht="15" x14ac:dyDescent="0.25">
      <c r="A23" s="44" t="s">
        <v>267</v>
      </c>
      <c r="B23" s="85">
        <f t="shared" si="0"/>
        <v>0.74950000000000006</v>
      </c>
      <c r="C23" s="85">
        <v>14.99</v>
      </c>
      <c r="D23" s="117">
        <v>20</v>
      </c>
      <c r="E23" s="253" t="s">
        <v>262</v>
      </c>
    </row>
    <row r="24" spans="1:5" ht="15" x14ac:dyDescent="0.25">
      <c r="A24" s="44" t="s">
        <v>265</v>
      </c>
      <c r="B24" s="85">
        <f t="shared" si="0"/>
        <v>1.6989999999999998</v>
      </c>
      <c r="C24" s="85">
        <v>16.989999999999998</v>
      </c>
      <c r="D24" s="117">
        <v>10</v>
      </c>
      <c r="E24" s="253" t="s">
        <v>263</v>
      </c>
    </row>
    <row r="25" spans="1:5" x14ac:dyDescent="0.2">
      <c r="B25" s="85" t="e">
        <f t="shared" si="0"/>
        <v>#DIV/0!</v>
      </c>
      <c r="C25" s="85"/>
      <c r="D25" s="117"/>
    </row>
    <row r="26" spans="1:5" x14ac:dyDescent="0.2">
      <c r="B26" s="85" t="e">
        <f t="shared" si="0"/>
        <v>#DIV/0!</v>
      </c>
      <c r="C26" s="85"/>
      <c r="D26" s="117"/>
    </row>
    <row r="27" spans="1:5" x14ac:dyDescent="0.2">
      <c r="B27" s="85" t="e">
        <f t="shared" si="0"/>
        <v>#DIV/0!</v>
      </c>
      <c r="C27" s="85"/>
      <c r="D27" s="117"/>
    </row>
    <row r="28" spans="1:5" x14ac:dyDescent="0.2">
      <c r="B28" s="85" t="e">
        <f t="shared" si="0"/>
        <v>#DIV/0!</v>
      </c>
      <c r="C28" s="85"/>
      <c r="D28" s="117"/>
    </row>
    <row r="29" spans="1:5" x14ac:dyDescent="0.2">
      <c r="B29" s="85" t="e">
        <f t="shared" si="0"/>
        <v>#DIV/0!</v>
      </c>
      <c r="C29" s="85"/>
      <c r="D29" s="117"/>
    </row>
    <row r="30" spans="1:5" x14ac:dyDescent="0.2">
      <c r="B30" s="85" t="e">
        <f t="shared" si="0"/>
        <v>#DIV/0!</v>
      </c>
      <c r="C30" s="85"/>
      <c r="D30" s="117"/>
    </row>
  </sheetData>
  <hyperlinks>
    <hyperlink ref="E8" r:id="rId1" xr:uid="{9DD5AED3-B848-491D-8BE3-14236CEEF866}"/>
    <hyperlink ref="E9" r:id="rId2" xr:uid="{51382B9C-FD10-4251-83C4-73CD0946FBF6}"/>
    <hyperlink ref="E2" r:id="rId3" xr:uid="{369B1B3B-611B-48AD-94E0-0CF696420B65}"/>
    <hyperlink ref="E4" r:id="rId4" xr:uid="{EE9582B9-86F8-4EE8-B54A-2B3A7D66E196}"/>
    <hyperlink ref="E5" r:id="rId5" xr:uid="{4AC26017-737E-452A-A9D5-DF07FE5DF35D}"/>
    <hyperlink ref="E6" r:id="rId6" xr:uid="{DCFD9227-A0A3-49EA-9DC2-569624EEDB5E}"/>
    <hyperlink ref="E7" r:id="rId7" xr:uid="{C44E4084-D804-425C-8FDA-B221CAE87ED1}"/>
    <hyperlink ref="E3" r:id="rId8" xr:uid="{C0488F26-FACC-45C6-9BBA-E4AA86FE4CAE}"/>
    <hyperlink ref="E10" r:id="rId9" xr:uid="{07403619-39F9-4668-9D28-7114ACA00D49}"/>
    <hyperlink ref="E11" r:id="rId10" xr:uid="{4FD1245B-F7C3-41C8-8B4B-359AB21C505A}"/>
    <hyperlink ref="E12" r:id="rId11" xr:uid="{67B5DA1E-92F2-463A-8771-9845F5D2E0E0}"/>
    <hyperlink ref="E13" r:id="rId12" xr:uid="{E48E1692-FBAF-47CE-9A33-C3737115ED00}"/>
    <hyperlink ref="E14" r:id="rId13" xr:uid="{2F1E6687-F4E1-4F8C-9282-C0D3457B7D8E}"/>
    <hyperlink ref="E15" r:id="rId14" display="https://www.amazon.com/Hundred-R6-2RS-Sealed-Bearings-Pre-Lubricated/dp/B01CUNP1PI" xr:uid="{2D5BA6AC-334D-478E-8612-A354BAE93EFB}"/>
    <hyperlink ref="E16" r:id="rId15" xr:uid="{B8924A5D-46BE-409F-946D-8CC7CAC5D5A3}"/>
    <hyperlink ref="E18" r:id="rId16" xr:uid="{8FA4ED4C-A7B9-4C13-81DE-5ADE0F1EBD00}"/>
    <hyperlink ref="E19" r:id="rId17" xr:uid="{C5B7BE6A-8FEC-44E6-8E8E-F07168064FEC}"/>
    <hyperlink ref="E20" r:id="rId18" xr:uid="{423BF72B-52B1-4039-B1D6-86A16B0E3C7A}"/>
    <hyperlink ref="E23" r:id="rId19" xr:uid="{A066B798-FEAD-405E-8CC8-8CDECC230190}"/>
    <hyperlink ref="E24" r:id="rId20" xr:uid="{E51FD622-96DF-4301-829D-4C9C8D0C2EEC}"/>
    <hyperlink ref="E22" r:id="rId21" xr:uid="{DB341F79-3987-430D-83FC-0B4338E96D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L46"/>
  <sheetViews>
    <sheetView zoomScaleNormal="100" workbookViewId="0">
      <selection activeCell="N2" sqref="N2"/>
    </sheetView>
  </sheetViews>
  <sheetFormatPr defaultColWidth="9.140625" defaultRowHeight="12" x14ac:dyDescent="0.2"/>
  <cols>
    <col min="1" max="1" width="25.7109375" style="44" customWidth="1"/>
    <col min="2" max="2" width="18.28515625" style="44" customWidth="1"/>
    <col min="3" max="3" width="8.7109375" style="44" customWidth="1"/>
    <col min="4" max="4" width="14.7109375" style="44" customWidth="1"/>
    <col min="5" max="5" width="16.5703125" style="44" customWidth="1"/>
    <col min="6" max="7" width="20.140625" style="44" customWidth="1"/>
    <col min="8" max="8" width="17.42578125" style="44" customWidth="1"/>
    <col min="9" max="1025" width="11.28515625" style="44" customWidth="1"/>
    <col min="1026" max="16384" width="9.140625" style="44"/>
  </cols>
  <sheetData>
    <row r="1" spans="1:12" ht="24" x14ac:dyDescent="0.2">
      <c r="A1" s="83" t="s">
        <v>31</v>
      </c>
      <c r="B1" s="83" t="s">
        <v>32</v>
      </c>
      <c r="C1" s="83" t="str">
        <f>"Price ["&amp;General!B6&amp;"]"</f>
        <v>Price [$]</v>
      </c>
      <c r="D1" s="83" t="s">
        <v>33</v>
      </c>
      <c r="E1" s="83" t="str">
        <f>"Service costs per life ["&amp;General!B6&amp;"]"</f>
        <v>Service costs per life [$]</v>
      </c>
      <c r="F1" s="83" t="s">
        <v>34</v>
      </c>
      <c r="G1" s="83" t="s">
        <v>49</v>
      </c>
      <c r="H1" s="83" t="str">
        <f>"Depreciation ["&amp;General!B6&amp;"/h]"</f>
        <v>Depreciation [$/h]</v>
      </c>
    </row>
    <row r="2" spans="1:12" x14ac:dyDescent="0.2">
      <c r="A2" s="120" t="s">
        <v>35</v>
      </c>
      <c r="B2" s="120">
        <v>1.75</v>
      </c>
      <c r="C2" s="120">
        <v>0</v>
      </c>
      <c r="D2" s="120">
        <v>2000</v>
      </c>
      <c r="E2" s="120">
        <v>100</v>
      </c>
      <c r="F2" s="121">
        <v>0.1</v>
      </c>
      <c r="G2" s="122">
        <v>2.0833333333333333E-3</v>
      </c>
      <c r="H2" s="123">
        <f>(C2+E2)/D2</f>
        <v>0.05</v>
      </c>
      <c r="J2" s="326" t="s">
        <v>278</v>
      </c>
      <c r="K2" s="326"/>
      <c r="L2" s="326"/>
    </row>
    <row r="3" spans="1:12" x14ac:dyDescent="0.2">
      <c r="A3" s="120" t="s">
        <v>51</v>
      </c>
      <c r="B3" s="120">
        <v>1.75</v>
      </c>
      <c r="C3" s="120">
        <v>400</v>
      </c>
      <c r="D3" s="120">
        <v>2000</v>
      </c>
      <c r="E3" s="120">
        <v>200</v>
      </c>
      <c r="F3" s="121">
        <v>0.125</v>
      </c>
      <c r="G3" s="122">
        <v>6.9444444444444441E-3</v>
      </c>
      <c r="H3" s="123">
        <f>(C3+E3)/D3</f>
        <v>0.3</v>
      </c>
      <c r="J3" s="326"/>
      <c r="K3" s="326"/>
      <c r="L3" s="326"/>
    </row>
    <row r="4" spans="1:12" x14ac:dyDescent="0.2">
      <c r="A4" s="120" t="s">
        <v>117</v>
      </c>
      <c r="B4" s="120">
        <v>1.75</v>
      </c>
      <c r="C4" s="120">
        <v>2800</v>
      </c>
      <c r="D4" s="120">
        <v>2000</v>
      </c>
      <c r="E4" s="120">
        <v>400</v>
      </c>
      <c r="F4" s="121">
        <v>0.1</v>
      </c>
      <c r="G4" s="122">
        <v>6.9444444444444441E-3</v>
      </c>
      <c r="H4" s="123">
        <f>(C4+E4)/D4</f>
        <v>1.6</v>
      </c>
      <c r="J4" s="326"/>
      <c r="K4" s="326"/>
      <c r="L4" s="326"/>
    </row>
    <row r="5" spans="1:12" x14ac:dyDescent="0.2">
      <c r="A5" s="120"/>
      <c r="B5" s="120"/>
      <c r="C5" s="120"/>
      <c r="D5" s="120"/>
      <c r="E5" s="120"/>
      <c r="F5" s="121"/>
      <c r="G5" s="122">
        <v>0</v>
      </c>
      <c r="H5" s="123"/>
      <c r="J5" s="326"/>
      <c r="K5" s="326"/>
      <c r="L5" s="326"/>
    </row>
    <row r="6" spans="1:12" x14ac:dyDescent="0.2">
      <c r="A6" s="120"/>
      <c r="B6" s="120"/>
      <c r="C6" s="120"/>
      <c r="D6" s="120"/>
      <c r="E6" s="120"/>
      <c r="F6" s="121"/>
      <c r="G6" s="122">
        <v>0</v>
      </c>
      <c r="H6" s="124"/>
      <c r="J6" s="326"/>
      <c r="K6" s="326"/>
      <c r="L6" s="326"/>
    </row>
    <row r="7" spans="1:12" x14ac:dyDescent="0.2">
      <c r="A7" s="120"/>
      <c r="B7" s="120"/>
      <c r="C7" s="120"/>
      <c r="D7" s="120"/>
      <c r="E7" s="120"/>
      <c r="F7" s="121"/>
      <c r="G7" s="122">
        <v>0</v>
      </c>
      <c r="H7" s="124"/>
      <c r="J7" s="326"/>
      <c r="K7" s="326"/>
      <c r="L7" s="326"/>
    </row>
    <row r="8" spans="1:12" x14ac:dyDescent="0.2">
      <c r="A8" s="120"/>
      <c r="B8" s="120"/>
      <c r="C8" s="120"/>
      <c r="D8" s="120"/>
      <c r="E8" s="120"/>
      <c r="F8" s="121"/>
      <c r="G8" s="122">
        <v>0</v>
      </c>
      <c r="H8" s="124"/>
      <c r="J8" s="326"/>
      <c r="K8" s="326"/>
      <c r="L8" s="326"/>
    </row>
    <row r="9" spans="1:12" x14ac:dyDescent="0.2">
      <c r="A9" s="120"/>
      <c r="B9" s="120"/>
      <c r="C9" s="120"/>
      <c r="D9" s="120"/>
      <c r="E9" s="120"/>
      <c r="F9" s="121"/>
      <c r="G9" s="122">
        <v>0</v>
      </c>
      <c r="H9" s="124"/>
      <c r="J9" s="326"/>
      <c r="K9" s="326"/>
      <c r="L9" s="326"/>
    </row>
    <row r="10" spans="1:12" x14ac:dyDescent="0.2">
      <c r="A10" s="120"/>
      <c r="B10" s="120"/>
      <c r="C10" s="120"/>
      <c r="D10" s="120"/>
      <c r="E10" s="120"/>
      <c r="F10" s="121"/>
      <c r="G10" s="122">
        <v>0</v>
      </c>
      <c r="H10" s="124"/>
      <c r="J10" s="326"/>
      <c r="K10" s="326"/>
      <c r="L10" s="326"/>
    </row>
    <row r="11" spans="1:12" x14ac:dyDescent="0.2">
      <c r="A11" s="120"/>
      <c r="B11" s="120"/>
      <c r="C11" s="120"/>
      <c r="D11" s="120"/>
      <c r="E11" s="120"/>
      <c r="F11" s="121"/>
      <c r="G11" s="122">
        <v>0</v>
      </c>
      <c r="H11" s="124"/>
      <c r="J11" s="326"/>
      <c r="K11" s="326"/>
      <c r="L11" s="326"/>
    </row>
    <row r="12" spans="1:12" x14ac:dyDescent="0.2">
      <c r="A12" s="120"/>
      <c r="B12" s="120"/>
      <c r="C12" s="120"/>
      <c r="D12" s="120"/>
      <c r="E12" s="120"/>
      <c r="F12" s="125"/>
      <c r="G12" s="122">
        <v>0</v>
      </c>
      <c r="H12" s="124"/>
    </row>
    <row r="13" spans="1:12" x14ac:dyDescent="0.2">
      <c r="A13" s="120"/>
      <c r="B13" s="120"/>
      <c r="C13" s="120"/>
      <c r="D13" s="120"/>
      <c r="E13" s="120"/>
      <c r="F13" s="125"/>
      <c r="G13" s="122">
        <v>0</v>
      </c>
      <c r="H13" s="124"/>
    </row>
    <row r="14" spans="1:12" x14ac:dyDescent="0.2">
      <c r="A14" s="120"/>
      <c r="B14" s="120"/>
      <c r="C14" s="120"/>
      <c r="D14" s="120"/>
      <c r="E14" s="120"/>
      <c r="F14" s="125"/>
      <c r="G14" s="122">
        <v>0</v>
      </c>
      <c r="H14" s="124"/>
    </row>
    <row r="15" spans="1:12" x14ac:dyDescent="0.2">
      <c r="A15" s="120"/>
      <c r="B15" s="120"/>
      <c r="C15" s="120"/>
      <c r="D15" s="120"/>
      <c r="E15" s="120"/>
      <c r="F15" s="125"/>
      <c r="G15" s="122">
        <v>0</v>
      </c>
      <c r="H15" s="124"/>
    </row>
    <row r="16" spans="1:12" x14ac:dyDescent="0.2">
      <c r="A16" s="120"/>
      <c r="B16" s="120"/>
      <c r="C16" s="120"/>
      <c r="D16" s="120"/>
      <c r="E16" s="120"/>
      <c r="F16" s="125"/>
      <c r="G16" s="122">
        <v>0</v>
      </c>
      <c r="H16" s="124"/>
    </row>
    <row r="17" spans="1:8" x14ac:dyDescent="0.2">
      <c r="A17" s="120"/>
      <c r="B17" s="120"/>
      <c r="C17" s="120"/>
      <c r="D17" s="120"/>
      <c r="E17" s="120"/>
      <c r="F17" s="125"/>
      <c r="G17" s="122">
        <v>0</v>
      </c>
      <c r="H17" s="124"/>
    </row>
    <row r="18" spans="1:8" x14ac:dyDescent="0.2">
      <c r="A18" s="120"/>
      <c r="B18" s="120"/>
      <c r="C18" s="120"/>
      <c r="D18" s="120"/>
      <c r="E18" s="120"/>
      <c r="F18" s="125"/>
      <c r="G18" s="122">
        <v>0</v>
      </c>
      <c r="H18" s="124"/>
    </row>
    <row r="19" spans="1:8" x14ac:dyDescent="0.2">
      <c r="A19" s="120"/>
      <c r="B19" s="120"/>
      <c r="C19" s="120"/>
      <c r="D19" s="120"/>
      <c r="E19" s="120"/>
      <c r="F19" s="125"/>
      <c r="G19" s="122">
        <v>0</v>
      </c>
      <c r="H19" s="124"/>
    </row>
    <row r="20" spans="1:8" x14ac:dyDescent="0.2">
      <c r="A20" s="120"/>
      <c r="B20" s="120"/>
      <c r="C20" s="120"/>
      <c r="D20" s="120"/>
      <c r="E20" s="120"/>
      <c r="F20" s="125"/>
      <c r="G20" s="122">
        <v>0</v>
      </c>
      <c r="H20" s="124"/>
    </row>
    <row r="21" spans="1:8" x14ac:dyDescent="0.2">
      <c r="A21" s="120"/>
      <c r="B21" s="120"/>
      <c r="C21" s="120"/>
      <c r="D21" s="120"/>
      <c r="E21" s="120"/>
      <c r="F21" s="125"/>
      <c r="G21" s="122">
        <v>0</v>
      </c>
      <c r="H21" s="124"/>
    </row>
    <row r="22" spans="1:8" x14ac:dyDescent="0.2">
      <c r="A22" s="120"/>
      <c r="B22" s="120"/>
      <c r="C22" s="120"/>
      <c r="D22" s="120"/>
      <c r="E22" s="120"/>
      <c r="F22" s="125"/>
      <c r="G22" s="122">
        <v>0</v>
      </c>
      <c r="H22" s="124"/>
    </row>
    <row r="23" spans="1:8" x14ac:dyDescent="0.2">
      <c r="A23" s="120"/>
      <c r="B23" s="120"/>
      <c r="C23" s="120"/>
      <c r="D23" s="120"/>
      <c r="E23" s="120"/>
      <c r="F23" s="125"/>
      <c r="G23" s="122">
        <v>0</v>
      </c>
      <c r="H23" s="124"/>
    </row>
    <row r="24" spans="1:8" x14ac:dyDescent="0.2">
      <c r="A24" s="120"/>
      <c r="B24" s="120"/>
      <c r="C24" s="120"/>
      <c r="D24" s="120"/>
      <c r="E24" s="120"/>
      <c r="F24" s="125"/>
      <c r="G24" s="122">
        <v>0</v>
      </c>
      <c r="H24" s="124"/>
    </row>
    <row r="25" spans="1:8" x14ac:dyDescent="0.2">
      <c r="A25" s="120"/>
      <c r="B25" s="120"/>
      <c r="C25" s="120"/>
      <c r="D25" s="120"/>
      <c r="E25" s="120"/>
      <c r="F25" s="125"/>
      <c r="G25" s="122">
        <v>0</v>
      </c>
      <c r="H25" s="124"/>
    </row>
    <row r="26" spans="1:8" x14ac:dyDescent="0.2">
      <c r="A26" s="120"/>
      <c r="B26" s="120"/>
      <c r="C26" s="120"/>
      <c r="D26" s="120"/>
      <c r="E26" s="120"/>
      <c r="F26" s="125"/>
      <c r="G26" s="122">
        <v>0</v>
      </c>
      <c r="H26" s="124"/>
    </row>
    <row r="27" spans="1:8" x14ac:dyDescent="0.2">
      <c r="A27" s="120"/>
      <c r="B27" s="120"/>
      <c r="C27" s="120"/>
      <c r="D27" s="120"/>
      <c r="E27" s="120"/>
      <c r="F27" s="125"/>
      <c r="G27" s="122">
        <v>0</v>
      </c>
      <c r="H27" s="124"/>
    </row>
    <row r="28" spans="1:8" x14ac:dyDescent="0.2">
      <c r="A28" s="120"/>
      <c r="B28" s="120"/>
      <c r="C28" s="120"/>
      <c r="D28" s="120"/>
      <c r="E28" s="120"/>
      <c r="F28" s="125"/>
      <c r="G28" s="122">
        <v>0</v>
      </c>
      <c r="H28" s="124"/>
    </row>
    <row r="29" spans="1:8" x14ac:dyDescent="0.2">
      <c r="A29" s="120"/>
      <c r="B29" s="120"/>
      <c r="C29" s="120"/>
      <c r="D29" s="120"/>
      <c r="E29" s="120"/>
      <c r="F29" s="125"/>
      <c r="G29" s="122">
        <v>0</v>
      </c>
      <c r="H29" s="124"/>
    </row>
    <row r="30" spans="1:8" x14ac:dyDescent="0.2">
      <c r="A30" s="120"/>
      <c r="B30" s="120"/>
      <c r="C30" s="120"/>
      <c r="D30" s="120"/>
      <c r="E30" s="120"/>
      <c r="F30" s="125"/>
      <c r="G30" s="122">
        <v>0</v>
      </c>
      <c r="H30" s="124"/>
    </row>
    <row r="31" spans="1:8" x14ac:dyDescent="0.2">
      <c r="A31" s="120"/>
      <c r="B31" s="120"/>
      <c r="C31" s="120"/>
      <c r="D31" s="120"/>
      <c r="E31" s="120"/>
      <c r="F31" s="125"/>
      <c r="G31" s="122">
        <v>0</v>
      </c>
      <c r="H31" s="124"/>
    </row>
    <row r="32" spans="1:8" x14ac:dyDescent="0.2">
      <c r="A32" s="120"/>
      <c r="B32" s="120"/>
      <c r="C32" s="120"/>
      <c r="D32" s="120"/>
      <c r="E32" s="120"/>
      <c r="F32" s="125"/>
      <c r="G32" s="122">
        <v>0</v>
      </c>
      <c r="H32" s="124"/>
    </row>
    <row r="33" spans="1:8" x14ac:dyDescent="0.2">
      <c r="A33" s="120"/>
      <c r="B33" s="120"/>
      <c r="C33" s="120"/>
      <c r="D33" s="120"/>
      <c r="E33" s="120"/>
      <c r="F33" s="125"/>
      <c r="G33" s="122">
        <v>0</v>
      </c>
      <c r="H33" s="124"/>
    </row>
    <row r="34" spans="1:8" x14ac:dyDescent="0.2">
      <c r="A34" s="120"/>
      <c r="B34" s="120"/>
      <c r="C34" s="120"/>
      <c r="D34" s="120"/>
      <c r="E34" s="120"/>
      <c r="F34" s="125"/>
      <c r="G34" s="122">
        <v>0</v>
      </c>
      <c r="H34" s="124"/>
    </row>
    <row r="35" spans="1:8" x14ac:dyDescent="0.2">
      <c r="A35" s="120"/>
      <c r="B35" s="120"/>
      <c r="C35" s="120"/>
      <c r="D35" s="120"/>
      <c r="E35" s="120"/>
      <c r="F35" s="125"/>
      <c r="G35" s="122">
        <v>0</v>
      </c>
      <c r="H35" s="124"/>
    </row>
    <row r="36" spans="1:8" x14ac:dyDescent="0.2">
      <c r="A36" s="120"/>
      <c r="B36" s="120"/>
      <c r="C36" s="120"/>
      <c r="D36" s="120"/>
      <c r="E36" s="120"/>
      <c r="F36" s="125"/>
      <c r="G36" s="122">
        <v>0</v>
      </c>
      <c r="H36" s="124"/>
    </row>
    <row r="37" spans="1:8" x14ac:dyDescent="0.2">
      <c r="A37" s="120"/>
      <c r="B37" s="120"/>
      <c r="C37" s="120"/>
      <c r="D37" s="120"/>
      <c r="E37" s="120"/>
      <c r="F37" s="125"/>
      <c r="G37" s="122">
        <v>0</v>
      </c>
      <c r="H37" s="124"/>
    </row>
    <row r="38" spans="1:8" x14ac:dyDescent="0.2">
      <c r="A38" s="120"/>
      <c r="B38" s="120"/>
      <c r="C38" s="120"/>
      <c r="D38" s="120"/>
      <c r="E38" s="120"/>
      <c r="F38" s="125"/>
      <c r="G38" s="122">
        <v>0</v>
      </c>
      <c r="H38" s="124"/>
    </row>
    <row r="39" spans="1:8" x14ac:dyDescent="0.2">
      <c r="A39" s="120"/>
      <c r="B39" s="120"/>
      <c r="C39" s="120"/>
      <c r="D39" s="120"/>
      <c r="E39" s="120"/>
      <c r="F39" s="125"/>
      <c r="G39" s="122">
        <v>0</v>
      </c>
      <c r="H39" s="124"/>
    </row>
    <row r="40" spans="1:8" x14ac:dyDescent="0.2">
      <c r="A40" s="120"/>
      <c r="B40" s="120"/>
      <c r="C40" s="120"/>
      <c r="D40" s="120"/>
      <c r="E40" s="120"/>
      <c r="F40" s="125"/>
      <c r="G40" s="122">
        <v>0</v>
      </c>
      <c r="H40" s="124"/>
    </row>
    <row r="41" spans="1:8" x14ac:dyDescent="0.2">
      <c r="A41" s="120"/>
      <c r="B41" s="120"/>
      <c r="C41" s="120"/>
      <c r="D41" s="120"/>
      <c r="E41" s="120"/>
      <c r="F41" s="125"/>
      <c r="G41" s="122">
        <v>0</v>
      </c>
      <c r="H41" s="124"/>
    </row>
    <row r="42" spans="1:8" x14ac:dyDescent="0.2">
      <c r="A42" s="120"/>
      <c r="B42" s="120"/>
      <c r="C42" s="120"/>
      <c r="D42" s="120"/>
      <c r="E42" s="120"/>
      <c r="F42" s="125"/>
      <c r="G42" s="122">
        <v>0</v>
      </c>
      <c r="H42" s="124"/>
    </row>
    <row r="43" spans="1:8" x14ac:dyDescent="0.2">
      <c r="A43" s="120"/>
      <c r="B43" s="120"/>
      <c r="C43" s="120"/>
      <c r="D43" s="120"/>
      <c r="E43" s="120"/>
      <c r="F43" s="125"/>
      <c r="G43" s="122">
        <v>0</v>
      </c>
      <c r="H43" s="124"/>
    </row>
    <row r="44" spans="1:8" x14ac:dyDescent="0.2">
      <c r="A44" s="120"/>
      <c r="B44" s="120"/>
      <c r="C44" s="120"/>
      <c r="D44" s="120"/>
      <c r="E44" s="120"/>
      <c r="F44" s="125"/>
      <c r="G44" s="122">
        <v>0</v>
      </c>
      <c r="H44" s="124"/>
    </row>
    <row r="45" spans="1:8" x14ac:dyDescent="0.2">
      <c r="A45" s="120"/>
      <c r="B45" s="120"/>
      <c r="C45" s="120"/>
      <c r="D45" s="120"/>
      <c r="E45" s="120"/>
      <c r="F45" s="125"/>
      <c r="G45" s="122">
        <v>0</v>
      </c>
      <c r="H45" s="124"/>
    </row>
    <row r="46" spans="1:8" x14ac:dyDescent="0.2">
      <c r="A46" s="120"/>
      <c r="B46" s="120"/>
      <c r="C46" s="120"/>
      <c r="D46" s="120"/>
      <c r="E46" s="120"/>
      <c r="F46" s="125"/>
      <c r="G46" s="122">
        <v>0</v>
      </c>
      <c r="H46" s="124"/>
    </row>
  </sheetData>
  <mergeCells count="1">
    <mergeCell ref="J2:L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/>
  </sheetPr>
  <dimension ref="A1:I50"/>
  <sheetViews>
    <sheetView workbookViewId="0"/>
  </sheetViews>
  <sheetFormatPr defaultColWidth="9.140625" defaultRowHeight="12" x14ac:dyDescent="0.2"/>
  <cols>
    <col min="1" max="1" width="35.85546875" style="44" customWidth="1"/>
    <col min="2" max="2" width="15.42578125" style="44" customWidth="1"/>
    <col min="3" max="3" width="14.42578125" style="44" customWidth="1"/>
    <col min="4" max="4" width="14.7109375" style="44" customWidth="1"/>
    <col min="5" max="5" width="17.140625" style="44" customWidth="1"/>
    <col min="6" max="6" width="17.28515625" style="44" customWidth="1"/>
    <col min="7" max="7" width="14.42578125" style="44" customWidth="1"/>
    <col min="8" max="8" width="19.140625" style="44" customWidth="1"/>
    <col min="9" max="9" width="18.5703125" style="44" customWidth="1"/>
    <col min="10" max="10" width="12.7109375" style="44" customWidth="1"/>
    <col min="11" max="1024" width="11.28515625" style="44" customWidth="1"/>
    <col min="1025" max="16384" width="9.140625" style="44"/>
  </cols>
  <sheetData>
    <row r="1" spans="1:9" x14ac:dyDescent="0.2">
      <c r="A1" s="111" t="s">
        <v>36</v>
      </c>
      <c r="B1" s="111" t="s">
        <v>37</v>
      </c>
      <c r="C1" s="111" t="str">
        <f>"Spool Price ["&amp;General!B6&amp;"]"</f>
        <v>Spool Price [$]</v>
      </c>
      <c r="D1" s="111" t="s">
        <v>38</v>
      </c>
      <c r="E1" s="111" t="s">
        <v>39</v>
      </c>
      <c r="F1" s="111" t="s">
        <v>40</v>
      </c>
      <c r="G1" s="111" t="s">
        <v>41</v>
      </c>
      <c r="H1" s="111" t="s">
        <v>42</v>
      </c>
      <c r="I1" s="111" t="str">
        <f>"Price ["&amp;General!B6&amp;"/kg]"</f>
        <v>Price [$/kg]</v>
      </c>
    </row>
    <row r="2" spans="1:9" x14ac:dyDescent="0.2">
      <c r="A2" s="120" t="s">
        <v>48</v>
      </c>
      <c r="B2" s="120">
        <v>1.75</v>
      </c>
      <c r="C2" s="126">
        <v>25.99</v>
      </c>
      <c r="D2" s="127">
        <v>1</v>
      </c>
      <c r="E2" s="127">
        <v>1.27</v>
      </c>
      <c r="F2" s="120">
        <v>240</v>
      </c>
      <c r="G2" s="120">
        <v>85</v>
      </c>
      <c r="H2" s="128">
        <f t="shared" ref="H2:H38" si="0">D2/E2*4/(PI()*(B2/100)^2)/10</f>
        <v>327.36353391873052</v>
      </c>
      <c r="I2" s="63">
        <f t="shared" ref="I2:I38" si="1">C2/D2</f>
        <v>25.99</v>
      </c>
    </row>
    <row r="3" spans="1:9" x14ac:dyDescent="0.2">
      <c r="A3" s="120" t="s">
        <v>115</v>
      </c>
      <c r="B3" s="120">
        <v>1.75</v>
      </c>
      <c r="C3" s="126">
        <v>15</v>
      </c>
      <c r="D3" s="127">
        <v>1</v>
      </c>
      <c r="E3" s="127">
        <v>1.27</v>
      </c>
      <c r="F3" s="120">
        <v>240</v>
      </c>
      <c r="G3" s="120">
        <v>85</v>
      </c>
      <c r="H3" s="128">
        <f t="shared" si="0"/>
        <v>327.36353391873052</v>
      </c>
      <c r="I3" s="63">
        <f t="shared" si="1"/>
        <v>15</v>
      </c>
    </row>
    <row r="4" spans="1:9" x14ac:dyDescent="0.2">
      <c r="A4" s="120"/>
      <c r="B4" s="120">
        <v>1.75</v>
      </c>
      <c r="C4" s="126"/>
      <c r="D4" s="127"/>
      <c r="E4" s="127"/>
      <c r="F4" s="120"/>
      <c r="G4" s="120"/>
      <c r="H4" s="128" t="e">
        <f t="shared" si="0"/>
        <v>#DIV/0!</v>
      </c>
      <c r="I4" s="63" t="e">
        <f t="shared" si="1"/>
        <v>#DIV/0!</v>
      </c>
    </row>
    <row r="5" spans="1:9" x14ac:dyDescent="0.2">
      <c r="A5" s="120"/>
      <c r="B5" s="120">
        <v>1.75</v>
      </c>
      <c r="C5" s="126"/>
      <c r="D5" s="127"/>
      <c r="E5" s="127"/>
      <c r="F5" s="120"/>
      <c r="G5" s="120"/>
      <c r="H5" s="128" t="e">
        <f t="shared" si="0"/>
        <v>#DIV/0!</v>
      </c>
      <c r="I5" s="63" t="e">
        <f t="shared" si="1"/>
        <v>#DIV/0!</v>
      </c>
    </row>
    <row r="6" spans="1:9" x14ac:dyDescent="0.2">
      <c r="A6" s="120"/>
      <c r="B6" s="120">
        <v>1.75</v>
      </c>
      <c r="C6" s="126"/>
      <c r="D6" s="127"/>
      <c r="E6" s="127"/>
      <c r="F6" s="120"/>
      <c r="G6" s="120"/>
      <c r="H6" s="128" t="e">
        <f t="shared" si="0"/>
        <v>#DIV/0!</v>
      </c>
      <c r="I6" s="63" t="e">
        <f t="shared" si="1"/>
        <v>#DIV/0!</v>
      </c>
    </row>
    <row r="7" spans="1:9" x14ac:dyDescent="0.2">
      <c r="A7" s="120"/>
      <c r="B7" s="120">
        <v>1.75</v>
      </c>
      <c r="C7" s="126"/>
      <c r="D7" s="127"/>
      <c r="E7" s="127"/>
      <c r="F7" s="120"/>
      <c r="G7" s="120"/>
      <c r="H7" s="128" t="e">
        <f t="shared" si="0"/>
        <v>#DIV/0!</v>
      </c>
      <c r="I7" s="63" t="e">
        <f t="shared" si="1"/>
        <v>#DIV/0!</v>
      </c>
    </row>
    <row r="8" spans="1:9" x14ac:dyDescent="0.2">
      <c r="A8" s="120"/>
      <c r="B8" s="120">
        <v>1.75</v>
      </c>
      <c r="C8" s="126"/>
      <c r="D8" s="127"/>
      <c r="E8" s="127"/>
      <c r="F8" s="120"/>
      <c r="G8" s="120"/>
      <c r="H8" s="128" t="e">
        <f t="shared" si="0"/>
        <v>#DIV/0!</v>
      </c>
      <c r="I8" s="63" t="e">
        <f t="shared" si="1"/>
        <v>#DIV/0!</v>
      </c>
    </row>
    <row r="9" spans="1:9" x14ac:dyDescent="0.2">
      <c r="A9" s="120"/>
      <c r="B9" s="120">
        <v>1.75</v>
      </c>
      <c r="C9" s="126"/>
      <c r="D9" s="127"/>
      <c r="E9" s="127"/>
      <c r="F9" s="120"/>
      <c r="G9" s="120"/>
      <c r="H9" s="128" t="e">
        <f t="shared" si="0"/>
        <v>#DIV/0!</v>
      </c>
      <c r="I9" s="63" t="e">
        <f t="shared" si="1"/>
        <v>#DIV/0!</v>
      </c>
    </row>
    <row r="10" spans="1:9" x14ac:dyDescent="0.2">
      <c r="A10" s="120"/>
      <c r="B10" s="120">
        <v>1.75</v>
      </c>
      <c r="C10" s="126"/>
      <c r="D10" s="127"/>
      <c r="E10" s="127"/>
      <c r="F10" s="120"/>
      <c r="G10" s="120"/>
      <c r="H10" s="128" t="e">
        <f t="shared" si="0"/>
        <v>#DIV/0!</v>
      </c>
      <c r="I10" s="63" t="e">
        <f t="shared" si="1"/>
        <v>#DIV/0!</v>
      </c>
    </row>
    <row r="11" spans="1:9" x14ac:dyDescent="0.2">
      <c r="A11" s="120"/>
      <c r="B11" s="120">
        <v>1.75</v>
      </c>
      <c r="C11" s="126"/>
      <c r="D11" s="127"/>
      <c r="E11" s="127"/>
      <c r="F11" s="120"/>
      <c r="G11" s="120"/>
      <c r="H11" s="128" t="e">
        <f t="shared" si="0"/>
        <v>#DIV/0!</v>
      </c>
      <c r="I11" s="63" t="e">
        <f t="shared" si="1"/>
        <v>#DIV/0!</v>
      </c>
    </row>
    <row r="12" spans="1:9" x14ac:dyDescent="0.2">
      <c r="A12" s="120"/>
      <c r="B12" s="120">
        <v>1.75</v>
      </c>
      <c r="C12" s="126"/>
      <c r="D12" s="127"/>
      <c r="E12" s="127"/>
      <c r="F12" s="120"/>
      <c r="G12" s="120"/>
      <c r="H12" s="128" t="e">
        <f t="shared" si="0"/>
        <v>#DIV/0!</v>
      </c>
      <c r="I12" s="63" t="e">
        <f t="shared" si="1"/>
        <v>#DIV/0!</v>
      </c>
    </row>
    <row r="13" spans="1:9" x14ac:dyDescent="0.2">
      <c r="A13" s="120"/>
      <c r="B13" s="120">
        <v>1.75</v>
      </c>
      <c r="C13" s="126"/>
      <c r="D13" s="127"/>
      <c r="E13" s="127"/>
      <c r="F13" s="120"/>
      <c r="G13" s="120"/>
      <c r="H13" s="128" t="e">
        <f t="shared" si="0"/>
        <v>#DIV/0!</v>
      </c>
      <c r="I13" s="63" t="e">
        <f t="shared" si="1"/>
        <v>#DIV/0!</v>
      </c>
    </row>
    <row r="14" spans="1:9" x14ac:dyDescent="0.2">
      <c r="A14" s="120"/>
      <c r="B14" s="120">
        <v>1.75</v>
      </c>
      <c r="C14" s="126"/>
      <c r="D14" s="127"/>
      <c r="E14" s="127"/>
      <c r="F14" s="120"/>
      <c r="G14" s="120"/>
      <c r="H14" s="128" t="e">
        <f t="shared" si="0"/>
        <v>#DIV/0!</v>
      </c>
      <c r="I14" s="63" t="e">
        <f t="shared" si="1"/>
        <v>#DIV/0!</v>
      </c>
    </row>
    <row r="15" spans="1:9" x14ac:dyDescent="0.2">
      <c r="A15" s="120"/>
      <c r="B15" s="120">
        <v>1.75</v>
      </c>
      <c r="C15" s="126"/>
      <c r="D15" s="127"/>
      <c r="E15" s="127"/>
      <c r="F15" s="120"/>
      <c r="G15" s="120"/>
      <c r="H15" s="128" t="e">
        <f t="shared" si="0"/>
        <v>#DIV/0!</v>
      </c>
      <c r="I15" s="63" t="e">
        <f t="shared" si="1"/>
        <v>#DIV/0!</v>
      </c>
    </row>
    <row r="16" spans="1:9" x14ac:dyDescent="0.2">
      <c r="A16" s="120"/>
      <c r="B16" s="120">
        <v>1.75</v>
      </c>
      <c r="C16" s="126"/>
      <c r="D16" s="127"/>
      <c r="E16" s="127"/>
      <c r="F16" s="120"/>
      <c r="G16" s="120"/>
      <c r="H16" s="128" t="e">
        <f t="shared" si="0"/>
        <v>#DIV/0!</v>
      </c>
      <c r="I16" s="63" t="e">
        <f t="shared" si="1"/>
        <v>#DIV/0!</v>
      </c>
    </row>
    <row r="17" spans="1:9" x14ac:dyDescent="0.2">
      <c r="A17" s="120"/>
      <c r="B17" s="120">
        <v>1.75</v>
      </c>
      <c r="C17" s="126"/>
      <c r="D17" s="127"/>
      <c r="E17" s="127"/>
      <c r="F17" s="120"/>
      <c r="G17" s="120"/>
      <c r="H17" s="128" t="e">
        <f t="shared" si="0"/>
        <v>#DIV/0!</v>
      </c>
      <c r="I17" s="63" t="e">
        <f t="shared" si="1"/>
        <v>#DIV/0!</v>
      </c>
    </row>
    <row r="18" spans="1:9" x14ac:dyDescent="0.2">
      <c r="A18" s="120"/>
      <c r="B18" s="120">
        <v>1.75</v>
      </c>
      <c r="C18" s="126"/>
      <c r="D18" s="127"/>
      <c r="E18" s="127"/>
      <c r="F18" s="120"/>
      <c r="G18" s="120"/>
      <c r="H18" s="128" t="e">
        <f t="shared" si="0"/>
        <v>#DIV/0!</v>
      </c>
      <c r="I18" s="63" t="e">
        <f t="shared" si="1"/>
        <v>#DIV/0!</v>
      </c>
    </row>
    <row r="19" spans="1:9" x14ac:dyDescent="0.2">
      <c r="A19" s="120"/>
      <c r="B19" s="120">
        <v>1.75</v>
      </c>
      <c r="C19" s="126"/>
      <c r="D19" s="127"/>
      <c r="E19" s="127"/>
      <c r="F19" s="120"/>
      <c r="G19" s="120"/>
      <c r="H19" s="128" t="e">
        <f t="shared" si="0"/>
        <v>#DIV/0!</v>
      </c>
      <c r="I19" s="63" t="e">
        <f t="shared" si="1"/>
        <v>#DIV/0!</v>
      </c>
    </row>
    <row r="20" spans="1:9" x14ac:dyDescent="0.2">
      <c r="A20" s="120"/>
      <c r="B20" s="120">
        <v>1.75</v>
      </c>
      <c r="C20" s="126"/>
      <c r="D20" s="127"/>
      <c r="E20" s="127"/>
      <c r="F20" s="120"/>
      <c r="G20" s="120"/>
      <c r="H20" s="128" t="e">
        <f t="shared" si="0"/>
        <v>#DIV/0!</v>
      </c>
      <c r="I20" s="63" t="e">
        <f t="shared" si="1"/>
        <v>#DIV/0!</v>
      </c>
    </row>
    <row r="21" spans="1:9" x14ac:dyDescent="0.2">
      <c r="A21" s="120"/>
      <c r="B21" s="120">
        <v>1.75</v>
      </c>
      <c r="C21" s="126"/>
      <c r="D21" s="127"/>
      <c r="E21" s="127"/>
      <c r="F21" s="120"/>
      <c r="G21" s="120"/>
      <c r="H21" s="128" t="e">
        <f t="shared" si="0"/>
        <v>#DIV/0!</v>
      </c>
      <c r="I21" s="63" t="e">
        <f t="shared" si="1"/>
        <v>#DIV/0!</v>
      </c>
    </row>
    <row r="22" spans="1:9" x14ac:dyDescent="0.2">
      <c r="A22" s="120"/>
      <c r="B22" s="120">
        <v>1.75</v>
      </c>
      <c r="C22" s="126"/>
      <c r="D22" s="127"/>
      <c r="E22" s="127"/>
      <c r="F22" s="120"/>
      <c r="G22" s="120"/>
      <c r="H22" s="128" t="e">
        <f t="shared" si="0"/>
        <v>#DIV/0!</v>
      </c>
      <c r="I22" s="63" t="e">
        <f t="shared" si="1"/>
        <v>#DIV/0!</v>
      </c>
    </row>
    <row r="23" spans="1:9" x14ac:dyDescent="0.2">
      <c r="A23" s="120"/>
      <c r="B23" s="120">
        <v>1.75</v>
      </c>
      <c r="C23" s="126"/>
      <c r="D23" s="127"/>
      <c r="E23" s="127"/>
      <c r="F23" s="120"/>
      <c r="G23" s="120"/>
      <c r="H23" s="128" t="e">
        <f t="shared" si="0"/>
        <v>#DIV/0!</v>
      </c>
      <c r="I23" s="63" t="e">
        <f t="shared" si="1"/>
        <v>#DIV/0!</v>
      </c>
    </row>
    <row r="24" spans="1:9" x14ac:dyDescent="0.2">
      <c r="A24" s="120"/>
      <c r="B24" s="120">
        <v>1.75</v>
      </c>
      <c r="C24" s="126"/>
      <c r="D24" s="127"/>
      <c r="E24" s="127"/>
      <c r="F24" s="120"/>
      <c r="G24" s="120"/>
      <c r="H24" s="128" t="e">
        <f t="shared" si="0"/>
        <v>#DIV/0!</v>
      </c>
      <c r="I24" s="63" t="e">
        <f t="shared" si="1"/>
        <v>#DIV/0!</v>
      </c>
    </row>
    <row r="25" spans="1:9" x14ac:dyDescent="0.2">
      <c r="A25" s="120"/>
      <c r="B25" s="120">
        <v>1.75</v>
      </c>
      <c r="C25" s="126"/>
      <c r="D25" s="127"/>
      <c r="E25" s="127"/>
      <c r="F25" s="120"/>
      <c r="G25" s="120"/>
      <c r="H25" s="128" t="e">
        <f t="shared" si="0"/>
        <v>#DIV/0!</v>
      </c>
      <c r="I25" s="63" t="e">
        <f t="shared" si="1"/>
        <v>#DIV/0!</v>
      </c>
    </row>
    <row r="26" spans="1:9" x14ac:dyDescent="0.2">
      <c r="A26" s="120"/>
      <c r="B26" s="120">
        <v>1.75</v>
      </c>
      <c r="C26" s="126"/>
      <c r="D26" s="127"/>
      <c r="E26" s="127"/>
      <c r="F26" s="120"/>
      <c r="G26" s="120"/>
      <c r="H26" s="128" t="e">
        <f t="shared" si="0"/>
        <v>#DIV/0!</v>
      </c>
      <c r="I26" s="63" t="e">
        <f t="shared" si="1"/>
        <v>#DIV/0!</v>
      </c>
    </row>
    <row r="27" spans="1:9" x14ac:dyDescent="0.2">
      <c r="A27" s="120"/>
      <c r="B27" s="120">
        <v>1.75</v>
      </c>
      <c r="C27" s="126"/>
      <c r="D27" s="127"/>
      <c r="E27" s="127"/>
      <c r="F27" s="120"/>
      <c r="G27" s="120"/>
      <c r="H27" s="128" t="e">
        <f t="shared" si="0"/>
        <v>#DIV/0!</v>
      </c>
      <c r="I27" s="63" t="e">
        <f t="shared" si="1"/>
        <v>#DIV/0!</v>
      </c>
    </row>
    <row r="28" spans="1:9" x14ac:dyDescent="0.2">
      <c r="A28" s="120"/>
      <c r="B28" s="120">
        <v>1.75</v>
      </c>
      <c r="C28" s="126"/>
      <c r="D28" s="127"/>
      <c r="E28" s="127"/>
      <c r="F28" s="120"/>
      <c r="G28" s="120"/>
      <c r="H28" s="128" t="e">
        <f t="shared" si="0"/>
        <v>#DIV/0!</v>
      </c>
      <c r="I28" s="63" t="e">
        <f t="shared" si="1"/>
        <v>#DIV/0!</v>
      </c>
    </row>
    <row r="29" spans="1:9" x14ac:dyDescent="0.2">
      <c r="A29" s="120"/>
      <c r="B29" s="120">
        <v>1.75</v>
      </c>
      <c r="C29" s="126"/>
      <c r="D29" s="127"/>
      <c r="E29" s="127"/>
      <c r="F29" s="120"/>
      <c r="G29" s="120"/>
      <c r="H29" s="128" t="e">
        <f t="shared" si="0"/>
        <v>#DIV/0!</v>
      </c>
      <c r="I29" s="63" t="e">
        <f t="shared" si="1"/>
        <v>#DIV/0!</v>
      </c>
    </row>
    <row r="30" spans="1:9" x14ac:dyDescent="0.2">
      <c r="A30" s="120"/>
      <c r="B30" s="120">
        <v>1.75</v>
      </c>
      <c r="C30" s="126"/>
      <c r="D30" s="127"/>
      <c r="E30" s="127"/>
      <c r="F30" s="120"/>
      <c r="G30" s="120"/>
      <c r="H30" s="128" t="e">
        <f t="shared" si="0"/>
        <v>#DIV/0!</v>
      </c>
      <c r="I30" s="63" t="e">
        <f t="shared" si="1"/>
        <v>#DIV/0!</v>
      </c>
    </row>
    <row r="31" spans="1:9" x14ac:dyDescent="0.2">
      <c r="A31" s="120"/>
      <c r="B31" s="120">
        <v>1.75</v>
      </c>
      <c r="C31" s="126"/>
      <c r="D31" s="127"/>
      <c r="E31" s="127"/>
      <c r="F31" s="120"/>
      <c r="G31" s="120"/>
      <c r="H31" s="128" t="e">
        <f t="shared" si="0"/>
        <v>#DIV/0!</v>
      </c>
      <c r="I31" s="63" t="e">
        <f t="shared" si="1"/>
        <v>#DIV/0!</v>
      </c>
    </row>
    <row r="32" spans="1:9" x14ac:dyDescent="0.2">
      <c r="A32" s="120"/>
      <c r="B32" s="120">
        <v>1.75</v>
      </c>
      <c r="C32" s="126"/>
      <c r="D32" s="127"/>
      <c r="E32" s="127"/>
      <c r="F32" s="120"/>
      <c r="G32" s="120"/>
      <c r="H32" s="128" t="e">
        <f t="shared" si="0"/>
        <v>#DIV/0!</v>
      </c>
      <c r="I32" s="63" t="e">
        <f t="shared" si="1"/>
        <v>#DIV/0!</v>
      </c>
    </row>
    <row r="33" spans="1:9" x14ac:dyDescent="0.2">
      <c r="A33" s="120"/>
      <c r="B33" s="120">
        <v>1.75</v>
      </c>
      <c r="C33" s="126"/>
      <c r="D33" s="127"/>
      <c r="E33" s="127"/>
      <c r="F33" s="120"/>
      <c r="G33" s="120"/>
      <c r="H33" s="128" t="e">
        <f t="shared" si="0"/>
        <v>#DIV/0!</v>
      </c>
      <c r="I33" s="63" t="e">
        <f t="shared" si="1"/>
        <v>#DIV/0!</v>
      </c>
    </row>
    <row r="34" spans="1:9" x14ac:dyDescent="0.2">
      <c r="A34" s="120"/>
      <c r="B34" s="120">
        <v>1.75</v>
      </c>
      <c r="C34" s="126"/>
      <c r="D34" s="127"/>
      <c r="E34" s="127"/>
      <c r="F34" s="120"/>
      <c r="G34" s="120"/>
      <c r="H34" s="128" t="e">
        <f t="shared" si="0"/>
        <v>#DIV/0!</v>
      </c>
      <c r="I34" s="63" t="e">
        <f t="shared" si="1"/>
        <v>#DIV/0!</v>
      </c>
    </row>
    <row r="35" spans="1:9" x14ac:dyDescent="0.2">
      <c r="A35" s="120"/>
      <c r="B35" s="120">
        <v>1.75</v>
      </c>
      <c r="C35" s="126"/>
      <c r="D35" s="127"/>
      <c r="E35" s="127"/>
      <c r="F35" s="120"/>
      <c r="G35" s="120"/>
      <c r="H35" s="128" t="e">
        <f t="shared" si="0"/>
        <v>#DIV/0!</v>
      </c>
      <c r="I35" s="63" t="e">
        <f t="shared" si="1"/>
        <v>#DIV/0!</v>
      </c>
    </row>
    <row r="36" spans="1:9" x14ac:dyDescent="0.2">
      <c r="A36" s="120"/>
      <c r="B36" s="120">
        <v>1.75</v>
      </c>
      <c r="C36" s="126"/>
      <c r="D36" s="127"/>
      <c r="E36" s="127"/>
      <c r="F36" s="120"/>
      <c r="G36" s="120"/>
      <c r="H36" s="128" t="e">
        <f t="shared" si="0"/>
        <v>#DIV/0!</v>
      </c>
      <c r="I36" s="63" t="e">
        <f t="shared" si="1"/>
        <v>#DIV/0!</v>
      </c>
    </row>
    <row r="37" spans="1:9" x14ac:dyDescent="0.2">
      <c r="A37" s="120"/>
      <c r="B37" s="120">
        <v>1.75</v>
      </c>
      <c r="C37" s="129"/>
      <c r="D37" s="127"/>
      <c r="E37" s="127"/>
      <c r="F37" s="120"/>
      <c r="G37" s="120"/>
      <c r="H37" s="128" t="e">
        <f t="shared" si="0"/>
        <v>#DIV/0!</v>
      </c>
      <c r="I37" s="63" t="e">
        <f t="shared" si="1"/>
        <v>#DIV/0!</v>
      </c>
    </row>
    <row r="38" spans="1:9" x14ac:dyDescent="0.2">
      <c r="A38" s="120"/>
      <c r="B38" s="120"/>
      <c r="C38" s="129"/>
      <c r="D38" s="127"/>
      <c r="E38" s="120"/>
      <c r="F38" s="120"/>
      <c r="G38" s="120"/>
      <c r="H38" s="128" t="e">
        <f t="shared" si="0"/>
        <v>#DIV/0!</v>
      </c>
      <c r="I38" s="63" t="e">
        <f t="shared" si="1"/>
        <v>#DIV/0!</v>
      </c>
    </row>
    <row r="39" spans="1:9" x14ac:dyDescent="0.2">
      <c r="A39" s="120"/>
      <c r="B39" s="120"/>
      <c r="C39" s="129"/>
      <c r="D39" s="120"/>
      <c r="E39" s="120"/>
      <c r="F39" s="120"/>
      <c r="G39" s="120"/>
      <c r="H39" s="124"/>
    </row>
    <row r="40" spans="1:9" x14ac:dyDescent="0.2">
      <c r="A40" s="120"/>
      <c r="B40" s="120"/>
      <c r="C40" s="129"/>
      <c r="D40" s="120"/>
      <c r="E40" s="120"/>
      <c r="F40" s="120"/>
      <c r="G40" s="120"/>
      <c r="H40" s="124"/>
    </row>
    <row r="41" spans="1:9" x14ac:dyDescent="0.2">
      <c r="A41" s="120"/>
      <c r="B41" s="120"/>
      <c r="C41" s="129"/>
      <c r="D41" s="120"/>
      <c r="E41" s="120"/>
      <c r="F41" s="120"/>
      <c r="G41" s="120"/>
      <c r="H41" s="124"/>
    </row>
    <row r="42" spans="1:9" x14ac:dyDescent="0.2">
      <c r="A42" s="120"/>
      <c r="B42" s="120"/>
      <c r="C42" s="129"/>
      <c r="D42" s="120"/>
      <c r="E42" s="120"/>
      <c r="F42" s="120"/>
      <c r="G42" s="120"/>
      <c r="H42" s="124"/>
    </row>
    <row r="43" spans="1:9" x14ac:dyDescent="0.2">
      <c r="A43" s="120"/>
      <c r="B43" s="120"/>
      <c r="C43" s="129"/>
      <c r="D43" s="120"/>
      <c r="E43" s="120"/>
      <c r="F43" s="120"/>
      <c r="G43" s="120"/>
      <c r="H43" s="124"/>
    </row>
    <row r="44" spans="1:9" x14ac:dyDescent="0.2">
      <c r="A44" s="120"/>
      <c r="B44" s="120"/>
      <c r="C44" s="129"/>
      <c r="D44" s="120"/>
      <c r="E44" s="120"/>
      <c r="F44" s="120"/>
      <c r="G44" s="120"/>
      <c r="H44" s="124"/>
    </row>
    <row r="45" spans="1:9" x14ac:dyDescent="0.2">
      <c r="A45" s="120"/>
      <c r="B45" s="120"/>
      <c r="C45" s="129"/>
      <c r="D45" s="120"/>
      <c r="E45" s="120"/>
      <c r="F45" s="120"/>
      <c r="G45" s="120"/>
      <c r="H45" s="124"/>
    </row>
    <row r="46" spans="1:9" x14ac:dyDescent="0.2">
      <c r="A46" s="120"/>
      <c r="B46" s="120"/>
      <c r="C46" s="129"/>
      <c r="D46" s="120"/>
      <c r="E46" s="120"/>
      <c r="F46" s="120"/>
      <c r="G46" s="120"/>
      <c r="H46" s="124"/>
    </row>
    <row r="47" spans="1:9" x14ac:dyDescent="0.2">
      <c r="A47" s="120"/>
      <c r="B47" s="120"/>
      <c r="C47" s="129"/>
      <c r="D47" s="120"/>
      <c r="E47" s="120"/>
      <c r="F47" s="120"/>
      <c r="G47" s="120"/>
      <c r="H47" s="124"/>
    </row>
    <row r="48" spans="1:9" x14ac:dyDescent="0.2">
      <c r="A48" s="120"/>
      <c r="B48" s="120"/>
      <c r="C48" s="129"/>
      <c r="D48" s="120"/>
      <c r="E48" s="120"/>
      <c r="F48" s="120"/>
      <c r="G48" s="120"/>
      <c r="H48" s="124"/>
    </row>
    <row r="49" spans="1:8" x14ac:dyDescent="0.2">
      <c r="A49" s="120"/>
      <c r="B49" s="120"/>
      <c r="C49" s="129"/>
      <c r="D49" s="120"/>
      <c r="E49" s="120"/>
      <c r="F49" s="120"/>
      <c r="G49" s="120"/>
      <c r="H49" s="124"/>
    </row>
    <row r="50" spans="1:8" x14ac:dyDescent="0.2">
      <c r="A50" s="120"/>
      <c r="B50" s="120"/>
      <c r="C50" s="129"/>
      <c r="D50" s="120"/>
      <c r="E50" s="120"/>
      <c r="F50" s="120"/>
      <c r="G50" s="120"/>
      <c r="H50" s="124"/>
    </row>
  </sheetData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H7"/>
  <sheetViews>
    <sheetView workbookViewId="0">
      <selection activeCell="C5" sqref="C5"/>
    </sheetView>
  </sheetViews>
  <sheetFormatPr defaultRowHeight="15" x14ac:dyDescent="0.25"/>
  <cols>
    <col min="1" max="1" width="17.42578125" customWidth="1"/>
    <col min="2" max="3" width="11.28515625" customWidth="1"/>
    <col min="4" max="4" width="7.140625" bestFit="1" customWidth="1"/>
    <col min="5" max="5" width="12.85546875" bestFit="1" customWidth="1"/>
    <col min="6" max="7" width="10.140625" bestFit="1" customWidth="1"/>
    <col min="8" max="8" width="11.140625" bestFit="1" customWidth="1"/>
    <col min="9" max="1029" width="11.28515625" customWidth="1"/>
  </cols>
  <sheetData>
    <row r="2" spans="1:8" x14ac:dyDescent="0.25">
      <c r="A2" s="2" t="s">
        <v>43</v>
      </c>
      <c r="B2" s="74">
        <v>0.15</v>
      </c>
      <c r="C2" s="1" t="str">
        <f>B6&amp;"/kWh"</f>
        <v>$/kWh</v>
      </c>
      <c r="D2" s="1"/>
      <c r="E2" s="1"/>
      <c r="F2" s="1"/>
      <c r="G2" s="1"/>
      <c r="H2" s="1"/>
    </row>
    <row r="3" spans="1:8" x14ac:dyDescent="0.25">
      <c r="A3" s="2" t="s">
        <v>44</v>
      </c>
      <c r="B3" s="74">
        <v>65</v>
      </c>
      <c r="C3" s="1" t="str">
        <f>B6&amp;"/h"</f>
        <v>$/h</v>
      </c>
      <c r="D3" s="1"/>
      <c r="E3" s="1"/>
      <c r="F3" s="1"/>
      <c r="G3" s="1"/>
      <c r="H3" s="1"/>
    </row>
    <row r="4" spans="1:8" x14ac:dyDescent="0.25">
      <c r="A4" s="2" t="s">
        <v>45</v>
      </c>
      <c r="B4" s="74">
        <v>25</v>
      </c>
      <c r="C4" s="1" t="str">
        <f>B6&amp;"/h"</f>
        <v>$/h</v>
      </c>
      <c r="D4" s="1"/>
      <c r="E4" s="1"/>
      <c r="F4" s="1"/>
      <c r="G4" s="1"/>
      <c r="H4" s="1"/>
    </row>
    <row r="5" spans="1:8" x14ac:dyDescent="0.25">
      <c r="A5" s="2" t="s">
        <v>46</v>
      </c>
      <c r="B5" s="134">
        <v>0.1</v>
      </c>
    </row>
    <row r="6" spans="1:8" x14ac:dyDescent="0.25">
      <c r="A6" s="2" t="s">
        <v>47</v>
      </c>
      <c r="B6" s="75" t="s">
        <v>14</v>
      </c>
      <c r="C6" s="1"/>
      <c r="D6" s="1" t="s">
        <v>122</v>
      </c>
      <c r="E6" s="1" t="s">
        <v>126</v>
      </c>
      <c r="F6" s="1" t="s">
        <v>123</v>
      </c>
      <c r="G6" s="1" t="s">
        <v>124</v>
      </c>
      <c r="H6" s="1" t="s">
        <v>125</v>
      </c>
    </row>
    <row r="7" spans="1:8" x14ac:dyDescent="0.25">
      <c r="A7" s="2" t="s">
        <v>120</v>
      </c>
      <c r="B7" s="77">
        <f>E7/D7</f>
        <v>0.12814238042269188</v>
      </c>
      <c r="C7" s="1" t="str">
        <f>B6&amp;"/h"</f>
        <v>$/h</v>
      </c>
      <c r="D7" s="1">
        <f>31*24</f>
        <v>744</v>
      </c>
      <c r="E7" s="76">
        <f>F7/G7*H7</f>
        <v>95.33793103448275</v>
      </c>
      <c r="F7" s="5">
        <v>1152</v>
      </c>
      <c r="G7">
        <v>1450</v>
      </c>
      <c r="H7">
        <f>12*10</f>
        <v>120</v>
      </c>
    </row>
  </sheetData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6B20-FAD0-4D35-A0F7-C3C33C2035F0}">
  <dimension ref="A1:AL205"/>
  <sheetViews>
    <sheetView zoomScale="130" zoomScaleNormal="130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U5" sqref="U5"/>
    </sheetView>
  </sheetViews>
  <sheetFormatPr defaultRowHeight="15" x14ac:dyDescent="0.25"/>
  <cols>
    <col min="1" max="1" width="37.5703125" bestFit="1" customWidth="1"/>
    <col min="2" max="2" width="8.5703125" bestFit="1" customWidth="1"/>
    <col min="3" max="3" width="5.28515625" bestFit="1" customWidth="1"/>
    <col min="4" max="4" width="5.85546875" customWidth="1"/>
    <col min="5" max="5" width="9" bestFit="1" customWidth="1"/>
    <col min="6" max="23" width="3.140625" bestFit="1" customWidth="1"/>
    <col min="24" max="24" width="3.5703125" customWidth="1"/>
    <col min="25" max="31" width="3.140625" bestFit="1" customWidth="1"/>
    <col min="32" max="36" width="3" style="140" customWidth="1"/>
    <col min="37" max="38" width="3.140625" bestFit="1" customWidth="1"/>
  </cols>
  <sheetData>
    <row r="1" spans="1:38" ht="26.25" x14ac:dyDescent="0.4">
      <c r="A1" s="78">
        <f>SUMIF(E4:E54,"&lt;&gt;#N/A")</f>
        <v>3222.38</v>
      </c>
      <c r="B1" s="232" t="s">
        <v>106</v>
      </c>
      <c r="D1" s="233"/>
    </row>
    <row r="2" spans="1:38" s="44" customFormat="1" ht="12" x14ac:dyDescent="0.2">
      <c r="AF2" s="210"/>
      <c r="AG2" s="210"/>
      <c r="AH2" s="210"/>
      <c r="AI2" s="210"/>
      <c r="AJ2" s="210"/>
    </row>
    <row r="3" spans="1:38" s="83" customFormat="1" ht="63.75" customHeight="1" x14ac:dyDescent="0.25">
      <c r="A3" s="83" t="s">
        <v>107</v>
      </c>
      <c r="B3" s="83" t="s">
        <v>169</v>
      </c>
      <c r="C3" s="83" t="s">
        <v>105</v>
      </c>
      <c r="D3" s="83" t="s">
        <v>108</v>
      </c>
      <c r="E3" s="83" t="s">
        <v>106</v>
      </c>
      <c r="F3" s="255" t="s">
        <v>174</v>
      </c>
      <c r="G3" s="256" t="s">
        <v>165</v>
      </c>
      <c r="H3" s="257" t="s">
        <v>127</v>
      </c>
      <c r="I3" s="258" t="s">
        <v>133</v>
      </c>
      <c r="J3" s="259" t="s">
        <v>167</v>
      </c>
      <c r="K3" s="260" t="s">
        <v>131</v>
      </c>
      <c r="L3" s="261" t="s">
        <v>250</v>
      </c>
      <c r="M3" s="262" t="s">
        <v>130</v>
      </c>
      <c r="N3" s="263" t="s">
        <v>166</v>
      </c>
      <c r="O3" s="264" t="s">
        <v>132</v>
      </c>
      <c r="P3" s="265" t="s">
        <v>139</v>
      </c>
      <c r="Q3" s="266" t="s">
        <v>138</v>
      </c>
      <c r="R3" s="267" t="s">
        <v>177</v>
      </c>
      <c r="S3" s="268" t="s">
        <v>135</v>
      </c>
      <c r="T3" s="262" t="s">
        <v>175</v>
      </c>
      <c r="U3" s="269" t="s">
        <v>147</v>
      </c>
      <c r="V3" s="270" t="s">
        <v>134</v>
      </c>
      <c r="W3" s="271" t="s">
        <v>137</v>
      </c>
      <c r="X3" s="272" t="s">
        <v>136</v>
      </c>
      <c r="Y3" s="273" t="s">
        <v>213</v>
      </c>
      <c r="Z3" s="274" t="s">
        <v>214</v>
      </c>
      <c r="AA3" s="275" t="s">
        <v>215</v>
      </c>
      <c r="AB3" s="276" t="s">
        <v>216</v>
      </c>
      <c r="AC3" s="277" t="s">
        <v>230</v>
      </c>
      <c r="AD3" s="278" t="s">
        <v>235</v>
      </c>
      <c r="AE3" s="279" t="s">
        <v>249</v>
      </c>
      <c r="AF3" s="229" t="s">
        <v>240</v>
      </c>
      <c r="AG3" s="307" t="s">
        <v>243</v>
      </c>
      <c r="AH3" s="308" t="s">
        <v>242</v>
      </c>
      <c r="AI3" s="309" t="s">
        <v>239</v>
      </c>
      <c r="AJ3" s="310" t="s">
        <v>241</v>
      </c>
      <c r="AK3" s="262" t="s">
        <v>168</v>
      </c>
      <c r="AL3" s="262" t="s">
        <v>173</v>
      </c>
    </row>
    <row r="4" spans="1:38" s="44" customFormat="1" ht="12" x14ac:dyDescent="0.2">
      <c r="A4" s="44" t="s">
        <v>271</v>
      </c>
      <c r="B4" s="85"/>
      <c r="C4" s="44">
        <f>VLOOKUP(A4,Parts!$A$2:$AE$190,11,FALSE())</f>
        <v>1.99</v>
      </c>
      <c r="D4" s="44">
        <f t="shared" ref="D4:D31" si="0">SUM(F4:BH4)</f>
        <v>7</v>
      </c>
      <c r="E4" s="85">
        <f t="shared" ref="E4:E31" si="1">SUM(D4*C4)</f>
        <v>13.93</v>
      </c>
      <c r="F4" s="280"/>
      <c r="G4" s="281"/>
      <c r="H4" s="282"/>
      <c r="I4" s="283"/>
      <c r="J4" s="284"/>
      <c r="K4" s="285">
        <v>1</v>
      </c>
      <c r="L4" s="286">
        <v>1</v>
      </c>
      <c r="M4" s="287"/>
      <c r="N4" s="288"/>
      <c r="O4" s="289"/>
      <c r="P4" s="290">
        <v>1</v>
      </c>
      <c r="Q4" s="291"/>
      <c r="R4" s="292"/>
      <c r="S4" s="293">
        <v>1</v>
      </c>
      <c r="T4" s="287"/>
      <c r="U4" s="294"/>
      <c r="V4" s="295"/>
      <c r="W4" s="296">
        <v>1</v>
      </c>
      <c r="X4" s="297">
        <v>1</v>
      </c>
      <c r="Y4" s="298"/>
      <c r="Z4" s="299">
        <v>1</v>
      </c>
      <c r="AA4" s="300"/>
      <c r="AB4" s="301"/>
      <c r="AC4" s="302"/>
      <c r="AD4" s="303"/>
      <c r="AE4" s="304"/>
      <c r="AF4" s="229"/>
      <c r="AG4" s="307"/>
      <c r="AH4" s="308"/>
      <c r="AI4" s="309"/>
      <c r="AJ4" s="310"/>
      <c r="AK4" s="305"/>
      <c r="AL4" s="305"/>
    </row>
    <row r="5" spans="1:38" s="44" customFormat="1" ht="12" x14ac:dyDescent="0.2">
      <c r="A5" s="44" t="s">
        <v>272</v>
      </c>
      <c r="B5" s="85"/>
      <c r="C5" s="44">
        <f>VLOOKUP(A5,Parts!$A$2:$AE$190,11,FALSE())</f>
        <v>12</v>
      </c>
      <c r="D5" s="44">
        <f t="shared" si="0"/>
        <v>17</v>
      </c>
      <c r="E5" s="85">
        <f t="shared" si="1"/>
        <v>204</v>
      </c>
      <c r="F5" s="280"/>
      <c r="G5" s="281"/>
      <c r="H5" s="282"/>
      <c r="I5" s="283">
        <v>1</v>
      </c>
      <c r="J5" s="284">
        <v>1</v>
      </c>
      <c r="K5" s="285">
        <v>2</v>
      </c>
      <c r="L5" s="286">
        <v>1</v>
      </c>
      <c r="M5" s="287"/>
      <c r="N5" s="288"/>
      <c r="O5" s="289">
        <v>1</v>
      </c>
      <c r="P5" s="290"/>
      <c r="Q5" s="291"/>
      <c r="R5" s="292"/>
      <c r="S5" s="293">
        <v>2</v>
      </c>
      <c r="T5" s="287"/>
      <c r="U5" s="294">
        <v>2</v>
      </c>
      <c r="V5" s="295">
        <v>1</v>
      </c>
      <c r="W5" s="296">
        <v>2</v>
      </c>
      <c r="X5" s="297">
        <v>1</v>
      </c>
      <c r="Y5" s="298">
        <v>1</v>
      </c>
      <c r="Z5" s="299">
        <v>1</v>
      </c>
      <c r="AA5" s="300">
        <v>1</v>
      </c>
      <c r="AB5" s="301"/>
      <c r="AC5" s="302"/>
      <c r="AD5" s="303"/>
      <c r="AE5" s="304"/>
      <c r="AF5" s="319"/>
      <c r="AG5" s="311"/>
      <c r="AH5" s="312"/>
      <c r="AI5" s="313"/>
      <c r="AJ5" s="314"/>
      <c r="AK5" s="305"/>
      <c r="AL5" s="305"/>
    </row>
    <row r="6" spans="1:38" s="44" customFormat="1" ht="12" x14ac:dyDescent="0.2">
      <c r="A6" s="44" t="s">
        <v>273</v>
      </c>
      <c r="B6" s="85"/>
      <c r="C6" s="44">
        <f>VLOOKUP(A6,Parts!$A$2:$AE$190,11,FALSE())</f>
        <v>15</v>
      </c>
      <c r="D6" s="44">
        <f t="shared" si="0"/>
        <v>20</v>
      </c>
      <c r="E6" s="85">
        <f t="shared" si="1"/>
        <v>300</v>
      </c>
      <c r="F6" s="280"/>
      <c r="G6" s="281"/>
      <c r="H6" s="282"/>
      <c r="I6" s="283">
        <v>1</v>
      </c>
      <c r="J6" s="284"/>
      <c r="K6" s="285">
        <v>2</v>
      </c>
      <c r="L6" s="286"/>
      <c r="M6" s="287"/>
      <c r="N6" s="288"/>
      <c r="O6" s="289">
        <v>2</v>
      </c>
      <c r="P6" s="290"/>
      <c r="Q6" s="291"/>
      <c r="R6" s="292"/>
      <c r="S6" s="293"/>
      <c r="T6" s="287"/>
      <c r="U6" s="294">
        <v>1</v>
      </c>
      <c r="V6" s="295">
        <v>2</v>
      </c>
      <c r="W6" s="296">
        <v>3</v>
      </c>
      <c r="X6" s="297"/>
      <c r="Y6" s="298">
        <v>2</v>
      </c>
      <c r="Z6" s="299">
        <v>2</v>
      </c>
      <c r="AA6" s="300">
        <v>3</v>
      </c>
      <c r="AB6" s="301">
        <v>2</v>
      </c>
      <c r="AC6" s="302"/>
      <c r="AD6" s="303"/>
      <c r="AE6" s="304"/>
      <c r="AF6" s="319"/>
      <c r="AG6" s="311"/>
      <c r="AH6" s="312"/>
      <c r="AI6" s="313"/>
      <c r="AJ6" s="314"/>
      <c r="AK6" s="305"/>
      <c r="AL6" s="305"/>
    </row>
    <row r="7" spans="1:38" s="44" customFormat="1" ht="12" x14ac:dyDescent="0.2">
      <c r="A7" s="44" t="s">
        <v>274</v>
      </c>
      <c r="B7" s="85"/>
      <c r="C7" s="44">
        <f>VLOOKUP(A7,Parts!$A$2:$AE$190,11,FALSE())</f>
        <v>23</v>
      </c>
      <c r="D7" s="44">
        <f t="shared" si="0"/>
        <v>11</v>
      </c>
      <c r="E7" s="85">
        <f t="shared" si="1"/>
        <v>253</v>
      </c>
      <c r="F7" s="280"/>
      <c r="G7" s="281"/>
      <c r="H7" s="282"/>
      <c r="I7" s="283">
        <v>1</v>
      </c>
      <c r="J7" s="284"/>
      <c r="K7" s="285">
        <v>2</v>
      </c>
      <c r="L7" s="286"/>
      <c r="M7" s="287"/>
      <c r="N7" s="288"/>
      <c r="O7" s="289">
        <v>1</v>
      </c>
      <c r="P7" s="290"/>
      <c r="Q7" s="291"/>
      <c r="R7" s="292"/>
      <c r="S7" s="293"/>
      <c r="T7" s="287"/>
      <c r="U7" s="294">
        <v>1</v>
      </c>
      <c r="V7" s="295">
        <v>1</v>
      </c>
      <c r="W7" s="296"/>
      <c r="X7" s="297">
        <v>1</v>
      </c>
      <c r="Y7" s="298">
        <v>1</v>
      </c>
      <c r="Z7" s="299">
        <v>1</v>
      </c>
      <c r="AA7" s="300">
        <v>2</v>
      </c>
      <c r="AB7" s="301"/>
      <c r="AC7" s="302"/>
      <c r="AD7" s="303"/>
      <c r="AE7" s="304"/>
      <c r="AF7" s="319"/>
      <c r="AG7" s="311"/>
      <c r="AH7" s="312"/>
      <c r="AI7" s="313"/>
      <c r="AJ7" s="314"/>
      <c r="AK7" s="305"/>
      <c r="AL7" s="305"/>
    </row>
    <row r="8" spans="1:38" s="44" customFormat="1" ht="12" x14ac:dyDescent="0.2">
      <c r="A8" s="44" t="s">
        <v>275</v>
      </c>
      <c r="B8" s="85"/>
      <c r="C8" s="44">
        <f>VLOOKUP(A8,Parts!$A$2:$AE$190,11,FALSE())</f>
        <v>45.99</v>
      </c>
      <c r="D8" s="44">
        <f t="shared" si="0"/>
        <v>40</v>
      </c>
      <c r="E8" s="85">
        <f t="shared" si="1"/>
        <v>1839.6000000000001</v>
      </c>
      <c r="F8" s="280"/>
      <c r="G8" s="281"/>
      <c r="H8" s="282"/>
      <c r="I8" s="283"/>
      <c r="J8" s="284"/>
      <c r="K8" s="285">
        <v>5</v>
      </c>
      <c r="L8" s="286"/>
      <c r="M8" s="287"/>
      <c r="N8" s="288">
        <v>5</v>
      </c>
      <c r="O8" s="289">
        <v>22</v>
      </c>
      <c r="P8" s="290"/>
      <c r="Q8" s="291"/>
      <c r="R8" s="292">
        <v>2</v>
      </c>
      <c r="S8" s="293"/>
      <c r="T8" s="287"/>
      <c r="U8" s="294">
        <v>2</v>
      </c>
      <c r="V8" s="295">
        <v>2</v>
      </c>
      <c r="W8" s="296">
        <v>2</v>
      </c>
      <c r="X8" s="297"/>
      <c r="Y8" s="298"/>
      <c r="Z8" s="299"/>
      <c r="AA8" s="300"/>
      <c r="AB8" s="301"/>
      <c r="AC8" s="302"/>
      <c r="AD8" s="303"/>
      <c r="AE8" s="304"/>
      <c r="AF8" s="319"/>
      <c r="AG8" s="311"/>
      <c r="AH8" s="312"/>
      <c r="AI8" s="313"/>
      <c r="AJ8" s="314"/>
      <c r="AK8" s="305"/>
      <c r="AL8" s="305"/>
    </row>
    <row r="9" spans="1:38" s="44" customFormat="1" ht="12" x14ac:dyDescent="0.2">
      <c r="A9" s="44" t="s">
        <v>276</v>
      </c>
      <c r="B9" s="85"/>
      <c r="C9" s="44">
        <f>VLOOKUP(A9,Parts!$A$2:$AE$190,11,FALSE())</f>
        <v>78</v>
      </c>
      <c r="D9" s="44">
        <f t="shared" si="0"/>
        <v>4</v>
      </c>
      <c r="E9" s="85">
        <f t="shared" si="1"/>
        <v>312</v>
      </c>
      <c r="F9" s="280"/>
      <c r="G9" s="281"/>
      <c r="H9" s="282">
        <v>1</v>
      </c>
      <c r="I9" s="283"/>
      <c r="J9" s="284"/>
      <c r="K9" s="285"/>
      <c r="L9" s="286"/>
      <c r="M9" s="287">
        <v>1</v>
      </c>
      <c r="N9" s="288"/>
      <c r="O9" s="289"/>
      <c r="P9" s="290"/>
      <c r="Q9" s="291">
        <v>1</v>
      </c>
      <c r="R9" s="292"/>
      <c r="S9" s="293"/>
      <c r="T9" s="287"/>
      <c r="U9" s="294">
        <v>1</v>
      </c>
      <c r="V9" s="295"/>
      <c r="W9" s="296"/>
      <c r="X9" s="297"/>
      <c r="Y9" s="298"/>
      <c r="Z9" s="299"/>
      <c r="AA9" s="300"/>
      <c r="AB9" s="301"/>
      <c r="AC9" s="302"/>
      <c r="AD9" s="303"/>
      <c r="AE9" s="304"/>
      <c r="AF9" s="319"/>
      <c r="AG9" s="311"/>
      <c r="AH9" s="312"/>
      <c r="AI9" s="313"/>
      <c r="AJ9" s="314"/>
      <c r="AK9" s="305"/>
      <c r="AL9" s="305"/>
    </row>
    <row r="10" spans="1:38" s="44" customFormat="1" ht="12" x14ac:dyDescent="0.2">
      <c r="A10" s="44" t="s">
        <v>277</v>
      </c>
      <c r="B10" s="85"/>
      <c r="C10" s="44">
        <f>VLOOKUP(A10,Parts!$A$2:$AE$190,11,FALSE())</f>
        <v>19.989999999999998</v>
      </c>
      <c r="D10" s="44">
        <f t="shared" si="0"/>
        <v>15</v>
      </c>
      <c r="E10" s="85">
        <f t="shared" si="1"/>
        <v>299.84999999999997</v>
      </c>
      <c r="F10" s="280"/>
      <c r="G10" s="281"/>
      <c r="H10" s="282"/>
      <c r="I10" s="283"/>
      <c r="J10" s="284">
        <v>1</v>
      </c>
      <c r="K10" s="285">
        <v>1</v>
      </c>
      <c r="L10" s="286">
        <v>1</v>
      </c>
      <c r="M10" s="287"/>
      <c r="N10" s="288"/>
      <c r="O10" s="289">
        <v>1</v>
      </c>
      <c r="P10" s="290"/>
      <c r="Q10" s="291"/>
      <c r="R10" s="292"/>
      <c r="S10" s="293">
        <v>1</v>
      </c>
      <c r="T10" s="287"/>
      <c r="U10" s="294">
        <v>2</v>
      </c>
      <c r="V10" s="295">
        <v>1</v>
      </c>
      <c r="W10" s="296">
        <v>2</v>
      </c>
      <c r="X10" s="297">
        <v>2</v>
      </c>
      <c r="Y10" s="298">
        <v>1</v>
      </c>
      <c r="Z10" s="299">
        <v>1</v>
      </c>
      <c r="AA10" s="300">
        <v>1</v>
      </c>
      <c r="AB10" s="301"/>
      <c r="AC10" s="302"/>
      <c r="AD10" s="303"/>
      <c r="AE10" s="304"/>
      <c r="AF10" s="319"/>
      <c r="AG10" s="311"/>
      <c r="AH10" s="312"/>
      <c r="AI10" s="313"/>
      <c r="AJ10" s="314"/>
      <c r="AK10" s="305"/>
      <c r="AL10" s="305"/>
    </row>
    <row r="11" spans="1:38" s="44" customFormat="1" ht="12" x14ac:dyDescent="0.2">
      <c r="B11" s="85"/>
      <c r="C11" s="44" t="e">
        <f>VLOOKUP(A11,Parts!$A$2:$AE$190,11,FALSE())</f>
        <v>#N/A</v>
      </c>
      <c r="D11" s="44">
        <f t="shared" si="0"/>
        <v>0</v>
      </c>
      <c r="E11" s="85" t="e">
        <f t="shared" si="1"/>
        <v>#N/A</v>
      </c>
      <c r="F11" s="280"/>
      <c r="G11" s="281"/>
      <c r="H11" s="282"/>
      <c r="I11" s="283"/>
      <c r="J11" s="284"/>
      <c r="K11" s="285"/>
      <c r="L11" s="286"/>
      <c r="M11" s="287"/>
      <c r="N11" s="288"/>
      <c r="O11" s="289"/>
      <c r="P11" s="290"/>
      <c r="Q11" s="291"/>
      <c r="R11" s="292"/>
      <c r="S11" s="293"/>
      <c r="T11" s="287"/>
      <c r="U11" s="294"/>
      <c r="V11" s="295"/>
      <c r="W11" s="296"/>
      <c r="X11" s="297"/>
      <c r="Y11" s="298"/>
      <c r="Z11" s="299"/>
      <c r="AA11" s="300"/>
      <c r="AB11" s="301"/>
      <c r="AC11" s="302"/>
      <c r="AD11" s="303"/>
      <c r="AE11" s="304"/>
      <c r="AF11" s="319"/>
      <c r="AG11" s="311"/>
      <c r="AH11" s="312"/>
      <c r="AI11" s="313"/>
      <c r="AJ11" s="314"/>
      <c r="AK11" s="305"/>
      <c r="AL11" s="305"/>
    </row>
    <row r="12" spans="1:38" s="44" customFormat="1" ht="12" x14ac:dyDescent="0.2">
      <c r="B12" s="85"/>
      <c r="C12" s="44" t="e">
        <f>VLOOKUP(A12,Parts!$A$2:$AE$190,11,FALSE())</f>
        <v>#N/A</v>
      </c>
      <c r="D12" s="44">
        <f t="shared" si="0"/>
        <v>0</v>
      </c>
      <c r="E12" s="85" t="e">
        <f t="shared" si="1"/>
        <v>#N/A</v>
      </c>
      <c r="F12" s="280"/>
      <c r="G12" s="281"/>
      <c r="H12" s="282"/>
      <c r="I12" s="283"/>
      <c r="J12" s="284"/>
      <c r="K12" s="285"/>
      <c r="L12" s="286"/>
      <c r="M12" s="287"/>
      <c r="N12" s="288"/>
      <c r="O12" s="289"/>
      <c r="P12" s="290"/>
      <c r="Q12" s="291"/>
      <c r="R12" s="292"/>
      <c r="S12" s="293"/>
      <c r="T12" s="287"/>
      <c r="U12" s="294"/>
      <c r="V12" s="295"/>
      <c r="W12" s="296"/>
      <c r="X12" s="297"/>
      <c r="Y12" s="298"/>
      <c r="Z12" s="299"/>
      <c r="AA12" s="300"/>
      <c r="AB12" s="301"/>
      <c r="AC12" s="302"/>
      <c r="AD12" s="303"/>
      <c r="AE12" s="304"/>
      <c r="AF12" s="319"/>
      <c r="AG12" s="311"/>
      <c r="AH12" s="312"/>
      <c r="AI12" s="313"/>
      <c r="AJ12" s="314"/>
      <c r="AK12" s="305"/>
      <c r="AL12" s="305"/>
    </row>
    <row r="13" spans="1:38" s="44" customFormat="1" ht="12" x14ac:dyDescent="0.2">
      <c r="B13" s="85"/>
      <c r="C13" s="44" t="e">
        <f>VLOOKUP(A13,Parts!$A$2:$AE$190,11,FALSE())</f>
        <v>#N/A</v>
      </c>
      <c r="D13" s="44">
        <f t="shared" si="0"/>
        <v>0</v>
      </c>
      <c r="E13" s="85" t="e">
        <f t="shared" si="1"/>
        <v>#N/A</v>
      </c>
      <c r="F13" s="280"/>
      <c r="G13" s="281"/>
      <c r="H13" s="282"/>
      <c r="I13" s="283"/>
      <c r="J13" s="284"/>
      <c r="K13" s="285"/>
      <c r="L13" s="286"/>
      <c r="M13" s="287"/>
      <c r="N13" s="288"/>
      <c r="O13" s="289"/>
      <c r="P13" s="290"/>
      <c r="Q13" s="291"/>
      <c r="R13" s="292"/>
      <c r="S13" s="293"/>
      <c r="T13" s="287"/>
      <c r="U13" s="294"/>
      <c r="V13" s="295"/>
      <c r="W13" s="296"/>
      <c r="X13" s="297"/>
      <c r="Y13" s="298"/>
      <c r="Z13" s="299"/>
      <c r="AA13" s="300"/>
      <c r="AB13" s="301"/>
      <c r="AC13" s="302"/>
      <c r="AD13" s="303"/>
      <c r="AE13" s="304"/>
      <c r="AF13" s="319"/>
      <c r="AG13" s="311"/>
      <c r="AH13" s="312"/>
      <c r="AI13" s="313"/>
      <c r="AJ13" s="314"/>
      <c r="AK13" s="305"/>
      <c r="AL13" s="305"/>
    </row>
    <row r="14" spans="1:38" s="44" customFormat="1" ht="12" x14ac:dyDescent="0.2">
      <c r="B14" s="85"/>
      <c r="C14" s="44" t="e">
        <f>VLOOKUP(A14,Parts!$A$2:$AE$190,11,FALSE())</f>
        <v>#N/A</v>
      </c>
      <c r="D14" s="44">
        <f t="shared" si="0"/>
        <v>0</v>
      </c>
      <c r="E14" s="85" t="e">
        <f t="shared" si="1"/>
        <v>#N/A</v>
      </c>
      <c r="F14" s="280"/>
      <c r="G14" s="281"/>
      <c r="H14" s="282"/>
      <c r="I14" s="283"/>
      <c r="J14" s="284"/>
      <c r="K14" s="285"/>
      <c r="L14" s="286"/>
      <c r="M14" s="287"/>
      <c r="N14" s="288"/>
      <c r="O14" s="289"/>
      <c r="P14" s="290"/>
      <c r="Q14" s="291"/>
      <c r="R14" s="292"/>
      <c r="S14" s="293"/>
      <c r="T14" s="287"/>
      <c r="U14" s="294"/>
      <c r="V14" s="295"/>
      <c r="W14" s="296"/>
      <c r="X14" s="297"/>
      <c r="Y14" s="298"/>
      <c r="Z14" s="299"/>
      <c r="AA14" s="300"/>
      <c r="AB14" s="301"/>
      <c r="AC14" s="302"/>
      <c r="AD14" s="303"/>
      <c r="AE14" s="304"/>
      <c r="AF14" s="319"/>
      <c r="AG14" s="311"/>
      <c r="AH14" s="312"/>
      <c r="AI14" s="313"/>
      <c r="AJ14" s="314"/>
      <c r="AK14" s="305"/>
      <c r="AL14" s="305"/>
    </row>
    <row r="15" spans="1:38" s="44" customFormat="1" ht="12" x14ac:dyDescent="0.2">
      <c r="B15" s="85"/>
      <c r="C15" s="44" t="e">
        <f>VLOOKUP(A15,Parts!$A$2:$AE$190,11,FALSE())</f>
        <v>#N/A</v>
      </c>
      <c r="D15" s="44">
        <f t="shared" si="0"/>
        <v>0</v>
      </c>
      <c r="E15" s="85" t="e">
        <f t="shared" si="1"/>
        <v>#N/A</v>
      </c>
      <c r="F15" s="280"/>
      <c r="G15" s="281"/>
      <c r="H15" s="282"/>
      <c r="I15" s="283"/>
      <c r="J15" s="284"/>
      <c r="K15" s="285"/>
      <c r="L15" s="286"/>
      <c r="M15" s="287"/>
      <c r="N15" s="288"/>
      <c r="O15" s="289"/>
      <c r="P15" s="290"/>
      <c r="Q15" s="291"/>
      <c r="R15" s="292"/>
      <c r="S15" s="293"/>
      <c r="T15" s="287"/>
      <c r="U15" s="294"/>
      <c r="V15" s="295"/>
      <c r="W15" s="296"/>
      <c r="X15" s="297"/>
      <c r="Y15" s="298"/>
      <c r="Z15" s="299"/>
      <c r="AA15" s="300"/>
      <c r="AB15" s="301"/>
      <c r="AC15" s="302"/>
      <c r="AD15" s="303"/>
      <c r="AE15" s="304"/>
      <c r="AF15" s="319"/>
      <c r="AG15" s="311"/>
      <c r="AH15" s="312"/>
      <c r="AI15" s="313"/>
      <c r="AJ15" s="314"/>
      <c r="AK15" s="305"/>
      <c r="AL15" s="305"/>
    </row>
    <row r="16" spans="1:38" s="44" customFormat="1" ht="12" x14ac:dyDescent="0.2">
      <c r="B16" s="85"/>
      <c r="C16" s="44" t="e">
        <f>VLOOKUP(A16,Parts!$A$2:$AE$190,11,FALSE())</f>
        <v>#N/A</v>
      </c>
      <c r="D16" s="44">
        <f t="shared" si="0"/>
        <v>0</v>
      </c>
      <c r="E16" s="85" t="e">
        <f t="shared" si="1"/>
        <v>#N/A</v>
      </c>
      <c r="F16" s="280"/>
      <c r="G16" s="281"/>
      <c r="H16" s="282"/>
      <c r="I16" s="283"/>
      <c r="J16" s="284"/>
      <c r="K16" s="285"/>
      <c r="L16" s="286"/>
      <c r="M16" s="287"/>
      <c r="N16" s="288"/>
      <c r="O16" s="289"/>
      <c r="P16" s="290"/>
      <c r="Q16" s="291"/>
      <c r="R16" s="292"/>
      <c r="S16" s="293"/>
      <c r="T16" s="287"/>
      <c r="U16" s="294"/>
      <c r="V16" s="295"/>
      <c r="W16" s="296"/>
      <c r="X16" s="297"/>
      <c r="Y16" s="298"/>
      <c r="Z16" s="299"/>
      <c r="AA16" s="300"/>
      <c r="AB16" s="301"/>
      <c r="AC16" s="302"/>
      <c r="AD16" s="303"/>
      <c r="AE16" s="304"/>
      <c r="AF16" s="319"/>
      <c r="AG16" s="311"/>
      <c r="AH16" s="312"/>
      <c r="AI16" s="313"/>
      <c r="AJ16" s="314"/>
      <c r="AK16" s="305"/>
      <c r="AL16" s="305"/>
    </row>
    <row r="17" spans="2:38" s="44" customFormat="1" ht="12" x14ac:dyDescent="0.2">
      <c r="B17" s="85"/>
      <c r="C17" s="44" t="e">
        <f>VLOOKUP(A17,Parts!$A$2:$AE$190,11,FALSE())</f>
        <v>#N/A</v>
      </c>
      <c r="D17" s="44">
        <f t="shared" si="0"/>
        <v>0</v>
      </c>
      <c r="E17" s="85" t="e">
        <f t="shared" si="1"/>
        <v>#N/A</v>
      </c>
      <c r="F17" s="280"/>
      <c r="G17" s="281"/>
      <c r="H17" s="282"/>
      <c r="I17" s="283"/>
      <c r="J17" s="284"/>
      <c r="K17" s="285"/>
      <c r="L17" s="286"/>
      <c r="M17" s="287"/>
      <c r="N17" s="288"/>
      <c r="O17" s="289"/>
      <c r="P17" s="290"/>
      <c r="Q17" s="291"/>
      <c r="R17" s="292"/>
      <c r="S17" s="293"/>
      <c r="T17" s="287"/>
      <c r="U17" s="294"/>
      <c r="V17" s="295"/>
      <c r="W17" s="296"/>
      <c r="X17" s="297"/>
      <c r="Y17" s="298"/>
      <c r="Z17" s="299"/>
      <c r="AA17" s="300"/>
      <c r="AB17" s="301"/>
      <c r="AC17" s="302"/>
      <c r="AD17" s="303"/>
      <c r="AE17" s="304"/>
      <c r="AF17" s="319"/>
      <c r="AG17" s="311"/>
      <c r="AH17" s="312"/>
      <c r="AI17" s="313"/>
      <c r="AJ17" s="314"/>
      <c r="AK17" s="305"/>
      <c r="AL17" s="305"/>
    </row>
    <row r="18" spans="2:38" s="44" customFormat="1" ht="12" x14ac:dyDescent="0.2">
      <c r="B18" s="85"/>
      <c r="C18" s="44" t="e">
        <f>VLOOKUP(A18,Parts!$A$2:$AE$190,11,FALSE())</f>
        <v>#N/A</v>
      </c>
      <c r="D18" s="44">
        <f t="shared" si="0"/>
        <v>0</v>
      </c>
      <c r="E18" s="85" t="e">
        <f t="shared" si="1"/>
        <v>#N/A</v>
      </c>
      <c r="F18" s="280"/>
      <c r="G18" s="281"/>
      <c r="H18" s="282"/>
      <c r="I18" s="283"/>
      <c r="J18" s="284"/>
      <c r="K18" s="285"/>
      <c r="L18" s="286"/>
      <c r="M18" s="287"/>
      <c r="N18" s="288"/>
      <c r="O18" s="289"/>
      <c r="P18" s="290"/>
      <c r="Q18" s="291"/>
      <c r="R18" s="292"/>
      <c r="S18" s="293"/>
      <c r="T18" s="287"/>
      <c r="U18" s="294"/>
      <c r="V18" s="295"/>
      <c r="W18" s="296"/>
      <c r="X18" s="297"/>
      <c r="Y18" s="298"/>
      <c r="Z18" s="299"/>
      <c r="AA18" s="300"/>
      <c r="AB18" s="301"/>
      <c r="AC18" s="302"/>
      <c r="AD18" s="303"/>
      <c r="AE18" s="304"/>
      <c r="AF18" s="319"/>
      <c r="AG18" s="311"/>
      <c r="AH18" s="312"/>
      <c r="AI18" s="313"/>
      <c r="AJ18" s="314"/>
      <c r="AK18" s="305"/>
      <c r="AL18" s="305"/>
    </row>
    <row r="19" spans="2:38" s="44" customFormat="1" ht="12" x14ac:dyDescent="0.2">
      <c r="B19" s="85"/>
      <c r="C19" s="44" t="e">
        <f>VLOOKUP(A19,Parts!$A$2:$AE$190,11,FALSE())</f>
        <v>#N/A</v>
      </c>
      <c r="D19" s="44">
        <f t="shared" si="0"/>
        <v>0</v>
      </c>
      <c r="E19" s="85" t="e">
        <f t="shared" si="1"/>
        <v>#N/A</v>
      </c>
      <c r="F19" s="280"/>
      <c r="G19" s="281"/>
      <c r="H19" s="282"/>
      <c r="I19" s="283"/>
      <c r="J19" s="284"/>
      <c r="K19" s="285"/>
      <c r="L19" s="286"/>
      <c r="M19" s="287"/>
      <c r="N19" s="288"/>
      <c r="O19" s="289"/>
      <c r="P19" s="290"/>
      <c r="Q19" s="291"/>
      <c r="R19" s="292"/>
      <c r="S19" s="293"/>
      <c r="T19" s="287"/>
      <c r="U19" s="294"/>
      <c r="V19" s="295"/>
      <c r="W19" s="296"/>
      <c r="X19" s="297"/>
      <c r="Y19" s="298"/>
      <c r="Z19" s="299"/>
      <c r="AA19" s="300"/>
      <c r="AB19" s="301"/>
      <c r="AC19" s="302"/>
      <c r="AD19" s="303"/>
      <c r="AE19" s="304"/>
      <c r="AF19" s="319"/>
      <c r="AG19" s="311"/>
      <c r="AH19" s="312"/>
      <c r="AI19" s="313"/>
      <c r="AJ19" s="314"/>
      <c r="AK19" s="305"/>
      <c r="AL19" s="305"/>
    </row>
    <row r="20" spans="2:38" s="44" customFormat="1" ht="12" x14ac:dyDescent="0.2">
      <c r="B20" s="85"/>
      <c r="C20" s="44" t="e">
        <f>VLOOKUP(A20,Parts!$A$2:$AE$190,11,FALSE())</f>
        <v>#N/A</v>
      </c>
      <c r="D20" s="44">
        <f t="shared" si="0"/>
        <v>0</v>
      </c>
      <c r="E20" s="85" t="e">
        <f t="shared" si="1"/>
        <v>#N/A</v>
      </c>
      <c r="F20" s="280"/>
      <c r="G20" s="281"/>
      <c r="H20" s="282"/>
      <c r="I20" s="283"/>
      <c r="J20" s="284"/>
      <c r="K20" s="285"/>
      <c r="L20" s="286"/>
      <c r="M20" s="287"/>
      <c r="N20" s="288"/>
      <c r="O20" s="289"/>
      <c r="P20" s="290"/>
      <c r="Q20" s="291"/>
      <c r="R20" s="292"/>
      <c r="S20" s="293"/>
      <c r="T20" s="287"/>
      <c r="U20" s="294"/>
      <c r="V20" s="295"/>
      <c r="W20" s="296"/>
      <c r="X20" s="297"/>
      <c r="Y20" s="298"/>
      <c r="Z20" s="299"/>
      <c r="AA20" s="300"/>
      <c r="AB20" s="301"/>
      <c r="AC20" s="302"/>
      <c r="AD20" s="303"/>
      <c r="AE20" s="304"/>
      <c r="AF20" s="319"/>
      <c r="AG20" s="311"/>
      <c r="AH20" s="312"/>
      <c r="AI20" s="313"/>
      <c r="AJ20" s="314"/>
      <c r="AK20" s="305"/>
      <c r="AL20" s="305"/>
    </row>
    <row r="21" spans="2:38" s="44" customFormat="1" ht="12" x14ac:dyDescent="0.2">
      <c r="B21" s="85"/>
      <c r="C21" s="44" t="e">
        <f>VLOOKUP(A21,Parts!$A$2:$AE$190,11,FALSE())</f>
        <v>#N/A</v>
      </c>
      <c r="D21" s="44">
        <f t="shared" si="0"/>
        <v>0</v>
      </c>
      <c r="E21" s="85" t="e">
        <f t="shared" si="1"/>
        <v>#N/A</v>
      </c>
      <c r="F21" s="280"/>
      <c r="G21" s="281"/>
      <c r="H21" s="282"/>
      <c r="I21" s="283"/>
      <c r="J21" s="284"/>
      <c r="K21" s="285"/>
      <c r="L21" s="286"/>
      <c r="M21" s="287"/>
      <c r="N21" s="288"/>
      <c r="O21" s="289"/>
      <c r="P21" s="290"/>
      <c r="Q21" s="291"/>
      <c r="R21" s="292"/>
      <c r="S21" s="293"/>
      <c r="T21" s="287"/>
      <c r="U21" s="294"/>
      <c r="V21" s="295"/>
      <c r="W21" s="296"/>
      <c r="X21" s="297"/>
      <c r="Y21" s="298"/>
      <c r="Z21" s="299"/>
      <c r="AA21" s="300"/>
      <c r="AB21" s="301"/>
      <c r="AC21" s="302"/>
      <c r="AD21" s="303"/>
      <c r="AE21" s="304"/>
      <c r="AF21" s="319"/>
      <c r="AG21" s="311"/>
      <c r="AH21" s="312"/>
      <c r="AI21" s="313"/>
      <c r="AJ21" s="314"/>
      <c r="AK21" s="305"/>
      <c r="AL21" s="305"/>
    </row>
    <row r="22" spans="2:38" s="44" customFormat="1" ht="12" x14ac:dyDescent="0.2">
      <c r="B22" s="85"/>
      <c r="C22" s="44" t="e">
        <f>VLOOKUP(A22,Parts!$A$2:$AE$190,11,FALSE())</f>
        <v>#N/A</v>
      </c>
      <c r="D22" s="44">
        <f t="shared" si="0"/>
        <v>0</v>
      </c>
      <c r="E22" s="85" t="e">
        <f t="shared" si="1"/>
        <v>#N/A</v>
      </c>
      <c r="F22" s="280"/>
      <c r="G22" s="281"/>
      <c r="H22" s="282"/>
      <c r="I22" s="283"/>
      <c r="J22" s="284"/>
      <c r="K22" s="285"/>
      <c r="L22" s="286"/>
      <c r="M22" s="287"/>
      <c r="N22" s="288"/>
      <c r="O22" s="289"/>
      <c r="P22" s="290"/>
      <c r="Q22" s="291"/>
      <c r="R22" s="292"/>
      <c r="S22" s="293"/>
      <c r="T22" s="287"/>
      <c r="U22" s="294"/>
      <c r="V22" s="295"/>
      <c r="W22" s="296"/>
      <c r="X22" s="297"/>
      <c r="Y22" s="298"/>
      <c r="Z22" s="299"/>
      <c r="AA22" s="300"/>
      <c r="AB22" s="301"/>
      <c r="AC22" s="302"/>
      <c r="AD22" s="303"/>
      <c r="AE22" s="304"/>
      <c r="AF22" s="319"/>
      <c r="AG22" s="311"/>
      <c r="AH22" s="312"/>
      <c r="AI22" s="313"/>
      <c r="AJ22" s="314"/>
      <c r="AK22" s="305"/>
      <c r="AL22" s="305"/>
    </row>
    <row r="23" spans="2:38" s="44" customFormat="1" ht="12" x14ac:dyDescent="0.2">
      <c r="B23" s="85"/>
      <c r="C23" s="44" t="e">
        <f>VLOOKUP(A23,Parts!$A$2:$AE$190,11,FALSE())</f>
        <v>#N/A</v>
      </c>
      <c r="D23" s="44">
        <f t="shared" si="0"/>
        <v>0</v>
      </c>
      <c r="E23" s="85" t="e">
        <f t="shared" si="1"/>
        <v>#N/A</v>
      </c>
      <c r="F23" s="280"/>
      <c r="G23" s="281"/>
      <c r="H23" s="282"/>
      <c r="I23" s="283"/>
      <c r="J23" s="284"/>
      <c r="K23" s="285"/>
      <c r="L23" s="286"/>
      <c r="M23" s="287"/>
      <c r="N23" s="288"/>
      <c r="O23" s="289"/>
      <c r="P23" s="290"/>
      <c r="Q23" s="291"/>
      <c r="R23" s="292"/>
      <c r="S23" s="293"/>
      <c r="T23" s="287"/>
      <c r="U23" s="294"/>
      <c r="V23" s="295"/>
      <c r="W23" s="296"/>
      <c r="X23" s="297"/>
      <c r="Y23" s="298"/>
      <c r="Z23" s="299"/>
      <c r="AA23" s="300"/>
      <c r="AB23" s="301"/>
      <c r="AC23" s="302"/>
      <c r="AD23" s="303"/>
      <c r="AE23" s="304"/>
      <c r="AF23" s="319"/>
      <c r="AG23" s="311"/>
      <c r="AH23" s="312"/>
      <c r="AI23" s="313"/>
      <c r="AJ23" s="314"/>
      <c r="AK23" s="305"/>
      <c r="AL23" s="305"/>
    </row>
    <row r="24" spans="2:38" s="44" customFormat="1" ht="12" x14ac:dyDescent="0.2">
      <c r="B24" s="85"/>
      <c r="C24" s="44" t="e">
        <f>VLOOKUP(A24,Parts!$A$2:$AE$190,11,FALSE())</f>
        <v>#N/A</v>
      </c>
      <c r="D24" s="44">
        <f t="shared" si="0"/>
        <v>0</v>
      </c>
      <c r="E24" s="85" t="e">
        <f t="shared" si="1"/>
        <v>#N/A</v>
      </c>
      <c r="F24" s="280"/>
      <c r="G24" s="281"/>
      <c r="H24" s="282"/>
      <c r="I24" s="283"/>
      <c r="J24" s="284"/>
      <c r="K24" s="285"/>
      <c r="L24" s="286"/>
      <c r="M24" s="287"/>
      <c r="N24" s="288"/>
      <c r="O24" s="289"/>
      <c r="P24" s="290"/>
      <c r="Q24" s="291"/>
      <c r="R24" s="292"/>
      <c r="S24" s="293"/>
      <c r="T24" s="287"/>
      <c r="U24" s="294"/>
      <c r="V24" s="295"/>
      <c r="W24" s="296"/>
      <c r="X24" s="297"/>
      <c r="Y24" s="298"/>
      <c r="Z24" s="299"/>
      <c r="AA24" s="300"/>
      <c r="AB24" s="301"/>
      <c r="AC24" s="302"/>
      <c r="AD24" s="303"/>
      <c r="AE24" s="304"/>
      <c r="AF24" s="319"/>
      <c r="AG24" s="311"/>
      <c r="AH24" s="312"/>
      <c r="AI24" s="313"/>
      <c r="AJ24" s="314"/>
      <c r="AK24" s="305"/>
      <c r="AL24" s="305"/>
    </row>
    <row r="25" spans="2:38" s="44" customFormat="1" ht="12" x14ac:dyDescent="0.2">
      <c r="B25" s="85"/>
      <c r="C25" s="44" t="e">
        <f>VLOOKUP(A25,Parts!$A$2:$AE$190,11,FALSE())</f>
        <v>#N/A</v>
      </c>
      <c r="D25" s="44">
        <f t="shared" si="0"/>
        <v>0</v>
      </c>
      <c r="E25" s="85" t="e">
        <f t="shared" si="1"/>
        <v>#N/A</v>
      </c>
      <c r="F25" s="280"/>
      <c r="G25" s="281"/>
      <c r="H25" s="282"/>
      <c r="I25" s="283"/>
      <c r="J25" s="284"/>
      <c r="K25" s="285"/>
      <c r="L25" s="286"/>
      <c r="M25" s="287"/>
      <c r="N25" s="288"/>
      <c r="O25" s="289"/>
      <c r="P25" s="290"/>
      <c r="Q25" s="291"/>
      <c r="R25" s="292"/>
      <c r="S25" s="293"/>
      <c r="T25" s="287"/>
      <c r="U25" s="294"/>
      <c r="V25" s="295"/>
      <c r="W25" s="296"/>
      <c r="X25" s="297"/>
      <c r="Y25" s="298"/>
      <c r="Z25" s="299"/>
      <c r="AA25" s="300"/>
      <c r="AB25" s="301"/>
      <c r="AC25" s="302"/>
      <c r="AD25" s="303"/>
      <c r="AE25" s="304"/>
      <c r="AF25" s="319"/>
      <c r="AG25" s="311"/>
      <c r="AH25" s="312"/>
      <c r="AI25" s="313"/>
      <c r="AJ25" s="314"/>
      <c r="AK25" s="305"/>
      <c r="AL25" s="305"/>
    </row>
    <row r="26" spans="2:38" s="44" customFormat="1" ht="12" x14ac:dyDescent="0.2">
      <c r="B26" s="85"/>
      <c r="C26" s="44" t="e">
        <f>VLOOKUP(A26,Parts!$A$2:$AE$190,11,FALSE())</f>
        <v>#N/A</v>
      </c>
      <c r="D26" s="44">
        <f t="shared" si="0"/>
        <v>0</v>
      </c>
      <c r="E26" s="85" t="e">
        <f t="shared" si="1"/>
        <v>#N/A</v>
      </c>
      <c r="F26" s="280"/>
      <c r="G26" s="281"/>
      <c r="H26" s="282"/>
      <c r="I26" s="283"/>
      <c r="J26" s="284"/>
      <c r="K26" s="285"/>
      <c r="L26" s="286"/>
      <c r="M26" s="287"/>
      <c r="N26" s="288"/>
      <c r="O26" s="289"/>
      <c r="P26" s="290"/>
      <c r="Q26" s="291"/>
      <c r="R26" s="292"/>
      <c r="S26" s="293"/>
      <c r="T26" s="287"/>
      <c r="U26" s="294"/>
      <c r="V26" s="295"/>
      <c r="W26" s="296"/>
      <c r="X26" s="297"/>
      <c r="Y26" s="298"/>
      <c r="Z26" s="299"/>
      <c r="AA26" s="300"/>
      <c r="AB26" s="301"/>
      <c r="AC26" s="302"/>
      <c r="AD26" s="303"/>
      <c r="AE26" s="304"/>
      <c r="AF26" s="319"/>
      <c r="AG26" s="311"/>
      <c r="AH26" s="312"/>
      <c r="AI26" s="313"/>
      <c r="AJ26" s="314"/>
      <c r="AK26" s="305"/>
      <c r="AL26" s="305"/>
    </row>
    <row r="27" spans="2:38" s="44" customFormat="1" ht="12" x14ac:dyDescent="0.2">
      <c r="B27" s="85"/>
      <c r="C27" s="44" t="e">
        <f>VLOOKUP(A27,Parts!$A$2:$AE$190,11,FALSE())</f>
        <v>#N/A</v>
      </c>
      <c r="D27" s="44">
        <f t="shared" si="0"/>
        <v>0</v>
      </c>
      <c r="E27" s="85" t="e">
        <f t="shared" si="1"/>
        <v>#N/A</v>
      </c>
      <c r="F27" s="280"/>
      <c r="G27" s="281"/>
      <c r="H27" s="282"/>
      <c r="I27" s="283"/>
      <c r="J27" s="284"/>
      <c r="K27" s="285"/>
      <c r="L27" s="286"/>
      <c r="M27" s="287"/>
      <c r="N27" s="288"/>
      <c r="O27" s="289"/>
      <c r="P27" s="290"/>
      <c r="Q27" s="291"/>
      <c r="R27" s="292"/>
      <c r="S27" s="293"/>
      <c r="T27" s="287"/>
      <c r="U27" s="294"/>
      <c r="V27" s="295"/>
      <c r="W27" s="296"/>
      <c r="X27" s="297"/>
      <c r="Y27" s="298"/>
      <c r="Z27" s="299"/>
      <c r="AA27" s="300"/>
      <c r="AB27" s="301"/>
      <c r="AC27" s="302"/>
      <c r="AD27" s="303"/>
      <c r="AE27" s="304"/>
      <c r="AF27" s="319"/>
      <c r="AG27" s="311"/>
      <c r="AH27" s="312"/>
      <c r="AI27" s="313"/>
      <c r="AJ27" s="314"/>
      <c r="AK27" s="305"/>
      <c r="AL27" s="305"/>
    </row>
    <row r="28" spans="2:38" s="44" customFormat="1" ht="12" x14ac:dyDescent="0.2">
      <c r="B28" s="85"/>
      <c r="C28" s="44" t="e">
        <f>VLOOKUP(A28,Parts!$A$2:$AE$190,11,FALSE())</f>
        <v>#N/A</v>
      </c>
      <c r="D28" s="44">
        <f t="shared" si="0"/>
        <v>0</v>
      </c>
      <c r="E28" s="85" t="e">
        <f t="shared" si="1"/>
        <v>#N/A</v>
      </c>
      <c r="F28" s="280"/>
      <c r="G28" s="281"/>
      <c r="H28" s="282"/>
      <c r="I28" s="283"/>
      <c r="J28" s="284"/>
      <c r="K28" s="285"/>
      <c r="L28" s="286"/>
      <c r="M28" s="287"/>
      <c r="N28" s="288"/>
      <c r="O28" s="289"/>
      <c r="P28" s="290"/>
      <c r="Q28" s="291"/>
      <c r="R28" s="292"/>
      <c r="S28" s="293"/>
      <c r="T28" s="287"/>
      <c r="U28" s="294"/>
      <c r="V28" s="295"/>
      <c r="W28" s="296"/>
      <c r="X28" s="297"/>
      <c r="Y28" s="298"/>
      <c r="Z28" s="299"/>
      <c r="AA28" s="300"/>
      <c r="AB28" s="301"/>
      <c r="AC28" s="302"/>
      <c r="AD28" s="303"/>
      <c r="AE28" s="304"/>
      <c r="AF28" s="319"/>
      <c r="AG28" s="311"/>
      <c r="AH28" s="312"/>
      <c r="AI28" s="313"/>
      <c r="AJ28" s="314"/>
      <c r="AK28" s="305"/>
      <c r="AL28" s="305"/>
    </row>
    <row r="29" spans="2:38" s="44" customFormat="1" ht="12" x14ac:dyDescent="0.2">
      <c r="B29" s="85"/>
      <c r="C29" s="44" t="e">
        <f>VLOOKUP(A29,Parts!$A$2:$AE$190,11,FALSE())</f>
        <v>#N/A</v>
      </c>
      <c r="D29" s="44">
        <f t="shared" si="0"/>
        <v>0</v>
      </c>
      <c r="E29" s="85" t="e">
        <f t="shared" si="1"/>
        <v>#N/A</v>
      </c>
      <c r="F29" s="280"/>
      <c r="G29" s="281"/>
      <c r="H29" s="282"/>
      <c r="I29" s="283"/>
      <c r="J29" s="284"/>
      <c r="K29" s="285"/>
      <c r="L29" s="286"/>
      <c r="M29" s="287"/>
      <c r="N29" s="288"/>
      <c r="O29" s="289"/>
      <c r="P29" s="290"/>
      <c r="Q29" s="291"/>
      <c r="R29" s="292"/>
      <c r="S29" s="293"/>
      <c r="T29" s="287"/>
      <c r="U29" s="294"/>
      <c r="V29" s="295"/>
      <c r="W29" s="296"/>
      <c r="X29" s="297"/>
      <c r="Y29" s="298"/>
      <c r="Z29" s="299"/>
      <c r="AA29" s="300"/>
      <c r="AB29" s="301"/>
      <c r="AC29" s="302"/>
      <c r="AD29" s="303"/>
      <c r="AE29" s="304"/>
      <c r="AF29" s="319"/>
      <c r="AG29" s="311"/>
      <c r="AH29" s="312"/>
      <c r="AI29" s="313"/>
      <c r="AJ29" s="314"/>
      <c r="AK29" s="305"/>
      <c r="AL29" s="305"/>
    </row>
    <row r="30" spans="2:38" s="44" customFormat="1" ht="12" x14ac:dyDescent="0.2">
      <c r="B30" s="85"/>
      <c r="C30" s="44" t="e">
        <f>VLOOKUP(A30,Parts!$A$2:$AE$190,11,FALSE())</f>
        <v>#N/A</v>
      </c>
      <c r="D30" s="44">
        <f t="shared" si="0"/>
        <v>0</v>
      </c>
      <c r="E30" s="85" t="e">
        <f t="shared" si="1"/>
        <v>#N/A</v>
      </c>
      <c r="F30" s="280"/>
      <c r="G30" s="281"/>
      <c r="H30" s="282"/>
      <c r="I30" s="283"/>
      <c r="J30" s="284"/>
      <c r="K30" s="285"/>
      <c r="L30" s="286"/>
      <c r="M30" s="287"/>
      <c r="N30" s="288"/>
      <c r="O30" s="289"/>
      <c r="P30" s="290"/>
      <c r="Q30" s="291"/>
      <c r="R30" s="292"/>
      <c r="S30" s="293"/>
      <c r="T30" s="287"/>
      <c r="U30" s="294"/>
      <c r="V30" s="295"/>
      <c r="W30" s="296"/>
      <c r="X30" s="297"/>
      <c r="Y30" s="298"/>
      <c r="Z30" s="299"/>
      <c r="AA30" s="300"/>
      <c r="AB30" s="301"/>
      <c r="AC30" s="302"/>
      <c r="AD30" s="303"/>
      <c r="AE30" s="304"/>
      <c r="AF30" s="319"/>
      <c r="AG30" s="311"/>
      <c r="AH30" s="312"/>
      <c r="AI30" s="313"/>
      <c r="AJ30" s="314"/>
      <c r="AK30" s="305"/>
      <c r="AL30" s="305"/>
    </row>
    <row r="31" spans="2:38" s="44" customFormat="1" ht="12" x14ac:dyDescent="0.2">
      <c r="B31" s="85"/>
      <c r="C31" s="44" t="e">
        <f>VLOOKUP(A31,Parts!$A$2:$AE$190,11,FALSE())</f>
        <v>#N/A</v>
      </c>
      <c r="D31" s="44">
        <f t="shared" si="0"/>
        <v>0</v>
      </c>
      <c r="E31" s="85" t="e">
        <f t="shared" si="1"/>
        <v>#N/A</v>
      </c>
      <c r="F31" s="280"/>
      <c r="G31" s="281"/>
      <c r="H31" s="282"/>
      <c r="I31" s="283"/>
      <c r="J31" s="284"/>
      <c r="K31" s="285"/>
      <c r="L31" s="286"/>
      <c r="M31" s="287"/>
      <c r="N31" s="288"/>
      <c r="O31" s="289"/>
      <c r="P31" s="290"/>
      <c r="Q31" s="291"/>
      <c r="R31" s="292"/>
      <c r="S31" s="293"/>
      <c r="T31" s="287"/>
      <c r="U31" s="294"/>
      <c r="V31" s="295"/>
      <c r="W31" s="296"/>
      <c r="X31" s="297"/>
      <c r="Y31" s="298"/>
      <c r="Z31" s="299"/>
      <c r="AA31" s="300"/>
      <c r="AB31" s="301"/>
      <c r="AC31" s="302"/>
      <c r="AD31" s="303"/>
      <c r="AE31" s="304"/>
      <c r="AF31" s="319"/>
      <c r="AG31" s="311"/>
      <c r="AH31" s="312"/>
      <c r="AI31" s="313"/>
      <c r="AJ31" s="314"/>
      <c r="AK31" s="305"/>
      <c r="AL31" s="305"/>
    </row>
    <row r="32" spans="2:38" s="44" customFormat="1" ht="12" x14ac:dyDescent="0.2">
      <c r="B32" s="85"/>
      <c r="C32" s="44" t="e">
        <f>VLOOKUP(A32,Parts!$A$2:$AE$190,11,FALSE())</f>
        <v>#N/A</v>
      </c>
      <c r="D32" s="44">
        <f t="shared" ref="D32:D42" si="2">SUM(F32:BH32)</f>
        <v>0</v>
      </c>
      <c r="E32" s="85" t="e">
        <f t="shared" ref="E32:E42" si="3">SUM(D32*C32)</f>
        <v>#N/A</v>
      </c>
      <c r="F32" s="280"/>
      <c r="G32" s="281"/>
      <c r="H32" s="282"/>
      <c r="I32" s="283"/>
      <c r="J32" s="284"/>
      <c r="K32" s="285"/>
      <c r="L32" s="286"/>
      <c r="M32" s="287"/>
      <c r="N32" s="288"/>
      <c r="O32" s="289"/>
      <c r="P32" s="290"/>
      <c r="Q32" s="291"/>
      <c r="R32" s="292"/>
      <c r="S32" s="293"/>
      <c r="T32" s="287"/>
      <c r="U32" s="294"/>
      <c r="V32" s="295"/>
      <c r="W32" s="296"/>
      <c r="X32" s="297"/>
      <c r="Y32" s="298"/>
      <c r="Z32" s="299"/>
      <c r="AA32" s="300"/>
      <c r="AB32" s="301"/>
      <c r="AC32" s="302"/>
      <c r="AD32" s="303"/>
      <c r="AE32" s="304"/>
      <c r="AF32" s="319"/>
      <c r="AG32" s="311"/>
      <c r="AH32" s="312"/>
      <c r="AI32" s="313"/>
      <c r="AJ32" s="314"/>
      <c r="AK32" s="305"/>
      <c r="AL32" s="305"/>
    </row>
    <row r="33" spans="2:38" s="44" customFormat="1" ht="12" x14ac:dyDescent="0.2">
      <c r="B33" s="85"/>
      <c r="C33" s="44" t="e">
        <f>VLOOKUP(A33,Parts!$A$2:$AE$190,11,FALSE())</f>
        <v>#N/A</v>
      </c>
      <c r="D33" s="44">
        <f t="shared" si="2"/>
        <v>0</v>
      </c>
      <c r="E33" s="85" t="e">
        <f t="shared" si="3"/>
        <v>#N/A</v>
      </c>
      <c r="F33" s="280"/>
      <c r="G33" s="281"/>
      <c r="H33" s="282"/>
      <c r="I33" s="283"/>
      <c r="J33" s="284"/>
      <c r="K33" s="285"/>
      <c r="L33" s="286"/>
      <c r="M33" s="287"/>
      <c r="N33" s="288"/>
      <c r="O33" s="289"/>
      <c r="P33" s="290"/>
      <c r="Q33" s="291"/>
      <c r="R33" s="292"/>
      <c r="S33" s="293"/>
      <c r="T33" s="287"/>
      <c r="U33" s="294"/>
      <c r="V33" s="295"/>
      <c r="W33" s="296"/>
      <c r="X33" s="297"/>
      <c r="Y33" s="298"/>
      <c r="Z33" s="299"/>
      <c r="AA33" s="300"/>
      <c r="AB33" s="301"/>
      <c r="AC33" s="302"/>
      <c r="AD33" s="303"/>
      <c r="AE33" s="304"/>
      <c r="AF33" s="319"/>
      <c r="AG33" s="311"/>
      <c r="AH33" s="312"/>
      <c r="AI33" s="313"/>
      <c r="AJ33" s="314"/>
      <c r="AK33" s="305"/>
      <c r="AL33" s="305"/>
    </row>
    <row r="34" spans="2:38" s="44" customFormat="1" ht="12" x14ac:dyDescent="0.2">
      <c r="B34" s="85"/>
      <c r="C34" s="44" t="e">
        <f>VLOOKUP(A34,Parts!$A$2:$AE$190,11,FALSE())</f>
        <v>#N/A</v>
      </c>
      <c r="D34" s="44">
        <f t="shared" si="2"/>
        <v>0</v>
      </c>
      <c r="E34" s="85" t="e">
        <f t="shared" si="3"/>
        <v>#N/A</v>
      </c>
      <c r="F34" s="280"/>
      <c r="G34" s="281"/>
      <c r="H34" s="282"/>
      <c r="I34" s="283"/>
      <c r="J34" s="284"/>
      <c r="K34" s="285"/>
      <c r="L34" s="286"/>
      <c r="M34" s="287"/>
      <c r="N34" s="288"/>
      <c r="O34" s="289"/>
      <c r="P34" s="290"/>
      <c r="Q34" s="291"/>
      <c r="R34" s="292"/>
      <c r="S34" s="293"/>
      <c r="T34" s="287"/>
      <c r="U34" s="294"/>
      <c r="V34" s="295"/>
      <c r="W34" s="296"/>
      <c r="X34" s="297"/>
      <c r="Y34" s="298"/>
      <c r="Z34" s="299"/>
      <c r="AA34" s="300"/>
      <c r="AB34" s="301"/>
      <c r="AC34" s="302"/>
      <c r="AD34" s="303"/>
      <c r="AE34" s="304"/>
      <c r="AF34" s="319"/>
      <c r="AG34" s="311"/>
      <c r="AH34" s="312"/>
      <c r="AI34" s="313"/>
      <c r="AJ34" s="314"/>
      <c r="AK34" s="305"/>
      <c r="AL34" s="305"/>
    </row>
    <row r="35" spans="2:38" s="44" customFormat="1" ht="12" x14ac:dyDescent="0.2">
      <c r="B35" s="85"/>
      <c r="C35" s="44" t="e">
        <f>VLOOKUP(A35,Parts!$A$2:$AE$190,11,FALSE())</f>
        <v>#N/A</v>
      </c>
      <c r="D35" s="44">
        <f t="shared" si="2"/>
        <v>0</v>
      </c>
      <c r="E35" s="85" t="e">
        <f t="shared" si="3"/>
        <v>#N/A</v>
      </c>
      <c r="F35" s="280"/>
      <c r="G35" s="281"/>
      <c r="H35" s="282"/>
      <c r="I35" s="283"/>
      <c r="J35" s="284"/>
      <c r="K35" s="285"/>
      <c r="L35" s="286"/>
      <c r="M35" s="287"/>
      <c r="N35" s="288"/>
      <c r="O35" s="289"/>
      <c r="P35" s="290"/>
      <c r="Q35" s="291"/>
      <c r="R35" s="292"/>
      <c r="S35" s="293"/>
      <c r="T35" s="287"/>
      <c r="U35" s="294"/>
      <c r="V35" s="295"/>
      <c r="W35" s="296"/>
      <c r="X35" s="297"/>
      <c r="Y35" s="298"/>
      <c r="Z35" s="299"/>
      <c r="AA35" s="300"/>
      <c r="AB35" s="301"/>
      <c r="AC35" s="302"/>
      <c r="AD35" s="303"/>
      <c r="AE35" s="304"/>
      <c r="AF35" s="319"/>
      <c r="AG35" s="311"/>
      <c r="AH35" s="312"/>
      <c r="AI35" s="313"/>
      <c r="AJ35" s="314"/>
      <c r="AK35" s="305"/>
      <c r="AL35" s="305"/>
    </row>
    <row r="36" spans="2:38" s="44" customFormat="1" ht="12" x14ac:dyDescent="0.2">
      <c r="B36" s="85"/>
      <c r="C36" s="44" t="e">
        <f>VLOOKUP(A36,Parts!$A$2:$AE$190,11,FALSE())</f>
        <v>#N/A</v>
      </c>
      <c r="D36" s="44">
        <f t="shared" si="2"/>
        <v>0</v>
      </c>
      <c r="E36" s="85" t="e">
        <f t="shared" si="3"/>
        <v>#N/A</v>
      </c>
      <c r="F36" s="280"/>
      <c r="G36" s="281"/>
      <c r="H36" s="282"/>
      <c r="I36" s="283"/>
      <c r="J36" s="284"/>
      <c r="K36" s="285"/>
      <c r="L36" s="286"/>
      <c r="M36" s="287"/>
      <c r="N36" s="288"/>
      <c r="O36" s="289"/>
      <c r="P36" s="290"/>
      <c r="Q36" s="291"/>
      <c r="R36" s="292"/>
      <c r="S36" s="293"/>
      <c r="T36" s="287"/>
      <c r="U36" s="294"/>
      <c r="V36" s="295"/>
      <c r="W36" s="296"/>
      <c r="X36" s="297"/>
      <c r="Y36" s="298"/>
      <c r="Z36" s="299"/>
      <c r="AA36" s="300"/>
      <c r="AB36" s="301"/>
      <c r="AC36" s="302"/>
      <c r="AD36" s="303"/>
      <c r="AE36" s="304"/>
      <c r="AF36" s="319"/>
      <c r="AG36" s="311"/>
      <c r="AH36" s="312"/>
      <c r="AI36" s="313"/>
      <c r="AJ36" s="314"/>
      <c r="AK36" s="305"/>
      <c r="AL36" s="305"/>
    </row>
    <row r="37" spans="2:38" s="44" customFormat="1" ht="12" x14ac:dyDescent="0.2">
      <c r="B37" s="85"/>
      <c r="C37" s="44" t="e">
        <f>VLOOKUP(A37,Parts!$A$2:$AE$190,11,FALSE())</f>
        <v>#N/A</v>
      </c>
      <c r="D37" s="44">
        <f t="shared" si="2"/>
        <v>0</v>
      </c>
      <c r="E37" s="85" t="e">
        <f t="shared" si="3"/>
        <v>#N/A</v>
      </c>
      <c r="F37" s="280"/>
      <c r="G37" s="281"/>
      <c r="H37" s="282"/>
      <c r="I37" s="283"/>
      <c r="J37" s="284"/>
      <c r="K37" s="285"/>
      <c r="L37" s="286"/>
      <c r="M37" s="287"/>
      <c r="N37" s="288"/>
      <c r="O37" s="289"/>
      <c r="P37" s="290"/>
      <c r="Q37" s="291"/>
      <c r="R37" s="292"/>
      <c r="S37" s="293"/>
      <c r="T37" s="287"/>
      <c r="U37" s="294"/>
      <c r="V37" s="295"/>
      <c r="W37" s="296"/>
      <c r="X37" s="297"/>
      <c r="Y37" s="298"/>
      <c r="Z37" s="299"/>
      <c r="AA37" s="300"/>
      <c r="AB37" s="301"/>
      <c r="AC37" s="302"/>
      <c r="AD37" s="303"/>
      <c r="AE37" s="304"/>
      <c r="AF37" s="319"/>
      <c r="AG37" s="311"/>
      <c r="AH37" s="312"/>
      <c r="AI37" s="313"/>
      <c r="AJ37" s="314"/>
      <c r="AK37" s="305"/>
      <c r="AL37" s="305"/>
    </row>
    <row r="38" spans="2:38" s="44" customFormat="1" ht="12" x14ac:dyDescent="0.2">
      <c r="B38" s="85"/>
      <c r="C38" s="44" t="e">
        <f>VLOOKUP(A38,Parts!$A$2:$AE$190,11,FALSE())</f>
        <v>#N/A</v>
      </c>
      <c r="D38" s="44">
        <f t="shared" si="2"/>
        <v>0</v>
      </c>
      <c r="E38" s="85" t="e">
        <f t="shared" si="3"/>
        <v>#N/A</v>
      </c>
      <c r="F38" s="280"/>
      <c r="G38" s="281"/>
      <c r="H38" s="282"/>
      <c r="I38" s="283"/>
      <c r="J38" s="284"/>
      <c r="K38" s="285"/>
      <c r="L38" s="286"/>
      <c r="M38" s="287"/>
      <c r="N38" s="288"/>
      <c r="O38" s="289"/>
      <c r="P38" s="290"/>
      <c r="Q38" s="291"/>
      <c r="R38" s="292"/>
      <c r="S38" s="293"/>
      <c r="T38" s="287"/>
      <c r="U38" s="294"/>
      <c r="V38" s="295"/>
      <c r="W38" s="296"/>
      <c r="X38" s="297"/>
      <c r="Y38" s="298"/>
      <c r="Z38" s="299"/>
      <c r="AA38" s="300"/>
      <c r="AB38" s="301"/>
      <c r="AC38" s="302"/>
      <c r="AD38" s="303"/>
      <c r="AE38" s="304"/>
      <c r="AF38" s="319"/>
      <c r="AG38" s="311"/>
      <c r="AH38" s="312"/>
      <c r="AI38" s="313"/>
      <c r="AJ38" s="314"/>
      <c r="AK38" s="305"/>
      <c r="AL38" s="305"/>
    </row>
    <row r="39" spans="2:38" s="44" customFormat="1" ht="12" x14ac:dyDescent="0.2">
      <c r="B39" s="85"/>
      <c r="C39" s="44" t="e">
        <f>VLOOKUP(A39,Parts!$A$2:$AE$190,11,FALSE())</f>
        <v>#N/A</v>
      </c>
      <c r="D39" s="44">
        <f t="shared" si="2"/>
        <v>0</v>
      </c>
      <c r="E39" s="85" t="e">
        <f t="shared" si="3"/>
        <v>#N/A</v>
      </c>
      <c r="F39" s="280"/>
      <c r="G39" s="281"/>
      <c r="H39" s="282"/>
      <c r="I39" s="283"/>
      <c r="J39" s="284"/>
      <c r="K39" s="285"/>
      <c r="L39" s="286"/>
      <c r="M39" s="287"/>
      <c r="N39" s="288"/>
      <c r="O39" s="289"/>
      <c r="P39" s="290"/>
      <c r="Q39" s="291"/>
      <c r="R39" s="292"/>
      <c r="S39" s="293"/>
      <c r="T39" s="287"/>
      <c r="U39" s="294"/>
      <c r="V39" s="295"/>
      <c r="W39" s="296"/>
      <c r="X39" s="297"/>
      <c r="Y39" s="298"/>
      <c r="Z39" s="299"/>
      <c r="AA39" s="300"/>
      <c r="AB39" s="301"/>
      <c r="AC39" s="302"/>
      <c r="AD39" s="303"/>
      <c r="AE39" s="304"/>
      <c r="AF39" s="319"/>
      <c r="AG39" s="311"/>
      <c r="AH39" s="312"/>
      <c r="AI39" s="313"/>
      <c r="AJ39" s="314"/>
      <c r="AK39" s="305"/>
      <c r="AL39" s="305"/>
    </row>
    <row r="40" spans="2:38" s="44" customFormat="1" ht="12" x14ac:dyDescent="0.2">
      <c r="B40" s="85"/>
      <c r="C40" s="44" t="e">
        <f>VLOOKUP(A40,Parts!$A$2:$AE$190,11,FALSE())</f>
        <v>#N/A</v>
      </c>
      <c r="D40" s="44">
        <f t="shared" si="2"/>
        <v>0</v>
      </c>
      <c r="E40" s="85" t="e">
        <f t="shared" si="3"/>
        <v>#N/A</v>
      </c>
      <c r="F40" s="280"/>
      <c r="G40" s="281"/>
      <c r="H40" s="282"/>
      <c r="I40" s="283"/>
      <c r="J40" s="284"/>
      <c r="K40" s="285"/>
      <c r="L40" s="286"/>
      <c r="M40" s="287"/>
      <c r="N40" s="288"/>
      <c r="O40" s="289"/>
      <c r="P40" s="290"/>
      <c r="Q40" s="291"/>
      <c r="R40" s="292"/>
      <c r="S40" s="293"/>
      <c r="T40" s="287"/>
      <c r="U40" s="294"/>
      <c r="V40" s="295"/>
      <c r="W40" s="296"/>
      <c r="X40" s="297"/>
      <c r="Y40" s="298"/>
      <c r="Z40" s="299"/>
      <c r="AA40" s="300"/>
      <c r="AB40" s="301"/>
      <c r="AC40" s="302"/>
      <c r="AD40" s="303"/>
      <c r="AE40" s="304"/>
      <c r="AF40" s="319"/>
      <c r="AG40" s="311"/>
      <c r="AH40" s="312"/>
      <c r="AI40" s="313"/>
      <c r="AJ40" s="314"/>
      <c r="AK40" s="305"/>
      <c r="AL40" s="305"/>
    </row>
    <row r="41" spans="2:38" s="44" customFormat="1" ht="12" x14ac:dyDescent="0.2">
      <c r="B41" s="85"/>
      <c r="C41" s="44" t="e">
        <f>VLOOKUP(A41,Parts!$A$2:$AE$190,11,FALSE())</f>
        <v>#N/A</v>
      </c>
      <c r="D41" s="44">
        <f t="shared" si="2"/>
        <v>0</v>
      </c>
      <c r="E41" s="85" t="e">
        <f t="shared" si="3"/>
        <v>#N/A</v>
      </c>
      <c r="F41" s="280"/>
      <c r="G41" s="281"/>
      <c r="H41" s="282"/>
      <c r="I41" s="283"/>
      <c r="J41" s="284"/>
      <c r="K41" s="285"/>
      <c r="L41" s="286"/>
      <c r="M41" s="287"/>
      <c r="N41" s="288"/>
      <c r="O41" s="289"/>
      <c r="P41" s="290"/>
      <c r="Q41" s="291"/>
      <c r="R41" s="292"/>
      <c r="S41" s="293"/>
      <c r="T41" s="287"/>
      <c r="U41" s="294"/>
      <c r="V41" s="295"/>
      <c r="W41" s="296"/>
      <c r="X41" s="297"/>
      <c r="Y41" s="298"/>
      <c r="Z41" s="299"/>
      <c r="AA41" s="300"/>
      <c r="AB41" s="301"/>
      <c r="AC41" s="302"/>
      <c r="AD41" s="303"/>
      <c r="AE41" s="304"/>
      <c r="AF41" s="319"/>
      <c r="AG41" s="311"/>
      <c r="AH41" s="312"/>
      <c r="AI41" s="313"/>
      <c r="AJ41" s="314"/>
      <c r="AK41" s="305"/>
      <c r="AL41" s="305"/>
    </row>
    <row r="42" spans="2:38" s="44" customFormat="1" ht="12" x14ac:dyDescent="0.2">
      <c r="B42" s="85"/>
      <c r="C42" s="44" t="e">
        <f>VLOOKUP(A42,Parts!$A$2:$AE$190,11,FALSE())</f>
        <v>#N/A</v>
      </c>
      <c r="D42" s="44">
        <f t="shared" si="2"/>
        <v>0</v>
      </c>
      <c r="E42" s="85" t="e">
        <f t="shared" si="3"/>
        <v>#N/A</v>
      </c>
      <c r="F42" s="280"/>
      <c r="G42" s="281"/>
      <c r="H42" s="282"/>
      <c r="I42" s="283"/>
      <c r="J42" s="284"/>
      <c r="K42" s="285"/>
      <c r="L42" s="286"/>
      <c r="M42" s="287"/>
      <c r="N42" s="288"/>
      <c r="O42" s="289"/>
      <c r="P42" s="290"/>
      <c r="Q42" s="291"/>
      <c r="R42" s="292"/>
      <c r="S42" s="293"/>
      <c r="T42" s="287"/>
      <c r="U42" s="294"/>
      <c r="V42" s="295"/>
      <c r="W42" s="296"/>
      <c r="X42" s="297"/>
      <c r="Y42" s="298"/>
      <c r="Z42" s="299"/>
      <c r="AA42" s="300"/>
      <c r="AB42" s="301"/>
      <c r="AC42" s="302"/>
      <c r="AD42" s="303"/>
      <c r="AE42" s="304"/>
      <c r="AF42" s="319"/>
      <c r="AG42" s="311"/>
      <c r="AH42" s="312"/>
      <c r="AI42" s="313"/>
      <c r="AJ42" s="314"/>
      <c r="AK42" s="305"/>
      <c r="AL42" s="305"/>
    </row>
    <row r="43" spans="2:38" s="44" customFormat="1" ht="12" x14ac:dyDescent="0.2">
      <c r="F43" s="280"/>
      <c r="G43" s="281"/>
      <c r="H43" s="282"/>
      <c r="I43" s="283"/>
      <c r="J43" s="284"/>
      <c r="K43" s="285"/>
      <c r="L43" s="286"/>
      <c r="M43" s="287"/>
      <c r="N43" s="288"/>
      <c r="O43" s="289"/>
      <c r="P43" s="290"/>
      <c r="Q43" s="291"/>
      <c r="R43" s="292"/>
      <c r="S43" s="293"/>
      <c r="T43" s="287"/>
      <c r="U43" s="294"/>
      <c r="V43" s="295"/>
      <c r="W43" s="296"/>
      <c r="X43" s="297"/>
      <c r="Y43" s="298"/>
      <c r="Z43" s="299"/>
      <c r="AA43" s="300"/>
      <c r="AB43" s="301"/>
      <c r="AC43" s="302"/>
      <c r="AD43" s="303"/>
      <c r="AE43" s="304"/>
      <c r="AF43" s="319"/>
      <c r="AG43" s="311"/>
      <c r="AH43" s="312"/>
      <c r="AI43" s="313"/>
      <c r="AJ43" s="314"/>
      <c r="AK43" s="305"/>
      <c r="AL43" s="305"/>
    </row>
    <row r="44" spans="2:38" s="44" customFormat="1" ht="12" x14ac:dyDescent="0.2">
      <c r="F44" s="280"/>
      <c r="G44" s="281"/>
      <c r="H44" s="282"/>
      <c r="I44" s="283"/>
      <c r="J44" s="284"/>
      <c r="K44" s="285"/>
      <c r="L44" s="286"/>
      <c r="M44" s="287"/>
      <c r="N44" s="288"/>
      <c r="O44" s="289"/>
      <c r="P44" s="290"/>
      <c r="Q44" s="291"/>
      <c r="R44" s="292"/>
      <c r="S44" s="293"/>
      <c r="T44" s="287"/>
      <c r="U44" s="294"/>
      <c r="V44" s="295"/>
      <c r="W44" s="296"/>
      <c r="X44" s="297"/>
      <c r="Y44" s="298"/>
      <c r="Z44" s="299"/>
      <c r="AA44" s="300"/>
      <c r="AB44" s="301"/>
      <c r="AC44" s="302"/>
      <c r="AD44" s="303"/>
      <c r="AE44" s="304"/>
      <c r="AF44" s="319"/>
      <c r="AG44" s="311"/>
      <c r="AH44" s="312"/>
      <c r="AI44" s="313"/>
      <c r="AJ44" s="314"/>
      <c r="AK44" s="305"/>
      <c r="AL44" s="305"/>
    </row>
    <row r="45" spans="2:38" s="44" customFormat="1" ht="12" x14ac:dyDescent="0.2">
      <c r="F45" s="280"/>
      <c r="G45" s="281"/>
      <c r="H45" s="282"/>
      <c r="I45" s="283"/>
      <c r="J45" s="284"/>
      <c r="K45" s="285"/>
      <c r="L45" s="286"/>
      <c r="M45" s="287"/>
      <c r="N45" s="288"/>
      <c r="O45" s="289"/>
      <c r="P45" s="290"/>
      <c r="Q45" s="291"/>
      <c r="R45" s="292"/>
      <c r="S45" s="293"/>
      <c r="T45" s="287"/>
      <c r="U45" s="294"/>
      <c r="V45" s="295"/>
      <c r="W45" s="296"/>
      <c r="X45" s="297"/>
      <c r="Y45" s="298"/>
      <c r="Z45" s="299"/>
      <c r="AA45" s="300"/>
      <c r="AB45" s="301"/>
      <c r="AC45" s="302"/>
      <c r="AD45" s="303"/>
      <c r="AE45" s="304"/>
      <c r="AF45" s="319"/>
      <c r="AG45" s="311"/>
      <c r="AH45" s="312"/>
      <c r="AI45" s="313"/>
      <c r="AJ45" s="314"/>
      <c r="AK45" s="305"/>
      <c r="AL45" s="305"/>
    </row>
    <row r="46" spans="2:38" s="44" customFormat="1" ht="12" x14ac:dyDescent="0.2">
      <c r="F46" s="86"/>
      <c r="G46" s="87"/>
      <c r="H46" s="88"/>
      <c r="I46" s="89"/>
      <c r="J46" s="91"/>
      <c r="K46" s="92"/>
      <c r="L46" s="93"/>
      <c r="M46" s="94"/>
      <c r="N46" s="99"/>
      <c r="O46" s="100"/>
      <c r="P46" s="101"/>
      <c r="Q46" s="102"/>
      <c r="R46" s="110"/>
      <c r="S46" s="103"/>
      <c r="T46" s="94"/>
      <c r="U46" s="104"/>
      <c r="V46" s="105"/>
      <c r="W46" s="106"/>
      <c r="X46" s="107"/>
      <c r="Y46" s="95"/>
      <c r="Z46" s="96"/>
      <c r="AA46" s="97"/>
      <c r="AB46" s="98"/>
      <c r="AC46" s="90"/>
      <c r="AD46" s="109"/>
      <c r="AE46" s="108"/>
      <c r="AF46" s="320"/>
      <c r="AG46" s="315"/>
      <c r="AH46" s="316"/>
      <c r="AI46" s="317"/>
      <c r="AJ46" s="318"/>
    </row>
    <row r="47" spans="2:38" s="44" customFormat="1" ht="12" x14ac:dyDescent="0.2">
      <c r="F47" s="86"/>
      <c r="G47" s="87"/>
      <c r="H47" s="88"/>
      <c r="I47" s="89"/>
      <c r="J47" s="91"/>
      <c r="K47" s="92"/>
      <c r="L47" s="93"/>
      <c r="M47" s="94"/>
      <c r="N47" s="99"/>
      <c r="O47" s="100"/>
      <c r="P47" s="101"/>
      <c r="Q47" s="102"/>
      <c r="R47" s="110"/>
      <c r="S47" s="103"/>
      <c r="T47" s="94"/>
      <c r="U47" s="104"/>
      <c r="V47" s="105"/>
      <c r="W47" s="106"/>
      <c r="X47" s="107"/>
      <c r="Y47" s="95"/>
      <c r="Z47" s="96"/>
      <c r="AA47" s="97"/>
      <c r="AB47" s="98"/>
      <c r="AC47" s="90"/>
      <c r="AD47" s="109"/>
      <c r="AE47" s="108"/>
      <c r="AF47" s="320"/>
      <c r="AG47" s="315"/>
      <c r="AH47" s="316"/>
      <c r="AI47" s="317"/>
      <c r="AJ47" s="318"/>
    </row>
    <row r="48" spans="2:38" s="44" customFormat="1" ht="12" x14ac:dyDescent="0.2">
      <c r="F48" s="86"/>
      <c r="G48" s="87"/>
      <c r="H48" s="88"/>
      <c r="I48" s="89"/>
      <c r="J48" s="91"/>
      <c r="K48" s="92"/>
      <c r="L48" s="93"/>
      <c r="M48" s="94"/>
      <c r="N48" s="99"/>
      <c r="O48" s="100"/>
      <c r="P48" s="101"/>
      <c r="Q48" s="102"/>
      <c r="R48" s="110"/>
      <c r="S48" s="103"/>
      <c r="T48" s="94"/>
      <c r="U48" s="104"/>
      <c r="V48" s="105"/>
      <c r="W48" s="106"/>
      <c r="X48" s="107"/>
      <c r="Y48" s="95"/>
      <c r="Z48" s="96"/>
      <c r="AA48" s="97"/>
      <c r="AB48" s="98"/>
      <c r="AC48" s="90"/>
      <c r="AD48" s="109"/>
      <c r="AE48" s="108"/>
      <c r="AF48" s="320"/>
      <c r="AG48" s="315"/>
      <c r="AH48" s="316"/>
      <c r="AI48" s="317"/>
      <c r="AJ48" s="318"/>
    </row>
    <row r="49" spans="6:36" s="44" customFormat="1" ht="12" x14ac:dyDescent="0.2">
      <c r="F49" s="86"/>
      <c r="G49" s="87"/>
      <c r="H49" s="88"/>
      <c r="I49" s="89"/>
      <c r="J49" s="91"/>
      <c r="K49" s="92"/>
      <c r="L49" s="93"/>
      <c r="M49" s="94"/>
      <c r="N49" s="99"/>
      <c r="O49" s="100"/>
      <c r="P49" s="101"/>
      <c r="Q49" s="102"/>
      <c r="R49" s="110"/>
      <c r="S49" s="103"/>
      <c r="T49" s="94"/>
      <c r="U49" s="104"/>
      <c r="V49" s="105"/>
      <c r="W49" s="106"/>
      <c r="X49" s="107"/>
      <c r="Y49" s="95"/>
      <c r="Z49" s="96"/>
      <c r="AA49" s="97"/>
      <c r="AB49" s="98"/>
      <c r="AC49" s="90"/>
      <c r="AD49" s="109"/>
      <c r="AE49" s="108"/>
      <c r="AF49" s="320"/>
      <c r="AG49" s="315"/>
      <c r="AH49" s="316"/>
      <c r="AI49" s="317"/>
      <c r="AJ49" s="318"/>
    </row>
    <row r="50" spans="6:36" s="44" customFormat="1" ht="12" x14ac:dyDescent="0.2">
      <c r="F50" s="86"/>
      <c r="G50" s="87"/>
      <c r="H50" s="88"/>
      <c r="I50" s="89"/>
      <c r="J50" s="91"/>
      <c r="K50" s="92"/>
      <c r="L50" s="93"/>
      <c r="M50" s="94"/>
      <c r="N50" s="99"/>
      <c r="O50" s="100"/>
      <c r="P50" s="101"/>
      <c r="Q50" s="102"/>
      <c r="R50" s="110"/>
      <c r="S50" s="103"/>
      <c r="T50" s="94"/>
      <c r="U50" s="104"/>
      <c r="V50" s="105"/>
      <c r="W50" s="106"/>
      <c r="X50" s="107"/>
      <c r="Y50" s="95"/>
      <c r="Z50" s="96"/>
      <c r="AA50" s="97"/>
      <c r="AB50" s="98"/>
      <c r="AC50" s="90"/>
      <c r="AD50" s="109"/>
      <c r="AE50" s="108"/>
      <c r="AF50" s="320"/>
      <c r="AG50" s="315"/>
      <c r="AH50" s="316"/>
      <c r="AI50" s="317"/>
      <c r="AJ50" s="318"/>
    </row>
    <row r="51" spans="6:36" s="44" customFormat="1" ht="12" x14ac:dyDescent="0.2">
      <c r="F51" s="86"/>
      <c r="G51" s="87"/>
      <c r="H51" s="88"/>
      <c r="I51" s="89"/>
      <c r="J51" s="91"/>
      <c r="K51" s="92"/>
      <c r="L51" s="93"/>
      <c r="M51" s="94"/>
      <c r="N51" s="99"/>
      <c r="O51" s="100"/>
      <c r="P51" s="101"/>
      <c r="Q51" s="102"/>
      <c r="R51" s="110"/>
      <c r="S51" s="103"/>
      <c r="T51" s="94"/>
      <c r="U51" s="104"/>
      <c r="V51" s="105"/>
      <c r="W51" s="106"/>
      <c r="X51" s="107"/>
      <c r="Y51" s="95"/>
      <c r="Z51" s="96"/>
      <c r="AA51" s="97"/>
      <c r="AB51" s="98"/>
      <c r="AC51" s="90"/>
      <c r="AD51" s="109"/>
      <c r="AE51" s="108"/>
      <c r="AF51" s="320"/>
      <c r="AG51" s="315"/>
      <c r="AH51" s="316"/>
      <c r="AI51" s="317"/>
      <c r="AJ51" s="318"/>
    </row>
    <row r="52" spans="6:36" s="44" customFormat="1" ht="12" x14ac:dyDescent="0.2">
      <c r="F52" s="86"/>
      <c r="G52" s="87"/>
      <c r="H52" s="88"/>
      <c r="I52" s="89"/>
      <c r="J52" s="91"/>
      <c r="K52" s="92"/>
      <c r="L52" s="93"/>
      <c r="M52" s="94"/>
      <c r="N52" s="99"/>
      <c r="O52" s="100"/>
      <c r="P52" s="101"/>
      <c r="Q52" s="102"/>
      <c r="R52" s="110"/>
      <c r="S52" s="103"/>
      <c r="T52" s="94"/>
      <c r="U52" s="104"/>
      <c r="V52" s="105"/>
      <c r="W52" s="106"/>
      <c r="X52" s="107"/>
      <c r="Y52" s="95"/>
      <c r="Z52" s="96"/>
      <c r="AA52" s="97"/>
      <c r="AB52" s="98"/>
      <c r="AC52" s="90"/>
      <c r="AD52" s="109"/>
      <c r="AE52" s="108"/>
      <c r="AF52" s="320"/>
      <c r="AG52" s="315"/>
      <c r="AH52" s="316"/>
      <c r="AI52" s="317"/>
      <c r="AJ52" s="318"/>
    </row>
    <row r="53" spans="6:36" s="44" customFormat="1" ht="12" x14ac:dyDescent="0.2">
      <c r="F53" s="86"/>
      <c r="G53" s="87"/>
      <c r="H53" s="88"/>
      <c r="I53" s="89"/>
      <c r="J53" s="91"/>
      <c r="K53" s="92"/>
      <c r="L53" s="93"/>
      <c r="M53" s="94"/>
      <c r="N53" s="99"/>
      <c r="O53" s="100"/>
      <c r="P53" s="101"/>
      <c r="Q53" s="102"/>
      <c r="R53" s="110"/>
      <c r="S53" s="103"/>
      <c r="T53" s="94"/>
      <c r="U53" s="104"/>
      <c r="V53" s="105"/>
      <c r="W53" s="106"/>
      <c r="X53" s="107"/>
      <c r="Y53" s="95"/>
      <c r="Z53" s="96"/>
      <c r="AA53" s="97"/>
      <c r="AB53" s="98"/>
      <c r="AC53" s="90"/>
      <c r="AD53" s="109"/>
      <c r="AE53" s="108"/>
      <c r="AF53" s="320"/>
      <c r="AG53" s="315"/>
      <c r="AH53" s="316"/>
      <c r="AI53" s="317"/>
      <c r="AJ53" s="318"/>
    </row>
    <row r="54" spans="6:36" s="44" customFormat="1" ht="12" x14ac:dyDescent="0.2">
      <c r="F54" s="86"/>
      <c r="G54" s="87"/>
      <c r="H54" s="88"/>
      <c r="I54" s="89"/>
      <c r="J54" s="91"/>
      <c r="K54" s="92"/>
      <c r="L54" s="93"/>
      <c r="M54" s="94"/>
      <c r="N54" s="99"/>
      <c r="O54" s="100"/>
      <c r="P54" s="101"/>
      <c r="Q54" s="102"/>
      <c r="R54" s="110"/>
      <c r="S54" s="103"/>
      <c r="T54" s="94"/>
      <c r="U54" s="104"/>
      <c r="V54" s="105"/>
      <c r="W54" s="106"/>
      <c r="X54" s="107"/>
      <c r="Y54" s="95"/>
      <c r="Z54" s="96"/>
      <c r="AA54" s="97"/>
      <c r="AB54" s="98"/>
      <c r="AC54" s="90"/>
      <c r="AD54" s="109"/>
      <c r="AE54" s="108"/>
      <c r="AF54" s="320"/>
      <c r="AG54" s="315"/>
      <c r="AH54" s="316"/>
      <c r="AI54" s="317"/>
      <c r="AJ54" s="318"/>
    </row>
    <row r="55" spans="6:36" s="44" customFormat="1" ht="12" x14ac:dyDescent="0.2">
      <c r="F55" s="86"/>
      <c r="G55" s="87"/>
      <c r="H55" s="88"/>
      <c r="I55" s="89"/>
      <c r="J55" s="91"/>
      <c r="K55" s="92"/>
      <c r="L55" s="93"/>
      <c r="M55" s="94"/>
      <c r="N55" s="99"/>
      <c r="O55" s="100"/>
      <c r="P55" s="101"/>
      <c r="Q55" s="102"/>
      <c r="R55" s="110"/>
      <c r="S55" s="103"/>
      <c r="T55" s="94"/>
      <c r="U55" s="104"/>
      <c r="V55" s="105"/>
      <c r="W55" s="106"/>
      <c r="X55" s="107"/>
      <c r="Y55" s="95"/>
      <c r="Z55" s="96"/>
      <c r="AA55" s="97"/>
      <c r="AB55" s="98"/>
      <c r="AC55" s="90"/>
      <c r="AD55" s="109"/>
      <c r="AE55" s="108"/>
      <c r="AF55" s="320"/>
      <c r="AG55" s="315"/>
      <c r="AH55" s="316"/>
      <c r="AI55" s="317"/>
      <c r="AJ55" s="318"/>
    </row>
    <row r="56" spans="6:36" s="44" customFormat="1" ht="12" x14ac:dyDescent="0.2">
      <c r="F56" s="86"/>
      <c r="G56" s="87"/>
      <c r="H56" s="88"/>
      <c r="I56" s="89"/>
      <c r="J56" s="91"/>
      <c r="K56" s="92"/>
      <c r="L56" s="93"/>
      <c r="M56" s="94"/>
      <c r="N56" s="99"/>
      <c r="O56" s="100"/>
      <c r="P56" s="101"/>
      <c r="Q56" s="102"/>
      <c r="R56" s="110"/>
      <c r="S56" s="103"/>
      <c r="T56" s="94"/>
      <c r="U56" s="104"/>
      <c r="V56" s="105"/>
      <c r="W56" s="106"/>
      <c r="X56" s="107"/>
      <c r="Y56" s="95"/>
      <c r="Z56" s="96"/>
      <c r="AA56" s="97"/>
      <c r="AB56" s="98"/>
      <c r="AC56" s="90"/>
      <c r="AD56" s="109"/>
      <c r="AE56" s="108"/>
      <c r="AF56" s="320"/>
      <c r="AG56" s="315"/>
      <c r="AH56" s="316"/>
      <c r="AI56" s="317"/>
      <c r="AJ56" s="318"/>
    </row>
    <row r="57" spans="6:36" s="44" customFormat="1" ht="12" x14ac:dyDescent="0.2">
      <c r="F57" s="86"/>
      <c r="G57" s="87"/>
      <c r="H57" s="88"/>
      <c r="I57" s="89"/>
      <c r="J57" s="91"/>
      <c r="K57" s="92"/>
      <c r="L57" s="93"/>
      <c r="M57" s="94"/>
      <c r="N57" s="99"/>
      <c r="O57" s="100"/>
      <c r="P57" s="101"/>
      <c r="Q57" s="102"/>
      <c r="R57" s="110"/>
      <c r="S57" s="103"/>
      <c r="T57" s="94"/>
      <c r="U57" s="104"/>
      <c r="V57" s="105"/>
      <c r="W57" s="106"/>
      <c r="X57" s="107"/>
      <c r="Y57" s="95"/>
      <c r="Z57" s="96"/>
      <c r="AA57" s="97"/>
      <c r="AB57" s="98"/>
      <c r="AC57" s="90"/>
      <c r="AD57" s="109"/>
      <c r="AE57" s="108"/>
      <c r="AF57" s="320"/>
      <c r="AG57" s="315"/>
      <c r="AH57" s="316"/>
      <c r="AI57" s="317"/>
      <c r="AJ57" s="318"/>
    </row>
    <row r="58" spans="6:36" s="44" customFormat="1" ht="12" x14ac:dyDescent="0.2">
      <c r="F58" s="86"/>
      <c r="G58" s="87"/>
      <c r="H58" s="88"/>
      <c r="I58" s="89"/>
      <c r="J58" s="91"/>
      <c r="K58" s="92"/>
      <c r="L58" s="93"/>
      <c r="M58" s="94"/>
      <c r="N58" s="99"/>
      <c r="O58" s="100"/>
      <c r="P58" s="101"/>
      <c r="Q58" s="102"/>
      <c r="R58" s="110"/>
      <c r="S58" s="103"/>
      <c r="T58" s="94"/>
      <c r="U58" s="104"/>
      <c r="V58" s="105"/>
      <c r="W58" s="106"/>
      <c r="X58" s="107"/>
      <c r="Y58" s="95"/>
      <c r="Z58" s="96"/>
      <c r="AA58" s="97"/>
      <c r="AB58" s="98"/>
      <c r="AC58" s="90"/>
      <c r="AD58" s="109"/>
      <c r="AE58" s="108"/>
      <c r="AF58" s="320"/>
      <c r="AG58" s="315"/>
      <c r="AH58" s="316"/>
      <c r="AI58" s="317"/>
      <c r="AJ58" s="318"/>
    </row>
    <row r="59" spans="6:36" s="44" customFormat="1" ht="12" x14ac:dyDescent="0.2">
      <c r="F59" s="86"/>
      <c r="G59" s="87"/>
      <c r="H59" s="88"/>
      <c r="I59" s="89"/>
      <c r="J59" s="91"/>
      <c r="K59" s="92"/>
      <c r="L59" s="93"/>
      <c r="M59" s="94"/>
      <c r="N59" s="99"/>
      <c r="O59" s="100"/>
      <c r="P59" s="101"/>
      <c r="Q59" s="102"/>
      <c r="R59" s="110"/>
      <c r="S59" s="103"/>
      <c r="T59" s="94"/>
      <c r="U59" s="104"/>
      <c r="V59" s="105"/>
      <c r="W59" s="106"/>
      <c r="X59" s="107"/>
      <c r="Y59" s="95"/>
      <c r="Z59" s="96"/>
      <c r="AA59" s="97"/>
      <c r="AB59" s="98"/>
      <c r="AC59" s="90"/>
      <c r="AD59" s="109"/>
      <c r="AE59" s="108"/>
      <c r="AF59" s="320"/>
      <c r="AG59" s="315"/>
      <c r="AH59" s="316"/>
      <c r="AI59" s="317"/>
      <c r="AJ59" s="318"/>
    </row>
    <row r="60" spans="6:36" s="44" customFormat="1" ht="12" x14ac:dyDescent="0.2">
      <c r="F60" s="86"/>
      <c r="G60" s="87"/>
      <c r="H60" s="88"/>
      <c r="I60" s="89"/>
      <c r="J60" s="91"/>
      <c r="K60" s="92"/>
      <c r="L60" s="93"/>
      <c r="M60" s="94"/>
      <c r="N60" s="99"/>
      <c r="O60" s="100"/>
      <c r="P60" s="101"/>
      <c r="Q60" s="102"/>
      <c r="R60" s="110"/>
      <c r="S60" s="103"/>
      <c r="T60" s="94"/>
      <c r="U60" s="104"/>
      <c r="V60" s="105"/>
      <c r="W60" s="106"/>
      <c r="X60" s="107"/>
      <c r="Y60" s="95"/>
      <c r="Z60" s="96"/>
      <c r="AA60" s="97"/>
      <c r="AB60" s="98"/>
      <c r="AC60" s="90"/>
      <c r="AD60" s="109"/>
      <c r="AE60" s="108"/>
      <c r="AF60" s="320"/>
      <c r="AG60" s="315"/>
      <c r="AH60" s="316"/>
      <c r="AI60" s="317"/>
      <c r="AJ60" s="318"/>
    </row>
    <row r="61" spans="6:36" s="44" customFormat="1" ht="12" x14ac:dyDescent="0.2">
      <c r="F61" s="86"/>
      <c r="G61" s="87"/>
      <c r="H61" s="88"/>
      <c r="I61" s="89"/>
      <c r="J61" s="91"/>
      <c r="K61" s="92"/>
      <c r="L61" s="93"/>
      <c r="M61" s="94"/>
      <c r="N61" s="99"/>
      <c r="O61" s="100"/>
      <c r="P61" s="101"/>
      <c r="Q61" s="102"/>
      <c r="R61" s="110"/>
      <c r="S61" s="103"/>
      <c r="T61" s="94"/>
      <c r="U61" s="104"/>
      <c r="V61" s="105"/>
      <c r="W61" s="106"/>
      <c r="X61" s="107"/>
      <c r="Y61" s="95"/>
      <c r="Z61" s="96"/>
      <c r="AA61" s="97"/>
      <c r="AB61" s="98"/>
      <c r="AC61" s="90"/>
      <c r="AD61" s="109"/>
      <c r="AE61" s="108"/>
      <c r="AF61" s="320"/>
      <c r="AG61" s="315"/>
      <c r="AH61" s="316"/>
      <c r="AI61" s="317"/>
      <c r="AJ61" s="318"/>
    </row>
    <row r="62" spans="6:36" s="44" customFormat="1" ht="12" x14ac:dyDescent="0.2">
      <c r="F62" s="86"/>
      <c r="G62" s="87"/>
      <c r="H62" s="88"/>
      <c r="I62" s="89"/>
      <c r="J62" s="91"/>
      <c r="K62" s="92"/>
      <c r="L62" s="93"/>
      <c r="M62" s="94"/>
      <c r="N62" s="99"/>
      <c r="O62" s="100"/>
      <c r="P62" s="101"/>
      <c r="Q62" s="102"/>
      <c r="R62" s="110"/>
      <c r="S62" s="103"/>
      <c r="T62" s="94"/>
      <c r="U62" s="104"/>
      <c r="V62" s="105"/>
      <c r="W62" s="106"/>
      <c r="X62" s="107"/>
      <c r="Y62" s="95"/>
      <c r="Z62" s="96"/>
      <c r="AA62" s="97"/>
      <c r="AB62" s="98"/>
      <c r="AC62" s="90"/>
      <c r="AD62" s="109"/>
      <c r="AE62" s="108"/>
      <c r="AF62" s="320"/>
      <c r="AG62" s="315"/>
      <c r="AH62" s="316"/>
      <c r="AI62" s="317"/>
      <c r="AJ62" s="318"/>
    </row>
    <row r="63" spans="6:36" s="44" customFormat="1" ht="12" x14ac:dyDescent="0.2">
      <c r="F63" s="86"/>
      <c r="G63" s="87"/>
      <c r="H63" s="88"/>
      <c r="I63" s="89"/>
      <c r="J63" s="91"/>
      <c r="K63" s="92"/>
      <c r="L63" s="93"/>
      <c r="M63" s="94"/>
      <c r="N63" s="99"/>
      <c r="O63" s="100"/>
      <c r="P63" s="101"/>
      <c r="Q63" s="102"/>
      <c r="R63" s="110"/>
      <c r="S63" s="103"/>
      <c r="T63" s="94"/>
      <c r="U63" s="104"/>
      <c r="V63" s="105"/>
      <c r="W63" s="106"/>
      <c r="X63" s="107"/>
      <c r="Y63" s="95"/>
      <c r="Z63" s="96"/>
      <c r="AA63" s="97"/>
      <c r="AB63" s="98"/>
      <c r="AC63" s="90"/>
      <c r="AD63" s="109"/>
      <c r="AE63" s="108"/>
      <c r="AF63" s="320"/>
      <c r="AG63" s="315"/>
      <c r="AH63" s="316"/>
      <c r="AI63" s="317"/>
      <c r="AJ63" s="318"/>
    </row>
    <row r="64" spans="6:36" s="44" customFormat="1" ht="12" x14ac:dyDescent="0.2">
      <c r="F64" s="86"/>
      <c r="G64" s="87"/>
      <c r="H64" s="88"/>
      <c r="I64" s="89"/>
      <c r="J64" s="91"/>
      <c r="K64" s="92"/>
      <c r="L64" s="93"/>
      <c r="M64" s="94"/>
      <c r="N64" s="99"/>
      <c r="O64" s="100"/>
      <c r="P64" s="101"/>
      <c r="Q64" s="102"/>
      <c r="R64" s="110"/>
      <c r="S64" s="103"/>
      <c r="T64" s="94"/>
      <c r="U64" s="104"/>
      <c r="V64" s="105"/>
      <c r="W64" s="106"/>
      <c r="X64" s="107"/>
      <c r="Y64" s="95"/>
      <c r="Z64" s="96"/>
      <c r="AA64" s="97"/>
      <c r="AB64" s="98"/>
      <c r="AC64" s="90"/>
      <c r="AD64" s="109"/>
      <c r="AE64" s="108"/>
      <c r="AF64" s="320"/>
      <c r="AG64" s="315"/>
      <c r="AH64" s="316"/>
      <c r="AI64" s="317"/>
      <c r="AJ64" s="318"/>
    </row>
    <row r="65" spans="6:36" s="44" customFormat="1" ht="12" x14ac:dyDescent="0.2">
      <c r="F65" s="86"/>
      <c r="G65" s="87"/>
      <c r="H65" s="88"/>
      <c r="I65" s="89"/>
      <c r="J65" s="91"/>
      <c r="K65" s="92"/>
      <c r="L65" s="93"/>
      <c r="M65" s="94"/>
      <c r="N65" s="99"/>
      <c r="O65" s="100"/>
      <c r="P65" s="101"/>
      <c r="Q65" s="102"/>
      <c r="R65" s="110"/>
      <c r="S65" s="103"/>
      <c r="T65" s="94"/>
      <c r="U65" s="104"/>
      <c r="V65" s="105"/>
      <c r="W65" s="106"/>
      <c r="X65" s="107"/>
      <c r="Y65" s="95"/>
      <c r="Z65" s="96"/>
      <c r="AA65" s="97"/>
      <c r="AB65" s="98"/>
      <c r="AC65" s="90"/>
      <c r="AD65" s="109"/>
      <c r="AE65" s="108"/>
      <c r="AF65" s="320"/>
      <c r="AG65" s="315"/>
      <c r="AH65" s="316"/>
      <c r="AI65" s="317"/>
      <c r="AJ65" s="318"/>
    </row>
    <row r="66" spans="6:36" s="44" customFormat="1" ht="12" x14ac:dyDescent="0.2">
      <c r="F66" s="86"/>
      <c r="G66" s="87"/>
      <c r="H66" s="88"/>
      <c r="I66" s="89"/>
      <c r="J66" s="91"/>
      <c r="K66" s="92"/>
      <c r="L66" s="93"/>
      <c r="M66" s="94"/>
      <c r="N66" s="99"/>
      <c r="O66" s="100"/>
      <c r="P66" s="101"/>
      <c r="Q66" s="102"/>
      <c r="R66" s="110"/>
      <c r="S66" s="103"/>
      <c r="T66" s="94"/>
      <c r="U66" s="104"/>
      <c r="V66" s="105"/>
      <c r="W66" s="106"/>
      <c r="X66" s="107"/>
      <c r="Y66" s="95"/>
      <c r="Z66" s="96"/>
      <c r="AA66" s="97"/>
      <c r="AB66" s="98"/>
      <c r="AC66" s="90"/>
      <c r="AD66" s="109"/>
      <c r="AE66" s="108"/>
      <c r="AF66" s="320"/>
      <c r="AG66" s="315"/>
      <c r="AH66" s="316"/>
      <c r="AI66" s="317"/>
      <c r="AJ66" s="318"/>
    </row>
    <row r="67" spans="6:36" s="44" customFormat="1" ht="12" x14ac:dyDescent="0.2">
      <c r="F67" s="86"/>
      <c r="G67" s="87"/>
      <c r="H67" s="88"/>
      <c r="I67" s="89"/>
      <c r="J67" s="91"/>
      <c r="K67" s="92"/>
      <c r="L67" s="93"/>
      <c r="M67" s="94"/>
      <c r="N67" s="99"/>
      <c r="O67" s="100"/>
      <c r="P67" s="101"/>
      <c r="Q67" s="102"/>
      <c r="R67" s="110"/>
      <c r="S67" s="103"/>
      <c r="T67" s="94"/>
      <c r="U67" s="104"/>
      <c r="V67" s="105"/>
      <c r="W67" s="106"/>
      <c r="X67" s="107"/>
      <c r="Y67" s="95"/>
      <c r="Z67" s="96"/>
      <c r="AA67" s="97"/>
      <c r="AB67" s="98"/>
      <c r="AC67" s="90"/>
      <c r="AD67" s="109"/>
      <c r="AE67" s="108"/>
      <c r="AF67" s="320"/>
      <c r="AG67" s="315"/>
      <c r="AH67" s="316"/>
      <c r="AI67" s="317"/>
      <c r="AJ67" s="318"/>
    </row>
    <row r="68" spans="6:36" s="44" customFormat="1" ht="12" x14ac:dyDescent="0.2">
      <c r="F68" s="86"/>
      <c r="G68" s="87"/>
      <c r="H68" s="88"/>
      <c r="I68" s="89"/>
      <c r="J68" s="91"/>
      <c r="K68" s="92"/>
      <c r="L68" s="93"/>
      <c r="M68" s="94"/>
      <c r="N68" s="99"/>
      <c r="O68" s="100"/>
      <c r="P68" s="101"/>
      <c r="Q68" s="102"/>
      <c r="R68" s="110"/>
      <c r="S68" s="103"/>
      <c r="T68" s="94"/>
      <c r="U68" s="104"/>
      <c r="V68" s="105"/>
      <c r="W68" s="106"/>
      <c r="X68" s="107"/>
      <c r="Y68" s="95"/>
      <c r="Z68" s="96"/>
      <c r="AA68" s="97"/>
      <c r="AB68" s="98"/>
      <c r="AC68" s="90"/>
      <c r="AD68" s="109"/>
      <c r="AE68" s="108"/>
      <c r="AF68" s="320"/>
      <c r="AG68" s="315"/>
      <c r="AH68" s="316"/>
      <c r="AI68" s="317"/>
      <c r="AJ68" s="318"/>
    </row>
    <row r="69" spans="6:36" s="44" customFormat="1" ht="12" x14ac:dyDescent="0.2">
      <c r="F69" s="86"/>
      <c r="G69" s="87"/>
      <c r="H69" s="88"/>
      <c r="I69" s="89"/>
      <c r="J69" s="91"/>
      <c r="K69" s="92"/>
      <c r="L69" s="93"/>
      <c r="M69" s="94"/>
      <c r="N69" s="99"/>
      <c r="O69" s="100"/>
      <c r="P69" s="101"/>
      <c r="Q69" s="102"/>
      <c r="R69" s="110"/>
      <c r="S69" s="103"/>
      <c r="T69" s="94"/>
      <c r="U69" s="104"/>
      <c r="V69" s="105"/>
      <c r="W69" s="106"/>
      <c r="X69" s="107"/>
      <c r="Y69" s="95"/>
      <c r="Z69" s="96"/>
      <c r="AA69" s="97"/>
      <c r="AB69" s="98"/>
      <c r="AC69" s="90"/>
      <c r="AD69" s="109"/>
      <c r="AE69" s="108"/>
      <c r="AF69" s="320"/>
      <c r="AG69" s="315"/>
      <c r="AH69" s="316"/>
      <c r="AI69" s="317"/>
      <c r="AJ69" s="318"/>
    </row>
    <row r="70" spans="6:36" s="44" customFormat="1" ht="12" x14ac:dyDescent="0.2">
      <c r="F70" s="86"/>
      <c r="G70" s="87"/>
      <c r="H70" s="88"/>
      <c r="I70" s="89"/>
      <c r="J70" s="91"/>
      <c r="K70" s="92"/>
      <c r="L70" s="93"/>
      <c r="M70" s="94"/>
      <c r="N70" s="99"/>
      <c r="O70" s="100"/>
      <c r="P70" s="101"/>
      <c r="Q70" s="102"/>
      <c r="R70" s="110"/>
      <c r="S70" s="103"/>
      <c r="T70" s="94"/>
      <c r="U70" s="104"/>
      <c r="V70" s="105"/>
      <c r="W70" s="106"/>
      <c r="X70" s="107"/>
      <c r="Y70" s="95"/>
      <c r="Z70" s="96"/>
      <c r="AA70" s="97"/>
      <c r="AB70" s="98"/>
      <c r="AC70" s="90"/>
      <c r="AD70" s="109"/>
      <c r="AE70" s="108"/>
      <c r="AF70" s="320"/>
      <c r="AG70" s="315"/>
      <c r="AH70" s="316"/>
      <c r="AI70" s="317"/>
      <c r="AJ70" s="318"/>
    </row>
    <row r="71" spans="6:36" s="44" customFormat="1" ht="12" x14ac:dyDescent="0.2">
      <c r="F71" s="86"/>
      <c r="G71" s="87"/>
      <c r="H71" s="88"/>
      <c r="I71" s="89"/>
      <c r="J71" s="91"/>
      <c r="K71" s="92"/>
      <c r="L71" s="93"/>
      <c r="M71" s="94"/>
      <c r="N71" s="99"/>
      <c r="O71" s="100"/>
      <c r="P71" s="101"/>
      <c r="Q71" s="102"/>
      <c r="R71" s="110"/>
      <c r="S71" s="103"/>
      <c r="T71" s="94"/>
      <c r="U71" s="104"/>
      <c r="V71" s="105"/>
      <c r="W71" s="106"/>
      <c r="X71" s="107"/>
      <c r="Y71" s="95"/>
      <c r="Z71" s="96"/>
      <c r="AA71" s="97"/>
      <c r="AB71" s="98"/>
      <c r="AC71" s="90"/>
      <c r="AD71" s="109"/>
      <c r="AE71" s="108"/>
      <c r="AF71" s="320"/>
      <c r="AG71" s="315"/>
      <c r="AH71" s="316"/>
      <c r="AI71" s="317"/>
      <c r="AJ71" s="318"/>
    </row>
    <row r="72" spans="6:36" s="44" customFormat="1" ht="12" x14ac:dyDescent="0.2">
      <c r="F72" s="86"/>
      <c r="G72" s="87"/>
      <c r="H72" s="88"/>
      <c r="I72" s="89"/>
      <c r="J72" s="91"/>
      <c r="K72" s="92"/>
      <c r="L72" s="93"/>
      <c r="M72" s="94"/>
      <c r="N72" s="99"/>
      <c r="O72" s="100"/>
      <c r="P72" s="101"/>
      <c r="Q72" s="102"/>
      <c r="R72" s="110"/>
      <c r="S72" s="103"/>
      <c r="T72" s="94"/>
      <c r="U72" s="104"/>
      <c r="V72" s="105"/>
      <c r="W72" s="106"/>
      <c r="X72" s="107"/>
      <c r="Y72" s="95"/>
      <c r="Z72" s="96"/>
      <c r="AA72" s="97"/>
      <c r="AB72" s="98"/>
      <c r="AC72" s="90"/>
      <c r="AD72" s="109"/>
      <c r="AE72" s="108"/>
      <c r="AF72" s="320"/>
      <c r="AG72" s="315"/>
      <c r="AH72" s="316"/>
      <c r="AI72" s="317"/>
      <c r="AJ72" s="318"/>
    </row>
    <row r="73" spans="6:36" s="44" customFormat="1" ht="12" x14ac:dyDescent="0.2">
      <c r="F73" s="86"/>
      <c r="G73" s="87"/>
      <c r="H73" s="88"/>
      <c r="I73" s="89"/>
      <c r="J73" s="91"/>
      <c r="K73" s="92"/>
      <c r="L73" s="93"/>
      <c r="M73" s="94"/>
      <c r="N73" s="99"/>
      <c r="O73" s="100"/>
      <c r="P73" s="101"/>
      <c r="Q73" s="102"/>
      <c r="R73" s="110"/>
      <c r="S73" s="103"/>
      <c r="T73" s="94"/>
      <c r="U73" s="104"/>
      <c r="V73" s="105"/>
      <c r="W73" s="106"/>
      <c r="X73" s="107"/>
      <c r="Y73" s="95"/>
      <c r="Z73" s="96"/>
      <c r="AA73" s="97"/>
      <c r="AB73" s="98"/>
      <c r="AC73" s="90"/>
      <c r="AD73" s="109"/>
      <c r="AE73" s="108"/>
      <c r="AF73" s="320"/>
      <c r="AG73" s="315"/>
      <c r="AH73" s="316"/>
      <c r="AI73" s="317"/>
      <c r="AJ73" s="318"/>
    </row>
    <row r="74" spans="6:36" s="44" customFormat="1" ht="12" x14ac:dyDescent="0.2">
      <c r="F74" s="86"/>
      <c r="G74" s="87"/>
      <c r="H74" s="88"/>
      <c r="I74" s="89"/>
      <c r="J74" s="91"/>
      <c r="K74" s="92"/>
      <c r="L74" s="93"/>
      <c r="M74" s="94"/>
      <c r="N74" s="99"/>
      <c r="O74" s="100"/>
      <c r="P74" s="101"/>
      <c r="Q74" s="102"/>
      <c r="R74" s="110"/>
      <c r="S74" s="103"/>
      <c r="T74" s="94"/>
      <c r="U74" s="104"/>
      <c r="V74" s="105"/>
      <c r="W74" s="106"/>
      <c r="X74" s="107"/>
      <c r="Y74" s="95"/>
      <c r="Z74" s="96"/>
      <c r="AA74" s="97"/>
      <c r="AB74" s="98"/>
      <c r="AC74" s="90"/>
      <c r="AD74" s="109"/>
      <c r="AE74" s="108"/>
      <c r="AF74" s="320"/>
      <c r="AG74" s="315"/>
      <c r="AH74" s="316"/>
      <c r="AI74" s="317"/>
      <c r="AJ74" s="318"/>
    </row>
    <row r="75" spans="6:36" s="44" customFormat="1" ht="12" x14ac:dyDescent="0.2">
      <c r="F75" s="86"/>
      <c r="G75" s="87"/>
      <c r="H75" s="88"/>
      <c r="I75" s="89"/>
      <c r="J75" s="91"/>
      <c r="K75" s="92"/>
      <c r="L75" s="93"/>
      <c r="M75" s="94"/>
      <c r="N75" s="99"/>
      <c r="O75" s="100"/>
      <c r="P75" s="101"/>
      <c r="Q75" s="102"/>
      <c r="R75" s="110"/>
      <c r="S75" s="103"/>
      <c r="T75" s="94"/>
      <c r="U75" s="104"/>
      <c r="V75" s="105"/>
      <c r="W75" s="106"/>
      <c r="X75" s="107"/>
      <c r="Y75" s="95"/>
      <c r="Z75" s="96"/>
      <c r="AA75" s="97"/>
      <c r="AB75" s="98"/>
      <c r="AC75" s="90"/>
      <c r="AD75" s="109"/>
      <c r="AE75" s="108"/>
      <c r="AF75" s="320"/>
      <c r="AG75" s="315"/>
      <c r="AH75" s="316"/>
      <c r="AI75" s="317"/>
      <c r="AJ75" s="318"/>
    </row>
    <row r="76" spans="6:36" s="44" customFormat="1" ht="12" x14ac:dyDescent="0.2">
      <c r="F76" s="86"/>
      <c r="G76" s="87"/>
      <c r="H76" s="88"/>
      <c r="I76" s="89"/>
      <c r="J76" s="91"/>
      <c r="K76" s="92"/>
      <c r="L76" s="93"/>
      <c r="M76" s="94"/>
      <c r="N76" s="99"/>
      <c r="O76" s="100"/>
      <c r="P76" s="101"/>
      <c r="Q76" s="102"/>
      <c r="R76" s="110"/>
      <c r="S76" s="103"/>
      <c r="T76" s="94"/>
      <c r="U76" s="104"/>
      <c r="V76" s="105"/>
      <c r="W76" s="106"/>
      <c r="X76" s="107"/>
      <c r="Y76" s="95"/>
      <c r="Z76" s="96"/>
      <c r="AA76" s="97"/>
      <c r="AB76" s="98"/>
      <c r="AC76" s="90"/>
      <c r="AD76" s="109"/>
      <c r="AE76" s="108"/>
      <c r="AF76" s="320"/>
      <c r="AG76" s="315"/>
      <c r="AH76" s="316"/>
      <c r="AI76" s="317"/>
      <c r="AJ76" s="318"/>
    </row>
    <row r="77" spans="6:36" s="44" customFormat="1" ht="12" x14ac:dyDescent="0.2">
      <c r="F77" s="86"/>
      <c r="G77" s="87"/>
      <c r="H77" s="88"/>
      <c r="I77" s="89"/>
      <c r="J77" s="91"/>
      <c r="K77" s="92"/>
      <c r="L77" s="93"/>
      <c r="M77" s="94"/>
      <c r="N77" s="99"/>
      <c r="O77" s="100"/>
      <c r="P77" s="101"/>
      <c r="Q77" s="102"/>
      <c r="R77" s="110"/>
      <c r="S77" s="103"/>
      <c r="T77" s="94"/>
      <c r="U77" s="104"/>
      <c r="V77" s="105"/>
      <c r="W77" s="106"/>
      <c r="X77" s="107"/>
      <c r="Y77" s="95"/>
      <c r="Z77" s="96"/>
      <c r="AA77" s="97"/>
      <c r="AB77" s="98"/>
      <c r="AC77" s="90"/>
      <c r="AD77" s="109"/>
      <c r="AE77" s="108"/>
      <c r="AF77" s="320"/>
      <c r="AG77" s="315"/>
      <c r="AH77" s="316"/>
      <c r="AI77" s="317"/>
      <c r="AJ77" s="318"/>
    </row>
    <row r="78" spans="6:36" s="44" customFormat="1" ht="12" x14ac:dyDescent="0.2">
      <c r="F78" s="86"/>
      <c r="G78" s="87"/>
      <c r="H78" s="88"/>
      <c r="I78" s="89"/>
      <c r="J78" s="91"/>
      <c r="K78" s="92"/>
      <c r="L78" s="93"/>
      <c r="M78" s="94"/>
      <c r="N78" s="99"/>
      <c r="O78" s="100"/>
      <c r="P78" s="101"/>
      <c r="Q78" s="102"/>
      <c r="R78" s="110"/>
      <c r="S78" s="103"/>
      <c r="T78" s="94"/>
      <c r="U78" s="104"/>
      <c r="V78" s="105"/>
      <c r="W78" s="106"/>
      <c r="X78" s="107"/>
      <c r="Y78" s="95"/>
      <c r="Z78" s="96"/>
      <c r="AA78" s="97"/>
      <c r="AB78" s="98"/>
      <c r="AC78" s="90"/>
      <c r="AD78" s="109"/>
      <c r="AE78" s="108"/>
      <c r="AF78" s="320"/>
      <c r="AG78" s="315"/>
      <c r="AH78" s="316"/>
      <c r="AI78" s="317"/>
      <c r="AJ78" s="318"/>
    </row>
    <row r="79" spans="6:36" s="44" customFormat="1" ht="12" x14ac:dyDescent="0.2">
      <c r="F79" s="86"/>
      <c r="G79" s="87"/>
      <c r="H79" s="88"/>
      <c r="I79" s="89"/>
      <c r="J79" s="91"/>
      <c r="K79" s="92"/>
      <c r="L79" s="93"/>
      <c r="M79" s="94"/>
      <c r="N79" s="99"/>
      <c r="O79" s="100"/>
      <c r="P79" s="101"/>
      <c r="Q79" s="102"/>
      <c r="R79" s="110"/>
      <c r="S79" s="103"/>
      <c r="T79" s="94"/>
      <c r="U79" s="104"/>
      <c r="V79" s="105"/>
      <c r="W79" s="106"/>
      <c r="X79" s="107"/>
      <c r="Y79" s="95"/>
      <c r="Z79" s="96"/>
      <c r="AA79" s="97"/>
      <c r="AB79" s="98"/>
      <c r="AC79" s="90"/>
      <c r="AD79" s="109"/>
      <c r="AE79" s="108"/>
      <c r="AF79" s="320"/>
      <c r="AG79" s="315"/>
      <c r="AH79" s="316"/>
      <c r="AI79" s="317"/>
      <c r="AJ79" s="318"/>
    </row>
    <row r="80" spans="6:36" s="44" customFormat="1" ht="12" x14ac:dyDescent="0.2">
      <c r="F80" s="86"/>
      <c r="G80" s="87"/>
      <c r="H80" s="88"/>
      <c r="I80" s="89"/>
      <c r="J80" s="91"/>
      <c r="K80" s="92"/>
      <c r="L80" s="93"/>
      <c r="M80" s="94"/>
      <c r="N80" s="99"/>
      <c r="O80" s="100"/>
      <c r="P80" s="101"/>
      <c r="Q80" s="102"/>
      <c r="R80" s="110"/>
      <c r="S80" s="103"/>
      <c r="T80" s="94"/>
      <c r="U80" s="104"/>
      <c r="V80" s="105"/>
      <c r="W80" s="106"/>
      <c r="X80" s="107"/>
      <c r="Y80" s="95"/>
      <c r="Z80" s="96"/>
      <c r="AA80" s="97"/>
      <c r="AB80" s="98"/>
      <c r="AC80" s="90"/>
      <c r="AD80" s="109"/>
      <c r="AE80" s="108"/>
      <c r="AF80" s="320"/>
      <c r="AG80" s="315"/>
      <c r="AH80" s="316"/>
      <c r="AI80" s="317"/>
      <c r="AJ80" s="318"/>
    </row>
    <row r="81" spans="6:36" s="44" customFormat="1" ht="12" x14ac:dyDescent="0.2">
      <c r="F81" s="86"/>
      <c r="G81" s="87"/>
      <c r="H81" s="88"/>
      <c r="I81" s="89"/>
      <c r="J81" s="91"/>
      <c r="K81" s="92"/>
      <c r="L81" s="93"/>
      <c r="M81" s="94"/>
      <c r="N81" s="99"/>
      <c r="O81" s="100"/>
      <c r="P81" s="101"/>
      <c r="Q81" s="102"/>
      <c r="R81" s="110"/>
      <c r="S81" s="103"/>
      <c r="T81" s="94"/>
      <c r="U81" s="104"/>
      <c r="V81" s="105"/>
      <c r="W81" s="106"/>
      <c r="X81" s="107"/>
      <c r="Y81" s="95"/>
      <c r="Z81" s="96"/>
      <c r="AA81" s="97"/>
      <c r="AB81" s="98"/>
      <c r="AC81" s="90"/>
      <c r="AD81" s="109"/>
      <c r="AE81" s="108"/>
      <c r="AF81" s="320"/>
      <c r="AG81" s="315"/>
      <c r="AH81" s="316"/>
      <c r="AI81" s="317"/>
      <c r="AJ81" s="318"/>
    </row>
    <row r="82" spans="6:36" s="44" customFormat="1" ht="12" x14ac:dyDescent="0.2">
      <c r="F82" s="86"/>
      <c r="G82" s="87"/>
      <c r="H82" s="88"/>
      <c r="I82" s="89"/>
      <c r="J82" s="91"/>
      <c r="K82" s="92"/>
      <c r="L82" s="93"/>
      <c r="M82" s="94"/>
      <c r="N82" s="99"/>
      <c r="O82" s="100"/>
      <c r="P82" s="101"/>
      <c r="Q82" s="102"/>
      <c r="R82" s="110"/>
      <c r="S82" s="103"/>
      <c r="T82" s="94"/>
      <c r="U82" s="104"/>
      <c r="V82" s="105"/>
      <c r="W82" s="106"/>
      <c r="X82" s="107"/>
      <c r="Y82" s="95"/>
      <c r="Z82" s="96"/>
      <c r="AA82" s="97"/>
      <c r="AB82" s="98"/>
      <c r="AC82" s="90"/>
      <c r="AD82" s="109"/>
      <c r="AE82" s="108"/>
      <c r="AF82" s="320"/>
      <c r="AG82" s="315"/>
      <c r="AH82" s="316"/>
      <c r="AI82" s="317"/>
      <c r="AJ82" s="318"/>
    </row>
    <row r="83" spans="6:36" s="44" customFormat="1" ht="12" x14ac:dyDescent="0.2">
      <c r="F83" s="86"/>
      <c r="G83" s="87"/>
      <c r="H83" s="88"/>
      <c r="I83" s="89"/>
      <c r="J83" s="91"/>
      <c r="K83" s="92"/>
      <c r="L83" s="93"/>
      <c r="M83" s="94"/>
      <c r="N83" s="99"/>
      <c r="O83" s="100"/>
      <c r="P83" s="101"/>
      <c r="Q83" s="102"/>
      <c r="R83" s="110"/>
      <c r="S83" s="103"/>
      <c r="T83" s="94"/>
      <c r="U83" s="104"/>
      <c r="V83" s="105"/>
      <c r="W83" s="106"/>
      <c r="X83" s="107"/>
      <c r="Y83" s="95"/>
      <c r="Z83" s="96"/>
      <c r="AA83" s="97"/>
      <c r="AB83" s="98"/>
      <c r="AC83" s="90"/>
      <c r="AD83" s="109"/>
      <c r="AE83" s="108"/>
      <c r="AF83" s="320"/>
      <c r="AG83" s="315"/>
      <c r="AH83" s="316"/>
      <c r="AI83" s="317"/>
      <c r="AJ83" s="318"/>
    </row>
    <row r="84" spans="6:36" s="44" customFormat="1" ht="12" x14ac:dyDescent="0.2">
      <c r="F84" s="86"/>
      <c r="G84" s="87"/>
      <c r="H84" s="88"/>
      <c r="I84" s="89"/>
      <c r="J84" s="91"/>
      <c r="K84" s="92"/>
      <c r="L84" s="93"/>
      <c r="M84" s="94"/>
      <c r="N84" s="99"/>
      <c r="O84" s="100"/>
      <c r="P84" s="101"/>
      <c r="Q84" s="102"/>
      <c r="R84" s="110"/>
      <c r="S84" s="103"/>
      <c r="T84" s="94"/>
      <c r="U84" s="104"/>
      <c r="V84" s="105"/>
      <c r="W84" s="106"/>
      <c r="X84" s="107"/>
      <c r="Y84" s="95"/>
      <c r="Z84" s="96"/>
      <c r="AA84" s="97"/>
      <c r="AB84" s="98"/>
      <c r="AC84" s="90"/>
      <c r="AD84" s="109"/>
      <c r="AE84" s="108"/>
      <c r="AF84" s="320"/>
      <c r="AG84" s="315"/>
      <c r="AH84" s="316"/>
      <c r="AI84" s="317"/>
      <c r="AJ84" s="318"/>
    </row>
    <row r="85" spans="6:36" s="44" customFormat="1" ht="12" x14ac:dyDescent="0.2">
      <c r="F85" s="86"/>
      <c r="G85" s="87"/>
      <c r="H85" s="88"/>
      <c r="I85" s="89"/>
      <c r="J85" s="91"/>
      <c r="K85" s="92"/>
      <c r="L85" s="93"/>
      <c r="M85" s="94"/>
      <c r="N85" s="99"/>
      <c r="O85" s="100"/>
      <c r="P85" s="101"/>
      <c r="Q85" s="102"/>
      <c r="R85" s="110"/>
      <c r="S85" s="103"/>
      <c r="T85" s="94"/>
      <c r="U85" s="104"/>
      <c r="V85" s="105"/>
      <c r="W85" s="106"/>
      <c r="X85" s="107"/>
      <c r="Y85" s="95"/>
      <c r="Z85" s="96"/>
      <c r="AA85" s="97"/>
      <c r="AB85" s="98"/>
      <c r="AC85" s="90"/>
      <c r="AD85" s="109"/>
      <c r="AE85" s="108"/>
      <c r="AF85" s="320"/>
      <c r="AG85" s="315"/>
      <c r="AH85" s="316"/>
      <c r="AI85" s="317"/>
      <c r="AJ85" s="318"/>
    </row>
    <row r="86" spans="6:36" s="44" customFormat="1" ht="12" x14ac:dyDescent="0.2">
      <c r="F86" s="86"/>
      <c r="G86" s="87"/>
      <c r="H86" s="88"/>
      <c r="I86" s="89"/>
      <c r="J86" s="91"/>
      <c r="K86" s="92"/>
      <c r="L86" s="93"/>
      <c r="M86" s="94"/>
      <c r="N86" s="99"/>
      <c r="O86" s="100"/>
      <c r="P86" s="101"/>
      <c r="Q86" s="102"/>
      <c r="R86" s="110"/>
      <c r="S86" s="103"/>
      <c r="T86" s="94"/>
      <c r="U86" s="104"/>
      <c r="V86" s="105"/>
      <c r="W86" s="106"/>
      <c r="X86" s="107"/>
      <c r="Y86" s="95"/>
      <c r="Z86" s="96"/>
      <c r="AA86" s="97"/>
      <c r="AB86" s="98"/>
      <c r="AC86" s="90"/>
      <c r="AD86" s="109"/>
      <c r="AE86" s="108"/>
      <c r="AF86" s="320"/>
      <c r="AG86" s="315"/>
      <c r="AH86" s="316"/>
      <c r="AI86" s="317"/>
      <c r="AJ86" s="318"/>
    </row>
    <row r="87" spans="6:36" s="44" customFormat="1" ht="12" x14ac:dyDescent="0.2">
      <c r="F87" s="86"/>
      <c r="G87" s="87"/>
      <c r="H87" s="88"/>
      <c r="I87" s="89"/>
      <c r="J87" s="91"/>
      <c r="K87" s="92"/>
      <c r="L87" s="93"/>
      <c r="M87" s="94"/>
      <c r="N87" s="99"/>
      <c r="O87" s="100"/>
      <c r="P87" s="101"/>
      <c r="Q87" s="102"/>
      <c r="R87" s="110"/>
      <c r="S87" s="103"/>
      <c r="T87" s="94"/>
      <c r="U87" s="104"/>
      <c r="V87" s="105"/>
      <c r="W87" s="106"/>
      <c r="X87" s="107"/>
      <c r="Y87" s="95"/>
      <c r="Z87" s="96"/>
      <c r="AA87" s="97"/>
      <c r="AB87" s="98"/>
      <c r="AC87" s="90"/>
      <c r="AD87" s="109"/>
      <c r="AE87" s="108"/>
      <c r="AF87" s="320"/>
      <c r="AG87" s="315"/>
      <c r="AH87" s="316"/>
      <c r="AI87" s="317"/>
      <c r="AJ87" s="318"/>
    </row>
    <row r="88" spans="6:36" s="44" customFormat="1" ht="12" x14ac:dyDescent="0.2">
      <c r="F88" s="86"/>
      <c r="G88" s="87"/>
      <c r="H88" s="88"/>
      <c r="I88" s="89"/>
      <c r="J88" s="91"/>
      <c r="K88" s="92"/>
      <c r="L88" s="93"/>
      <c r="M88" s="94"/>
      <c r="N88" s="99"/>
      <c r="O88" s="100"/>
      <c r="P88" s="101"/>
      <c r="Q88" s="102"/>
      <c r="R88" s="110"/>
      <c r="S88" s="103"/>
      <c r="T88" s="94"/>
      <c r="U88" s="104"/>
      <c r="V88" s="105"/>
      <c r="W88" s="106"/>
      <c r="X88" s="107"/>
      <c r="Y88" s="95"/>
      <c r="Z88" s="96"/>
      <c r="AA88" s="97"/>
      <c r="AB88" s="98"/>
      <c r="AC88" s="90"/>
      <c r="AD88" s="109"/>
      <c r="AE88" s="108"/>
      <c r="AF88" s="320"/>
      <c r="AG88" s="315"/>
      <c r="AH88" s="316"/>
      <c r="AI88" s="317"/>
      <c r="AJ88" s="318"/>
    </row>
    <row r="89" spans="6:36" s="44" customFormat="1" ht="12" x14ac:dyDescent="0.2">
      <c r="F89" s="86"/>
      <c r="G89" s="87"/>
      <c r="H89" s="88"/>
      <c r="I89" s="89"/>
      <c r="J89" s="91"/>
      <c r="K89" s="92"/>
      <c r="L89" s="93"/>
      <c r="M89" s="94"/>
      <c r="N89" s="99"/>
      <c r="O89" s="100"/>
      <c r="P89" s="101"/>
      <c r="Q89" s="102"/>
      <c r="R89" s="110"/>
      <c r="S89" s="103"/>
      <c r="T89" s="94"/>
      <c r="U89" s="104"/>
      <c r="V89" s="105"/>
      <c r="W89" s="106"/>
      <c r="X89" s="107"/>
      <c r="Y89" s="95"/>
      <c r="Z89" s="96"/>
      <c r="AA89" s="97"/>
      <c r="AB89" s="98"/>
      <c r="AC89" s="90"/>
      <c r="AD89" s="109"/>
      <c r="AE89" s="108"/>
      <c r="AF89" s="320"/>
      <c r="AG89" s="315"/>
      <c r="AH89" s="316"/>
      <c r="AI89" s="317"/>
      <c r="AJ89" s="318"/>
    </row>
    <row r="90" spans="6:36" s="44" customFormat="1" ht="12" x14ac:dyDescent="0.2">
      <c r="F90" s="86"/>
      <c r="G90" s="87"/>
      <c r="H90" s="88"/>
      <c r="I90" s="89"/>
      <c r="J90" s="91"/>
      <c r="K90" s="92"/>
      <c r="L90" s="93"/>
      <c r="M90" s="94"/>
      <c r="N90" s="99"/>
      <c r="O90" s="100"/>
      <c r="P90" s="101"/>
      <c r="Q90" s="102"/>
      <c r="R90" s="110"/>
      <c r="S90" s="103"/>
      <c r="T90" s="94"/>
      <c r="U90" s="104"/>
      <c r="V90" s="105"/>
      <c r="W90" s="106"/>
      <c r="X90" s="107"/>
      <c r="Y90" s="95"/>
      <c r="Z90" s="96"/>
      <c r="AA90" s="97"/>
      <c r="AB90" s="98"/>
      <c r="AC90" s="90"/>
      <c r="AD90" s="109"/>
      <c r="AE90" s="108"/>
      <c r="AF90" s="320"/>
      <c r="AG90" s="315"/>
      <c r="AH90" s="316"/>
      <c r="AI90" s="317"/>
      <c r="AJ90" s="318"/>
    </row>
    <row r="91" spans="6:36" s="44" customFormat="1" ht="12" x14ac:dyDescent="0.2">
      <c r="F91" s="86"/>
      <c r="G91" s="87"/>
      <c r="H91" s="88"/>
      <c r="I91" s="89"/>
      <c r="J91" s="91"/>
      <c r="K91" s="92"/>
      <c r="L91" s="93"/>
      <c r="M91" s="94"/>
      <c r="N91" s="99"/>
      <c r="O91" s="100"/>
      <c r="P91" s="101"/>
      <c r="Q91" s="102"/>
      <c r="R91" s="110"/>
      <c r="S91" s="103"/>
      <c r="T91" s="94"/>
      <c r="U91" s="104"/>
      <c r="V91" s="105"/>
      <c r="W91" s="106"/>
      <c r="X91" s="107"/>
      <c r="Y91" s="95"/>
      <c r="Z91" s="96"/>
      <c r="AA91" s="97"/>
      <c r="AB91" s="98"/>
      <c r="AC91" s="90"/>
      <c r="AD91" s="109"/>
      <c r="AE91" s="108"/>
      <c r="AF91" s="320"/>
      <c r="AG91" s="315"/>
      <c r="AH91" s="316"/>
      <c r="AI91" s="317"/>
      <c r="AJ91" s="318"/>
    </row>
    <row r="92" spans="6:36" s="44" customFormat="1" ht="12" x14ac:dyDescent="0.2">
      <c r="F92" s="86"/>
      <c r="G92" s="87"/>
      <c r="H92" s="88"/>
      <c r="I92" s="89"/>
      <c r="J92" s="91"/>
      <c r="K92" s="92"/>
      <c r="L92" s="93"/>
      <c r="M92" s="94"/>
      <c r="N92" s="99"/>
      <c r="O92" s="100"/>
      <c r="P92" s="101"/>
      <c r="Q92" s="102"/>
      <c r="R92" s="110"/>
      <c r="S92" s="103"/>
      <c r="T92" s="94"/>
      <c r="U92" s="104"/>
      <c r="V92" s="105"/>
      <c r="W92" s="106"/>
      <c r="X92" s="107"/>
      <c r="Y92" s="95"/>
      <c r="Z92" s="96"/>
      <c r="AA92" s="97"/>
      <c r="AB92" s="98"/>
      <c r="AC92" s="90"/>
      <c r="AD92" s="109"/>
      <c r="AE92" s="108"/>
      <c r="AF92" s="320"/>
      <c r="AG92" s="315"/>
      <c r="AH92" s="316"/>
      <c r="AI92" s="317"/>
      <c r="AJ92" s="318"/>
    </row>
    <row r="93" spans="6:36" s="44" customFormat="1" ht="12" x14ac:dyDescent="0.2">
      <c r="F93" s="86"/>
      <c r="G93" s="87"/>
      <c r="H93" s="88"/>
      <c r="I93" s="89"/>
      <c r="J93" s="91"/>
      <c r="K93" s="92"/>
      <c r="L93" s="93"/>
      <c r="M93" s="94"/>
      <c r="N93" s="99"/>
      <c r="O93" s="100"/>
      <c r="P93" s="101"/>
      <c r="Q93" s="102"/>
      <c r="R93" s="110"/>
      <c r="S93" s="103"/>
      <c r="T93" s="94"/>
      <c r="U93" s="104"/>
      <c r="V93" s="105"/>
      <c r="W93" s="106"/>
      <c r="X93" s="107"/>
      <c r="Y93" s="95"/>
      <c r="Z93" s="96"/>
      <c r="AA93" s="97"/>
      <c r="AB93" s="98"/>
      <c r="AC93" s="90"/>
      <c r="AD93" s="109"/>
      <c r="AE93" s="108"/>
      <c r="AF93" s="320"/>
      <c r="AG93" s="315"/>
      <c r="AH93" s="316"/>
      <c r="AI93" s="317"/>
      <c r="AJ93" s="318"/>
    </row>
    <row r="94" spans="6:36" s="44" customFormat="1" ht="12" x14ac:dyDescent="0.2">
      <c r="F94" s="86"/>
      <c r="G94" s="87"/>
      <c r="H94" s="88"/>
      <c r="I94" s="89"/>
      <c r="J94" s="91"/>
      <c r="K94" s="92"/>
      <c r="L94" s="93"/>
      <c r="M94" s="94"/>
      <c r="N94" s="99"/>
      <c r="O94" s="100"/>
      <c r="P94" s="101"/>
      <c r="Q94" s="102"/>
      <c r="R94" s="110"/>
      <c r="S94" s="103"/>
      <c r="T94" s="94"/>
      <c r="U94" s="104"/>
      <c r="V94" s="105"/>
      <c r="W94" s="106"/>
      <c r="X94" s="107"/>
      <c r="Y94" s="95"/>
      <c r="Z94" s="96"/>
      <c r="AA94" s="97"/>
      <c r="AB94" s="98"/>
      <c r="AC94" s="90"/>
      <c r="AD94" s="109"/>
      <c r="AE94" s="108"/>
      <c r="AF94" s="320"/>
      <c r="AG94" s="315"/>
      <c r="AH94" s="316"/>
      <c r="AI94" s="317"/>
      <c r="AJ94" s="318"/>
    </row>
    <row r="95" spans="6:36" s="44" customFormat="1" ht="12" x14ac:dyDescent="0.2">
      <c r="F95" s="86"/>
      <c r="G95" s="87"/>
      <c r="H95" s="88"/>
      <c r="I95" s="89"/>
      <c r="J95" s="91"/>
      <c r="K95" s="92"/>
      <c r="L95" s="93"/>
      <c r="M95" s="94"/>
      <c r="N95" s="99"/>
      <c r="O95" s="100"/>
      <c r="P95" s="101"/>
      <c r="Q95" s="102"/>
      <c r="R95" s="110"/>
      <c r="S95" s="103"/>
      <c r="T95" s="94"/>
      <c r="U95" s="104"/>
      <c r="V95" s="105"/>
      <c r="W95" s="106"/>
      <c r="X95" s="107"/>
      <c r="Y95" s="95"/>
      <c r="Z95" s="96"/>
      <c r="AA95" s="97"/>
      <c r="AB95" s="98"/>
      <c r="AC95" s="90"/>
      <c r="AD95" s="109"/>
      <c r="AE95" s="108"/>
      <c r="AF95" s="320"/>
      <c r="AG95" s="315"/>
      <c r="AH95" s="316"/>
      <c r="AI95" s="317"/>
      <c r="AJ95" s="318"/>
    </row>
    <row r="96" spans="6:36" s="44" customFormat="1" ht="12" x14ac:dyDescent="0.2">
      <c r="F96" s="86"/>
      <c r="G96" s="87"/>
      <c r="H96" s="88"/>
      <c r="I96" s="89"/>
      <c r="J96" s="91"/>
      <c r="K96" s="92"/>
      <c r="L96" s="93"/>
      <c r="M96" s="94"/>
      <c r="N96" s="99"/>
      <c r="O96" s="100"/>
      <c r="P96" s="101"/>
      <c r="Q96" s="102"/>
      <c r="R96" s="110"/>
      <c r="S96" s="103"/>
      <c r="T96" s="94"/>
      <c r="U96" s="104"/>
      <c r="V96" s="105"/>
      <c r="W96" s="106"/>
      <c r="X96" s="107"/>
      <c r="Y96" s="95"/>
      <c r="Z96" s="96"/>
      <c r="AA96" s="97"/>
      <c r="AB96" s="98"/>
      <c r="AC96" s="90"/>
      <c r="AD96" s="109"/>
      <c r="AE96" s="108"/>
      <c r="AF96" s="320"/>
      <c r="AG96" s="315"/>
      <c r="AH96" s="316"/>
      <c r="AI96" s="317"/>
      <c r="AJ96" s="318"/>
    </row>
    <row r="97" spans="6:36" s="44" customFormat="1" ht="12" x14ac:dyDescent="0.2">
      <c r="F97" s="86"/>
      <c r="G97" s="87"/>
      <c r="H97" s="88"/>
      <c r="I97" s="89"/>
      <c r="J97" s="91"/>
      <c r="K97" s="92"/>
      <c r="L97" s="93"/>
      <c r="M97" s="94"/>
      <c r="N97" s="99"/>
      <c r="O97" s="100"/>
      <c r="P97" s="101"/>
      <c r="Q97" s="102"/>
      <c r="R97" s="110"/>
      <c r="S97" s="103"/>
      <c r="T97" s="94"/>
      <c r="U97" s="104"/>
      <c r="V97" s="105"/>
      <c r="W97" s="106"/>
      <c r="X97" s="107"/>
      <c r="Y97" s="95"/>
      <c r="Z97" s="96"/>
      <c r="AA97" s="97"/>
      <c r="AB97" s="98"/>
      <c r="AC97" s="90"/>
      <c r="AD97" s="109"/>
      <c r="AE97" s="108"/>
      <c r="AF97" s="320"/>
      <c r="AG97" s="315"/>
      <c r="AH97" s="316"/>
      <c r="AI97" s="317"/>
      <c r="AJ97" s="318"/>
    </row>
    <row r="98" spans="6:36" s="44" customFormat="1" ht="12" x14ac:dyDescent="0.2">
      <c r="F98" s="86"/>
      <c r="G98" s="87"/>
      <c r="H98" s="88"/>
      <c r="I98" s="89"/>
      <c r="J98" s="91"/>
      <c r="K98" s="92"/>
      <c r="L98" s="93"/>
      <c r="M98" s="94"/>
      <c r="N98" s="99"/>
      <c r="O98" s="100"/>
      <c r="P98" s="101"/>
      <c r="Q98" s="102"/>
      <c r="R98" s="110"/>
      <c r="S98" s="103"/>
      <c r="T98" s="94"/>
      <c r="U98" s="104"/>
      <c r="V98" s="105"/>
      <c r="W98" s="106"/>
      <c r="X98" s="107"/>
      <c r="Y98" s="95"/>
      <c r="Z98" s="96"/>
      <c r="AA98" s="97"/>
      <c r="AB98" s="98"/>
      <c r="AC98" s="90"/>
      <c r="AD98" s="109"/>
      <c r="AE98" s="108"/>
      <c r="AF98" s="320"/>
      <c r="AG98" s="315"/>
      <c r="AH98" s="316"/>
      <c r="AI98" s="317"/>
      <c r="AJ98" s="318"/>
    </row>
    <row r="99" spans="6:36" s="44" customFormat="1" ht="12" x14ac:dyDescent="0.2">
      <c r="F99" s="86"/>
      <c r="G99" s="87"/>
      <c r="H99" s="88"/>
      <c r="I99" s="89"/>
      <c r="J99" s="91"/>
      <c r="K99" s="92"/>
      <c r="L99" s="93"/>
      <c r="M99" s="94"/>
      <c r="N99" s="99"/>
      <c r="O99" s="100"/>
      <c r="P99" s="101"/>
      <c r="Q99" s="102"/>
      <c r="R99" s="110"/>
      <c r="S99" s="103"/>
      <c r="T99" s="94"/>
      <c r="U99" s="104"/>
      <c r="V99" s="105"/>
      <c r="W99" s="106"/>
      <c r="X99" s="107"/>
      <c r="Y99" s="95"/>
      <c r="Z99" s="96"/>
      <c r="AA99" s="97"/>
      <c r="AB99" s="98"/>
      <c r="AC99" s="90"/>
      <c r="AD99" s="109"/>
      <c r="AE99" s="108"/>
      <c r="AF99" s="320"/>
      <c r="AG99" s="315"/>
      <c r="AH99" s="316"/>
      <c r="AI99" s="317"/>
      <c r="AJ99" s="318"/>
    </row>
    <row r="100" spans="6:36" s="44" customFormat="1" ht="12" x14ac:dyDescent="0.2">
      <c r="F100" s="86"/>
      <c r="G100" s="87"/>
      <c r="H100" s="88"/>
      <c r="I100" s="89"/>
      <c r="J100" s="91"/>
      <c r="K100" s="92"/>
      <c r="L100" s="93"/>
      <c r="M100" s="94"/>
      <c r="N100" s="99"/>
      <c r="O100" s="100"/>
      <c r="P100" s="101"/>
      <c r="Q100" s="102"/>
      <c r="R100" s="110"/>
      <c r="S100" s="103"/>
      <c r="T100" s="94"/>
      <c r="U100" s="104"/>
      <c r="V100" s="105"/>
      <c r="W100" s="106"/>
      <c r="X100" s="107"/>
      <c r="Y100" s="95"/>
      <c r="Z100" s="96"/>
      <c r="AA100" s="97"/>
      <c r="AB100" s="98"/>
      <c r="AC100" s="90"/>
      <c r="AD100" s="109"/>
      <c r="AE100" s="108"/>
      <c r="AF100" s="320"/>
      <c r="AG100" s="315"/>
      <c r="AH100" s="316"/>
      <c r="AI100" s="317"/>
      <c r="AJ100" s="318"/>
    </row>
    <row r="101" spans="6:36" s="44" customFormat="1" ht="12" x14ac:dyDescent="0.2">
      <c r="F101" s="86"/>
      <c r="G101" s="87"/>
      <c r="H101" s="88"/>
      <c r="I101" s="89"/>
      <c r="J101" s="91"/>
      <c r="K101" s="92"/>
      <c r="L101" s="93"/>
      <c r="M101" s="94"/>
      <c r="N101" s="99"/>
      <c r="O101" s="100"/>
      <c r="P101" s="101"/>
      <c r="Q101" s="102"/>
      <c r="R101" s="110"/>
      <c r="S101" s="103"/>
      <c r="T101" s="94"/>
      <c r="U101" s="104"/>
      <c r="V101" s="105"/>
      <c r="W101" s="106"/>
      <c r="X101" s="107"/>
      <c r="Y101" s="95"/>
      <c r="Z101" s="96"/>
      <c r="AA101" s="97"/>
      <c r="AB101" s="98"/>
      <c r="AC101" s="90"/>
      <c r="AD101" s="109"/>
      <c r="AE101" s="108"/>
      <c r="AF101" s="320"/>
      <c r="AG101" s="315"/>
      <c r="AH101" s="316"/>
      <c r="AI101" s="317"/>
      <c r="AJ101" s="318"/>
    </row>
    <row r="102" spans="6:36" s="44" customFormat="1" ht="12" x14ac:dyDescent="0.2">
      <c r="F102" s="86"/>
      <c r="G102" s="87"/>
      <c r="H102" s="88"/>
      <c r="I102" s="89"/>
      <c r="J102" s="91"/>
      <c r="K102" s="92"/>
      <c r="L102" s="93"/>
      <c r="M102" s="94"/>
      <c r="N102" s="99"/>
      <c r="O102" s="100"/>
      <c r="P102" s="101"/>
      <c r="Q102" s="102"/>
      <c r="R102" s="110"/>
      <c r="S102" s="103"/>
      <c r="T102" s="94"/>
      <c r="U102" s="104"/>
      <c r="V102" s="105"/>
      <c r="W102" s="106"/>
      <c r="X102" s="107"/>
      <c r="Y102" s="95"/>
      <c r="Z102" s="96"/>
      <c r="AA102" s="97"/>
      <c r="AB102" s="98"/>
      <c r="AC102" s="90"/>
      <c r="AD102" s="109"/>
      <c r="AE102" s="108"/>
      <c r="AF102" s="320"/>
      <c r="AG102" s="315"/>
      <c r="AH102" s="316"/>
      <c r="AI102" s="317"/>
      <c r="AJ102" s="318"/>
    </row>
    <row r="103" spans="6:36" s="44" customFormat="1" ht="12" x14ac:dyDescent="0.2">
      <c r="F103" s="86"/>
      <c r="G103" s="87"/>
      <c r="H103" s="88"/>
      <c r="I103" s="89"/>
      <c r="J103" s="91"/>
      <c r="K103" s="92"/>
      <c r="L103" s="93"/>
      <c r="M103" s="94"/>
      <c r="N103" s="99"/>
      <c r="O103" s="100"/>
      <c r="P103" s="101"/>
      <c r="Q103" s="102"/>
      <c r="R103" s="110"/>
      <c r="S103" s="103"/>
      <c r="T103" s="94"/>
      <c r="U103" s="104"/>
      <c r="V103" s="105"/>
      <c r="W103" s="106"/>
      <c r="X103" s="107"/>
      <c r="Y103" s="95"/>
      <c r="Z103" s="96"/>
      <c r="AA103" s="97"/>
      <c r="AB103" s="98"/>
      <c r="AC103" s="90"/>
      <c r="AD103" s="109"/>
      <c r="AE103" s="108"/>
      <c r="AF103" s="320"/>
      <c r="AG103" s="315"/>
      <c r="AH103" s="316"/>
      <c r="AI103" s="317"/>
      <c r="AJ103" s="318"/>
    </row>
    <row r="104" spans="6:36" s="44" customFormat="1" ht="12" x14ac:dyDescent="0.2">
      <c r="F104" s="86"/>
      <c r="G104" s="87"/>
      <c r="H104" s="88"/>
      <c r="I104" s="89"/>
      <c r="J104" s="91"/>
      <c r="K104" s="92"/>
      <c r="L104" s="93"/>
      <c r="M104" s="94"/>
      <c r="N104" s="99"/>
      <c r="O104" s="100"/>
      <c r="P104" s="101"/>
      <c r="Q104" s="102"/>
      <c r="R104" s="110"/>
      <c r="S104" s="103"/>
      <c r="T104" s="94"/>
      <c r="U104" s="104"/>
      <c r="V104" s="105"/>
      <c r="W104" s="106"/>
      <c r="X104" s="107"/>
      <c r="Y104" s="95"/>
      <c r="Z104" s="96"/>
      <c r="AA104" s="97"/>
      <c r="AB104" s="98"/>
      <c r="AC104" s="90"/>
      <c r="AD104" s="109"/>
      <c r="AE104" s="108"/>
      <c r="AF104" s="320"/>
      <c r="AG104" s="315"/>
      <c r="AH104" s="316"/>
      <c r="AI104" s="317"/>
      <c r="AJ104" s="318"/>
    </row>
    <row r="105" spans="6:36" s="44" customFormat="1" ht="12" x14ac:dyDescent="0.2">
      <c r="F105" s="86"/>
      <c r="G105" s="87"/>
      <c r="H105" s="88"/>
      <c r="I105" s="89"/>
      <c r="J105" s="91"/>
      <c r="K105" s="92"/>
      <c r="L105" s="93"/>
      <c r="M105" s="94"/>
      <c r="N105" s="99"/>
      <c r="O105" s="100"/>
      <c r="P105" s="101"/>
      <c r="Q105" s="102"/>
      <c r="R105" s="110"/>
      <c r="S105" s="103"/>
      <c r="T105" s="94"/>
      <c r="U105" s="104"/>
      <c r="V105" s="105"/>
      <c r="W105" s="106"/>
      <c r="X105" s="107"/>
      <c r="Y105" s="95"/>
      <c r="Z105" s="96"/>
      <c r="AA105" s="97"/>
      <c r="AB105" s="98"/>
      <c r="AC105" s="90"/>
      <c r="AD105" s="109"/>
      <c r="AE105" s="108"/>
      <c r="AF105" s="320"/>
      <c r="AG105" s="315"/>
      <c r="AH105" s="316"/>
      <c r="AI105" s="317"/>
      <c r="AJ105" s="318"/>
    </row>
    <row r="106" spans="6:36" s="44" customFormat="1" ht="12" x14ac:dyDescent="0.2">
      <c r="F106" s="86"/>
      <c r="G106" s="87"/>
      <c r="H106" s="88"/>
      <c r="I106" s="89"/>
      <c r="J106" s="91"/>
      <c r="K106" s="92"/>
      <c r="L106" s="93"/>
      <c r="M106" s="94"/>
      <c r="N106" s="99"/>
      <c r="O106" s="100"/>
      <c r="P106" s="101"/>
      <c r="Q106" s="102"/>
      <c r="R106" s="110"/>
      <c r="S106" s="103"/>
      <c r="T106" s="94"/>
      <c r="U106" s="104"/>
      <c r="V106" s="105"/>
      <c r="W106" s="106"/>
      <c r="X106" s="107"/>
      <c r="Y106" s="95"/>
      <c r="Z106" s="96"/>
      <c r="AA106" s="97"/>
      <c r="AB106" s="98"/>
      <c r="AC106" s="90"/>
      <c r="AD106" s="109"/>
      <c r="AE106" s="108"/>
      <c r="AF106" s="320"/>
      <c r="AG106" s="315"/>
      <c r="AH106" s="316"/>
      <c r="AI106" s="317"/>
      <c r="AJ106" s="318"/>
    </row>
    <row r="107" spans="6:36" s="44" customFormat="1" ht="12" x14ac:dyDescent="0.2">
      <c r="F107" s="86"/>
      <c r="G107" s="87"/>
      <c r="H107" s="88"/>
      <c r="I107" s="89"/>
      <c r="J107" s="91"/>
      <c r="K107" s="92"/>
      <c r="L107" s="93"/>
      <c r="M107" s="94"/>
      <c r="N107" s="99"/>
      <c r="O107" s="100"/>
      <c r="P107" s="101"/>
      <c r="Q107" s="102"/>
      <c r="R107" s="110"/>
      <c r="S107" s="103"/>
      <c r="T107" s="94"/>
      <c r="U107" s="104"/>
      <c r="V107" s="105"/>
      <c r="W107" s="106"/>
      <c r="X107" s="107"/>
      <c r="Y107" s="95"/>
      <c r="Z107" s="96"/>
      <c r="AA107" s="97"/>
      <c r="AB107" s="98"/>
      <c r="AC107" s="90"/>
      <c r="AD107" s="109"/>
      <c r="AE107" s="108"/>
      <c r="AF107" s="320"/>
      <c r="AG107" s="315"/>
      <c r="AH107" s="316"/>
      <c r="AI107" s="317"/>
      <c r="AJ107" s="318"/>
    </row>
    <row r="108" spans="6:36" s="44" customFormat="1" ht="12" x14ac:dyDescent="0.2">
      <c r="F108" s="86"/>
      <c r="G108" s="87"/>
      <c r="H108" s="88"/>
      <c r="I108" s="89"/>
      <c r="J108" s="91"/>
      <c r="K108" s="92"/>
      <c r="L108" s="93"/>
      <c r="M108" s="94"/>
      <c r="N108" s="99"/>
      <c r="O108" s="100"/>
      <c r="P108" s="101"/>
      <c r="Q108" s="102"/>
      <c r="R108" s="110"/>
      <c r="S108" s="103"/>
      <c r="T108" s="94"/>
      <c r="U108" s="104"/>
      <c r="V108" s="105"/>
      <c r="W108" s="106"/>
      <c r="X108" s="107"/>
      <c r="Y108" s="95"/>
      <c r="Z108" s="96"/>
      <c r="AA108" s="97"/>
      <c r="AB108" s="98"/>
      <c r="AC108" s="90"/>
      <c r="AD108" s="109"/>
      <c r="AE108" s="108"/>
      <c r="AF108" s="320"/>
      <c r="AG108" s="315"/>
      <c r="AH108" s="316"/>
      <c r="AI108" s="317"/>
      <c r="AJ108" s="318"/>
    </row>
    <row r="109" spans="6:36" s="44" customFormat="1" ht="12" x14ac:dyDescent="0.2">
      <c r="F109" s="86"/>
      <c r="G109" s="87"/>
      <c r="H109" s="88"/>
      <c r="I109" s="89"/>
      <c r="J109" s="91"/>
      <c r="K109" s="92"/>
      <c r="L109" s="93"/>
      <c r="M109" s="94"/>
      <c r="N109" s="99"/>
      <c r="O109" s="100"/>
      <c r="P109" s="101"/>
      <c r="Q109" s="102"/>
      <c r="R109" s="110"/>
      <c r="S109" s="103"/>
      <c r="T109" s="94"/>
      <c r="U109" s="104"/>
      <c r="V109" s="105"/>
      <c r="W109" s="106"/>
      <c r="X109" s="107"/>
      <c r="Y109" s="95"/>
      <c r="Z109" s="96"/>
      <c r="AA109" s="97"/>
      <c r="AB109" s="98"/>
      <c r="AC109" s="90"/>
      <c r="AD109" s="109"/>
      <c r="AE109" s="108"/>
      <c r="AF109" s="320"/>
      <c r="AG109" s="315"/>
      <c r="AH109" s="316"/>
      <c r="AI109" s="317"/>
      <c r="AJ109" s="318"/>
    </row>
    <row r="110" spans="6:36" s="44" customFormat="1" ht="12" x14ac:dyDescent="0.2">
      <c r="F110" s="86"/>
      <c r="G110" s="87"/>
      <c r="H110" s="88"/>
      <c r="I110" s="89"/>
      <c r="J110" s="91"/>
      <c r="K110" s="92"/>
      <c r="L110" s="93"/>
      <c r="M110" s="94"/>
      <c r="N110" s="99"/>
      <c r="O110" s="100"/>
      <c r="P110" s="101"/>
      <c r="Q110" s="102"/>
      <c r="R110" s="110"/>
      <c r="S110" s="103"/>
      <c r="T110" s="94"/>
      <c r="U110" s="104"/>
      <c r="V110" s="105"/>
      <c r="W110" s="106"/>
      <c r="X110" s="107"/>
      <c r="Y110" s="95"/>
      <c r="Z110" s="96"/>
      <c r="AA110" s="97"/>
      <c r="AB110" s="98"/>
      <c r="AC110" s="90"/>
      <c r="AD110" s="109"/>
      <c r="AE110" s="108"/>
      <c r="AF110" s="320"/>
      <c r="AG110" s="315"/>
      <c r="AH110" s="316"/>
      <c r="AI110" s="317"/>
      <c r="AJ110" s="318"/>
    </row>
    <row r="111" spans="6:36" s="44" customFormat="1" ht="12" x14ac:dyDescent="0.2">
      <c r="F111" s="86"/>
      <c r="G111" s="87"/>
      <c r="H111" s="88"/>
      <c r="I111" s="89"/>
      <c r="J111" s="91"/>
      <c r="K111" s="92"/>
      <c r="L111" s="93"/>
      <c r="M111" s="94"/>
      <c r="N111" s="99"/>
      <c r="O111" s="100"/>
      <c r="P111" s="101"/>
      <c r="Q111" s="102"/>
      <c r="R111" s="110"/>
      <c r="S111" s="103"/>
      <c r="T111" s="94"/>
      <c r="U111" s="104"/>
      <c r="V111" s="105"/>
      <c r="W111" s="106"/>
      <c r="X111" s="107"/>
      <c r="Y111" s="95"/>
      <c r="Z111" s="96"/>
      <c r="AA111" s="97"/>
      <c r="AB111" s="98"/>
      <c r="AC111" s="90"/>
      <c r="AD111" s="109"/>
      <c r="AE111" s="108"/>
      <c r="AF111" s="320"/>
      <c r="AG111" s="315"/>
      <c r="AH111" s="316"/>
      <c r="AI111" s="317"/>
      <c r="AJ111" s="318"/>
    </row>
    <row r="112" spans="6:36" s="44" customFormat="1" ht="12" x14ac:dyDescent="0.2">
      <c r="F112" s="86"/>
      <c r="G112" s="87"/>
      <c r="H112" s="88"/>
      <c r="I112" s="89"/>
      <c r="J112" s="91"/>
      <c r="K112" s="92"/>
      <c r="L112" s="93"/>
      <c r="M112" s="94"/>
      <c r="N112" s="99"/>
      <c r="O112" s="100"/>
      <c r="P112" s="101"/>
      <c r="Q112" s="102"/>
      <c r="R112" s="110"/>
      <c r="S112" s="103"/>
      <c r="T112" s="94"/>
      <c r="U112" s="104"/>
      <c r="V112" s="105"/>
      <c r="W112" s="106"/>
      <c r="X112" s="107"/>
      <c r="Y112" s="95"/>
      <c r="Z112" s="96"/>
      <c r="AA112" s="97"/>
      <c r="AB112" s="98"/>
      <c r="AC112" s="90"/>
      <c r="AD112" s="109"/>
      <c r="AE112" s="108"/>
      <c r="AF112" s="320"/>
      <c r="AG112" s="315"/>
      <c r="AH112" s="316"/>
      <c r="AI112" s="317"/>
      <c r="AJ112" s="318"/>
    </row>
    <row r="113" spans="6:36" s="44" customFormat="1" ht="12" x14ac:dyDescent="0.2">
      <c r="F113" s="86"/>
      <c r="G113" s="87"/>
      <c r="H113" s="88"/>
      <c r="I113" s="89"/>
      <c r="J113" s="91"/>
      <c r="K113" s="92"/>
      <c r="L113" s="93"/>
      <c r="M113" s="94"/>
      <c r="N113" s="99"/>
      <c r="O113" s="100"/>
      <c r="P113" s="101"/>
      <c r="Q113" s="102"/>
      <c r="R113" s="110"/>
      <c r="S113" s="103"/>
      <c r="T113" s="94"/>
      <c r="U113" s="104"/>
      <c r="V113" s="105"/>
      <c r="W113" s="106"/>
      <c r="X113" s="107"/>
      <c r="Y113" s="95"/>
      <c r="Z113" s="96"/>
      <c r="AA113" s="97"/>
      <c r="AB113" s="98"/>
      <c r="AC113" s="90"/>
      <c r="AD113" s="109"/>
      <c r="AE113" s="108"/>
      <c r="AF113" s="320"/>
      <c r="AG113" s="315"/>
      <c r="AH113" s="316"/>
      <c r="AI113" s="317"/>
      <c r="AJ113" s="318"/>
    </row>
    <row r="114" spans="6:36" s="44" customFormat="1" ht="12" x14ac:dyDescent="0.2">
      <c r="F114" s="86"/>
      <c r="G114" s="87"/>
      <c r="H114" s="88"/>
      <c r="I114" s="89"/>
      <c r="J114" s="91"/>
      <c r="K114" s="92"/>
      <c r="L114" s="93"/>
      <c r="M114" s="94"/>
      <c r="N114" s="99"/>
      <c r="O114" s="100"/>
      <c r="P114" s="101"/>
      <c r="Q114" s="102"/>
      <c r="R114" s="110"/>
      <c r="S114" s="103"/>
      <c r="T114" s="94"/>
      <c r="U114" s="104"/>
      <c r="V114" s="105"/>
      <c r="W114" s="106"/>
      <c r="X114" s="107"/>
      <c r="Y114" s="95"/>
      <c r="Z114" s="96"/>
      <c r="AA114" s="97"/>
      <c r="AB114" s="98"/>
      <c r="AC114" s="90"/>
      <c r="AD114" s="109"/>
      <c r="AE114" s="108"/>
      <c r="AF114" s="320"/>
      <c r="AG114" s="315"/>
      <c r="AH114" s="316"/>
      <c r="AI114" s="317"/>
      <c r="AJ114" s="318"/>
    </row>
    <row r="115" spans="6:36" s="44" customFormat="1" ht="12" x14ac:dyDescent="0.2">
      <c r="F115" s="86"/>
      <c r="G115" s="87"/>
      <c r="H115" s="88"/>
      <c r="I115" s="89"/>
      <c r="J115" s="91"/>
      <c r="K115" s="92"/>
      <c r="L115" s="93"/>
      <c r="M115" s="94"/>
      <c r="N115" s="99"/>
      <c r="O115" s="100"/>
      <c r="P115" s="101"/>
      <c r="Q115" s="102"/>
      <c r="R115" s="110"/>
      <c r="S115" s="103"/>
      <c r="T115" s="94"/>
      <c r="U115" s="104"/>
      <c r="V115" s="105"/>
      <c r="W115" s="106"/>
      <c r="X115" s="107"/>
      <c r="Y115" s="95"/>
      <c r="Z115" s="96"/>
      <c r="AA115" s="97"/>
      <c r="AB115" s="98"/>
      <c r="AC115" s="90"/>
      <c r="AD115" s="109"/>
      <c r="AE115" s="108"/>
      <c r="AF115" s="320"/>
      <c r="AG115" s="315"/>
      <c r="AH115" s="316"/>
      <c r="AI115" s="317"/>
      <c r="AJ115" s="318"/>
    </row>
    <row r="116" spans="6:36" s="44" customFormat="1" ht="12" x14ac:dyDescent="0.2">
      <c r="F116" s="86"/>
      <c r="G116" s="87"/>
      <c r="H116" s="88"/>
      <c r="I116" s="89"/>
      <c r="J116" s="91"/>
      <c r="K116" s="92"/>
      <c r="L116" s="93"/>
      <c r="M116" s="94"/>
      <c r="N116" s="99"/>
      <c r="O116" s="100"/>
      <c r="P116" s="101"/>
      <c r="Q116" s="102"/>
      <c r="R116" s="110"/>
      <c r="S116" s="103"/>
      <c r="T116" s="94"/>
      <c r="U116" s="104"/>
      <c r="V116" s="105"/>
      <c r="W116" s="106"/>
      <c r="X116" s="107"/>
      <c r="Y116" s="95"/>
      <c r="Z116" s="96"/>
      <c r="AA116" s="97"/>
      <c r="AB116" s="98"/>
      <c r="AC116" s="90"/>
      <c r="AD116" s="109"/>
      <c r="AE116" s="108"/>
      <c r="AF116" s="320"/>
      <c r="AG116" s="315"/>
      <c r="AH116" s="316"/>
      <c r="AI116" s="317"/>
      <c r="AJ116" s="318"/>
    </row>
    <row r="117" spans="6:36" s="44" customFormat="1" ht="12" x14ac:dyDescent="0.2">
      <c r="F117" s="86"/>
      <c r="G117" s="87"/>
      <c r="H117" s="88"/>
      <c r="I117" s="89"/>
      <c r="J117" s="91"/>
      <c r="K117" s="92"/>
      <c r="L117" s="93"/>
      <c r="M117" s="94"/>
      <c r="N117" s="99"/>
      <c r="O117" s="100"/>
      <c r="P117" s="101"/>
      <c r="Q117" s="102"/>
      <c r="R117" s="110"/>
      <c r="S117" s="103"/>
      <c r="T117" s="94"/>
      <c r="U117" s="104"/>
      <c r="V117" s="105"/>
      <c r="W117" s="106"/>
      <c r="X117" s="107"/>
      <c r="Y117" s="95"/>
      <c r="Z117" s="96"/>
      <c r="AA117" s="97"/>
      <c r="AB117" s="98"/>
      <c r="AC117" s="90"/>
      <c r="AD117" s="109"/>
      <c r="AE117" s="108"/>
      <c r="AF117" s="320"/>
      <c r="AG117" s="315"/>
      <c r="AH117" s="316"/>
      <c r="AI117" s="317"/>
      <c r="AJ117" s="318"/>
    </row>
    <row r="118" spans="6:36" s="44" customFormat="1" ht="12" x14ac:dyDescent="0.2">
      <c r="F118" s="86"/>
      <c r="G118" s="87"/>
      <c r="H118" s="88"/>
      <c r="I118" s="89"/>
      <c r="J118" s="91"/>
      <c r="K118" s="92"/>
      <c r="L118" s="93"/>
      <c r="M118" s="94"/>
      <c r="N118" s="99"/>
      <c r="O118" s="100"/>
      <c r="P118" s="101"/>
      <c r="Q118" s="102"/>
      <c r="R118" s="110"/>
      <c r="S118" s="103"/>
      <c r="T118" s="94"/>
      <c r="U118" s="104"/>
      <c r="V118" s="105"/>
      <c r="W118" s="106"/>
      <c r="X118" s="107"/>
      <c r="Y118" s="95"/>
      <c r="Z118" s="96"/>
      <c r="AA118" s="97"/>
      <c r="AB118" s="98"/>
      <c r="AC118" s="90"/>
      <c r="AD118" s="109"/>
      <c r="AE118" s="108"/>
      <c r="AF118" s="320"/>
      <c r="AG118" s="315"/>
      <c r="AH118" s="316"/>
      <c r="AI118" s="317"/>
      <c r="AJ118" s="318"/>
    </row>
    <row r="119" spans="6:36" s="44" customFormat="1" ht="12" x14ac:dyDescent="0.2">
      <c r="F119" s="86"/>
      <c r="G119" s="87"/>
      <c r="H119" s="88"/>
      <c r="I119" s="89"/>
      <c r="J119" s="91"/>
      <c r="K119" s="92"/>
      <c r="L119" s="93"/>
      <c r="M119" s="94"/>
      <c r="N119" s="99"/>
      <c r="O119" s="100"/>
      <c r="P119" s="101"/>
      <c r="Q119" s="102"/>
      <c r="R119" s="110"/>
      <c r="S119" s="103"/>
      <c r="T119" s="94"/>
      <c r="U119" s="104"/>
      <c r="V119" s="105"/>
      <c r="W119" s="106"/>
      <c r="X119" s="107"/>
      <c r="Y119" s="95"/>
      <c r="Z119" s="96"/>
      <c r="AA119" s="97"/>
      <c r="AB119" s="98"/>
      <c r="AC119" s="90"/>
      <c r="AD119" s="109"/>
      <c r="AE119" s="108"/>
      <c r="AF119" s="320"/>
      <c r="AG119" s="315"/>
      <c r="AH119" s="316"/>
      <c r="AI119" s="317"/>
      <c r="AJ119" s="318"/>
    </row>
    <row r="120" spans="6:36" s="44" customFormat="1" ht="12" x14ac:dyDescent="0.2">
      <c r="F120" s="86"/>
      <c r="G120" s="87"/>
      <c r="H120" s="88"/>
      <c r="I120" s="89"/>
      <c r="J120" s="91"/>
      <c r="K120" s="92"/>
      <c r="L120" s="93"/>
      <c r="M120" s="94"/>
      <c r="N120" s="99"/>
      <c r="O120" s="100"/>
      <c r="P120" s="101"/>
      <c r="Q120" s="102"/>
      <c r="R120" s="110"/>
      <c r="S120" s="103"/>
      <c r="T120" s="94"/>
      <c r="U120" s="104"/>
      <c r="V120" s="105"/>
      <c r="W120" s="106"/>
      <c r="X120" s="107"/>
      <c r="Y120" s="95"/>
      <c r="Z120" s="96"/>
      <c r="AA120" s="97"/>
      <c r="AB120" s="98"/>
      <c r="AC120" s="90"/>
      <c r="AD120" s="109"/>
      <c r="AE120" s="108"/>
      <c r="AF120" s="320"/>
      <c r="AG120" s="315"/>
      <c r="AH120" s="316"/>
      <c r="AI120" s="317"/>
      <c r="AJ120" s="318"/>
    </row>
    <row r="121" spans="6:36" s="44" customFormat="1" ht="12" x14ac:dyDescent="0.2">
      <c r="F121" s="86"/>
      <c r="G121" s="87"/>
      <c r="H121" s="88"/>
      <c r="I121" s="89"/>
      <c r="J121" s="91"/>
      <c r="K121" s="92"/>
      <c r="L121" s="93"/>
      <c r="M121" s="94"/>
      <c r="N121" s="99"/>
      <c r="O121" s="100"/>
      <c r="P121" s="101"/>
      <c r="Q121" s="102"/>
      <c r="R121" s="110"/>
      <c r="S121" s="103"/>
      <c r="T121" s="94"/>
      <c r="U121" s="104"/>
      <c r="V121" s="105"/>
      <c r="W121" s="106"/>
      <c r="X121" s="107"/>
      <c r="Y121" s="95"/>
      <c r="Z121" s="96"/>
      <c r="AA121" s="97"/>
      <c r="AB121" s="98"/>
      <c r="AC121" s="90"/>
      <c r="AD121" s="109"/>
      <c r="AE121" s="108"/>
      <c r="AF121" s="320"/>
      <c r="AG121" s="315"/>
      <c r="AH121" s="316"/>
      <c r="AI121" s="317"/>
      <c r="AJ121" s="318"/>
    </row>
    <row r="122" spans="6:36" s="44" customFormat="1" ht="12" x14ac:dyDescent="0.2">
      <c r="F122" s="86"/>
      <c r="G122" s="87"/>
      <c r="H122" s="88"/>
      <c r="I122" s="89"/>
      <c r="J122" s="91"/>
      <c r="K122" s="92"/>
      <c r="L122" s="93"/>
      <c r="M122" s="94"/>
      <c r="N122" s="99"/>
      <c r="O122" s="100"/>
      <c r="P122" s="101"/>
      <c r="Q122" s="102"/>
      <c r="R122" s="110"/>
      <c r="S122" s="103"/>
      <c r="T122" s="94"/>
      <c r="U122" s="104"/>
      <c r="V122" s="105"/>
      <c r="W122" s="106"/>
      <c r="X122" s="107"/>
      <c r="Y122" s="95"/>
      <c r="Z122" s="96"/>
      <c r="AA122" s="97"/>
      <c r="AB122" s="98"/>
      <c r="AC122" s="90"/>
      <c r="AD122" s="109"/>
      <c r="AE122" s="108"/>
      <c r="AF122" s="320"/>
      <c r="AG122" s="315"/>
      <c r="AH122" s="316"/>
      <c r="AI122" s="317"/>
      <c r="AJ122" s="318"/>
    </row>
    <row r="123" spans="6:36" s="44" customFormat="1" ht="12" x14ac:dyDescent="0.2">
      <c r="F123" s="86"/>
      <c r="G123" s="87"/>
      <c r="H123" s="88"/>
      <c r="I123" s="89"/>
      <c r="J123" s="91"/>
      <c r="K123" s="92"/>
      <c r="L123" s="93"/>
      <c r="M123" s="94"/>
      <c r="N123" s="99"/>
      <c r="O123" s="100"/>
      <c r="P123" s="101"/>
      <c r="Q123" s="102"/>
      <c r="R123" s="110"/>
      <c r="S123" s="103"/>
      <c r="T123" s="94"/>
      <c r="U123" s="104"/>
      <c r="V123" s="105"/>
      <c r="W123" s="106"/>
      <c r="X123" s="107"/>
      <c r="Y123" s="95"/>
      <c r="Z123" s="96"/>
      <c r="AA123" s="97"/>
      <c r="AB123" s="98"/>
      <c r="AC123" s="90"/>
      <c r="AD123" s="109"/>
      <c r="AE123" s="108"/>
      <c r="AF123" s="320"/>
      <c r="AG123" s="315"/>
      <c r="AH123" s="316"/>
      <c r="AI123" s="317"/>
      <c r="AJ123" s="318"/>
    </row>
    <row r="124" spans="6:36" s="44" customFormat="1" ht="12" x14ac:dyDescent="0.2">
      <c r="F124" s="86"/>
      <c r="G124" s="87"/>
      <c r="H124" s="88"/>
      <c r="I124" s="89"/>
      <c r="J124" s="91"/>
      <c r="K124" s="92"/>
      <c r="L124" s="93"/>
      <c r="M124" s="94"/>
      <c r="N124" s="99"/>
      <c r="O124" s="100"/>
      <c r="P124" s="101"/>
      <c r="Q124" s="102"/>
      <c r="R124" s="110"/>
      <c r="S124" s="103"/>
      <c r="T124" s="94"/>
      <c r="U124" s="104"/>
      <c r="V124" s="105"/>
      <c r="W124" s="106"/>
      <c r="X124" s="107"/>
      <c r="Y124" s="95"/>
      <c r="Z124" s="96"/>
      <c r="AA124" s="97"/>
      <c r="AB124" s="98"/>
      <c r="AC124" s="90"/>
      <c r="AD124" s="109"/>
      <c r="AE124" s="108"/>
      <c r="AF124" s="320"/>
      <c r="AG124" s="315"/>
      <c r="AH124" s="316"/>
      <c r="AI124" s="317"/>
      <c r="AJ124" s="318"/>
    </row>
    <row r="125" spans="6:36" s="44" customFormat="1" ht="12" x14ac:dyDescent="0.2">
      <c r="F125" s="86"/>
      <c r="G125" s="87"/>
      <c r="H125" s="88"/>
      <c r="I125" s="89"/>
      <c r="J125" s="91"/>
      <c r="K125" s="92"/>
      <c r="L125" s="93"/>
      <c r="M125" s="94"/>
      <c r="N125" s="99"/>
      <c r="O125" s="100"/>
      <c r="P125" s="101"/>
      <c r="Q125" s="102"/>
      <c r="R125" s="110"/>
      <c r="S125" s="103"/>
      <c r="T125" s="94"/>
      <c r="U125" s="104"/>
      <c r="V125" s="105"/>
      <c r="W125" s="106"/>
      <c r="X125" s="107"/>
      <c r="Y125" s="95"/>
      <c r="Z125" s="96"/>
      <c r="AA125" s="97"/>
      <c r="AB125" s="98"/>
      <c r="AC125" s="90"/>
      <c r="AD125" s="109"/>
      <c r="AE125" s="108"/>
      <c r="AF125" s="320"/>
      <c r="AG125" s="315"/>
      <c r="AH125" s="316"/>
      <c r="AI125" s="317"/>
      <c r="AJ125" s="318"/>
    </row>
    <row r="126" spans="6:36" s="44" customFormat="1" ht="12" x14ac:dyDescent="0.2">
      <c r="F126" s="86"/>
      <c r="G126" s="87"/>
      <c r="H126" s="88"/>
      <c r="I126" s="89"/>
      <c r="J126" s="91"/>
      <c r="K126" s="92"/>
      <c r="L126" s="93"/>
      <c r="M126" s="94"/>
      <c r="N126" s="99"/>
      <c r="O126" s="100"/>
      <c r="P126" s="101"/>
      <c r="Q126" s="102"/>
      <c r="R126" s="110"/>
      <c r="S126" s="103"/>
      <c r="T126" s="94"/>
      <c r="U126" s="104"/>
      <c r="V126" s="105"/>
      <c r="W126" s="106"/>
      <c r="X126" s="107"/>
      <c r="Y126" s="95"/>
      <c r="Z126" s="96"/>
      <c r="AA126" s="97"/>
      <c r="AB126" s="98"/>
      <c r="AC126" s="90"/>
      <c r="AD126" s="109"/>
      <c r="AE126" s="108"/>
      <c r="AF126" s="320"/>
      <c r="AG126" s="315"/>
      <c r="AH126" s="316"/>
      <c r="AI126" s="317"/>
      <c r="AJ126" s="318"/>
    </row>
    <row r="127" spans="6:36" s="44" customFormat="1" ht="12" x14ac:dyDescent="0.2">
      <c r="F127" s="86"/>
      <c r="G127" s="87"/>
      <c r="H127" s="88"/>
      <c r="I127" s="89"/>
      <c r="J127" s="91"/>
      <c r="K127" s="92"/>
      <c r="L127" s="93"/>
      <c r="M127" s="94"/>
      <c r="N127" s="99"/>
      <c r="O127" s="100"/>
      <c r="P127" s="101"/>
      <c r="Q127" s="102"/>
      <c r="R127" s="110"/>
      <c r="S127" s="103"/>
      <c r="T127" s="94"/>
      <c r="U127" s="104"/>
      <c r="V127" s="105"/>
      <c r="W127" s="106"/>
      <c r="X127" s="107"/>
      <c r="Y127" s="95"/>
      <c r="Z127" s="96"/>
      <c r="AA127" s="97"/>
      <c r="AB127" s="98"/>
      <c r="AC127" s="90"/>
      <c r="AD127" s="109"/>
      <c r="AE127" s="108"/>
      <c r="AF127" s="320"/>
      <c r="AG127" s="315"/>
      <c r="AH127" s="316"/>
      <c r="AI127" s="317"/>
      <c r="AJ127" s="318"/>
    </row>
    <row r="128" spans="6:36" s="44" customFormat="1" ht="12" x14ac:dyDescent="0.2">
      <c r="F128" s="86"/>
      <c r="G128" s="87"/>
      <c r="H128" s="88"/>
      <c r="I128" s="89"/>
      <c r="J128" s="91"/>
      <c r="K128" s="92"/>
      <c r="L128" s="93"/>
      <c r="M128" s="94"/>
      <c r="N128" s="99"/>
      <c r="O128" s="100"/>
      <c r="P128" s="101"/>
      <c r="Q128" s="102"/>
      <c r="R128" s="110"/>
      <c r="S128" s="103"/>
      <c r="T128" s="94"/>
      <c r="U128" s="104"/>
      <c r="V128" s="105"/>
      <c r="W128" s="106"/>
      <c r="X128" s="107"/>
      <c r="Y128" s="95"/>
      <c r="Z128" s="96"/>
      <c r="AA128" s="97"/>
      <c r="AB128" s="98"/>
      <c r="AC128" s="90"/>
      <c r="AD128" s="109"/>
      <c r="AE128" s="108"/>
      <c r="AF128" s="320"/>
      <c r="AG128" s="315"/>
      <c r="AH128" s="316"/>
      <c r="AI128" s="317"/>
      <c r="AJ128" s="318"/>
    </row>
    <row r="129" spans="6:36" s="44" customFormat="1" ht="12" x14ac:dyDescent="0.2">
      <c r="F129" s="86"/>
      <c r="G129" s="87"/>
      <c r="H129" s="88"/>
      <c r="I129" s="89"/>
      <c r="J129" s="91"/>
      <c r="K129" s="92"/>
      <c r="L129" s="93"/>
      <c r="M129" s="94"/>
      <c r="N129" s="99"/>
      <c r="O129" s="100"/>
      <c r="P129" s="101"/>
      <c r="Q129" s="102"/>
      <c r="R129" s="110"/>
      <c r="S129" s="103"/>
      <c r="T129" s="94"/>
      <c r="U129" s="104"/>
      <c r="V129" s="105"/>
      <c r="W129" s="106"/>
      <c r="X129" s="107"/>
      <c r="Y129" s="95"/>
      <c r="Z129" s="96"/>
      <c r="AA129" s="97"/>
      <c r="AB129" s="98"/>
      <c r="AC129" s="90"/>
      <c r="AD129" s="109"/>
      <c r="AE129" s="108"/>
      <c r="AF129" s="320"/>
      <c r="AG129" s="315"/>
      <c r="AH129" s="316"/>
      <c r="AI129" s="317"/>
      <c r="AJ129" s="318"/>
    </row>
    <row r="130" spans="6:36" s="44" customFormat="1" ht="12" x14ac:dyDescent="0.2">
      <c r="F130" s="86"/>
      <c r="G130" s="87"/>
      <c r="H130" s="88"/>
      <c r="I130" s="89"/>
      <c r="J130" s="91"/>
      <c r="K130" s="92"/>
      <c r="L130" s="93"/>
      <c r="M130" s="94"/>
      <c r="N130" s="99"/>
      <c r="O130" s="100"/>
      <c r="P130" s="101"/>
      <c r="Q130" s="102"/>
      <c r="R130" s="110"/>
      <c r="S130" s="103"/>
      <c r="T130" s="94"/>
      <c r="U130" s="104"/>
      <c r="V130" s="105"/>
      <c r="W130" s="106"/>
      <c r="X130" s="107"/>
      <c r="Y130" s="95"/>
      <c r="Z130" s="96"/>
      <c r="AA130" s="97"/>
      <c r="AB130" s="98"/>
      <c r="AC130" s="90"/>
      <c r="AD130" s="109"/>
      <c r="AE130" s="108"/>
      <c r="AF130" s="320"/>
      <c r="AG130" s="315"/>
      <c r="AH130" s="316"/>
      <c r="AI130" s="317"/>
      <c r="AJ130" s="318"/>
    </row>
    <row r="131" spans="6:36" s="44" customFormat="1" ht="12" x14ac:dyDescent="0.2">
      <c r="F131" s="86"/>
      <c r="G131" s="87"/>
      <c r="H131" s="88"/>
      <c r="I131" s="89"/>
      <c r="J131" s="91"/>
      <c r="K131" s="92"/>
      <c r="L131" s="93"/>
      <c r="M131" s="94"/>
      <c r="N131" s="99"/>
      <c r="O131" s="100"/>
      <c r="P131" s="101"/>
      <c r="Q131" s="102"/>
      <c r="R131" s="110"/>
      <c r="S131" s="103"/>
      <c r="T131" s="94"/>
      <c r="U131" s="104"/>
      <c r="V131" s="105"/>
      <c r="W131" s="106"/>
      <c r="X131" s="107"/>
      <c r="Y131" s="95"/>
      <c r="Z131" s="96"/>
      <c r="AA131" s="97"/>
      <c r="AB131" s="98"/>
      <c r="AC131" s="90"/>
      <c r="AD131" s="109"/>
      <c r="AE131" s="108"/>
      <c r="AF131" s="320"/>
      <c r="AG131" s="315"/>
      <c r="AH131" s="316"/>
      <c r="AI131" s="317"/>
      <c r="AJ131" s="318"/>
    </row>
    <row r="132" spans="6:36" s="44" customFormat="1" ht="12" x14ac:dyDescent="0.2">
      <c r="F132" s="86"/>
      <c r="G132" s="87"/>
      <c r="H132" s="88"/>
      <c r="I132" s="89"/>
      <c r="J132" s="91"/>
      <c r="K132" s="92"/>
      <c r="L132" s="93"/>
      <c r="M132" s="94"/>
      <c r="N132" s="99"/>
      <c r="O132" s="100"/>
      <c r="P132" s="101"/>
      <c r="Q132" s="102"/>
      <c r="R132" s="110"/>
      <c r="S132" s="103"/>
      <c r="T132" s="94"/>
      <c r="U132" s="104"/>
      <c r="V132" s="105"/>
      <c r="W132" s="106"/>
      <c r="X132" s="107"/>
      <c r="Y132" s="95"/>
      <c r="Z132" s="96"/>
      <c r="AA132" s="97"/>
      <c r="AB132" s="98"/>
      <c r="AC132" s="90"/>
      <c r="AD132" s="109"/>
      <c r="AE132" s="108"/>
      <c r="AF132" s="320"/>
      <c r="AG132" s="315"/>
      <c r="AH132" s="316"/>
      <c r="AI132" s="317"/>
      <c r="AJ132" s="318"/>
    </row>
    <row r="133" spans="6:36" s="44" customFormat="1" ht="12" x14ac:dyDescent="0.2">
      <c r="F133" s="86"/>
      <c r="G133" s="87"/>
      <c r="H133" s="88"/>
      <c r="I133" s="89"/>
      <c r="J133" s="91"/>
      <c r="K133" s="92"/>
      <c r="L133" s="93"/>
      <c r="M133" s="94"/>
      <c r="N133" s="99"/>
      <c r="O133" s="100"/>
      <c r="P133" s="101"/>
      <c r="Q133" s="102"/>
      <c r="R133" s="110"/>
      <c r="S133" s="103"/>
      <c r="T133" s="94"/>
      <c r="U133" s="104"/>
      <c r="V133" s="105"/>
      <c r="W133" s="106"/>
      <c r="X133" s="107"/>
      <c r="Y133" s="95"/>
      <c r="Z133" s="96"/>
      <c r="AA133" s="97"/>
      <c r="AB133" s="98"/>
      <c r="AC133" s="90"/>
      <c r="AD133" s="109"/>
      <c r="AE133" s="108"/>
      <c r="AF133" s="320"/>
      <c r="AG133" s="315"/>
      <c r="AH133" s="316"/>
      <c r="AI133" s="317"/>
      <c r="AJ133" s="318"/>
    </row>
    <row r="134" spans="6:36" s="44" customFormat="1" ht="12" x14ac:dyDescent="0.2">
      <c r="F134" s="86"/>
      <c r="G134" s="87"/>
      <c r="H134" s="88"/>
      <c r="I134" s="89"/>
      <c r="J134" s="91"/>
      <c r="K134" s="92"/>
      <c r="L134" s="93"/>
      <c r="M134" s="94"/>
      <c r="N134" s="99"/>
      <c r="O134" s="100"/>
      <c r="P134" s="101"/>
      <c r="Q134" s="102"/>
      <c r="R134" s="110"/>
      <c r="S134" s="103"/>
      <c r="T134" s="94"/>
      <c r="U134" s="104"/>
      <c r="V134" s="105"/>
      <c r="W134" s="106"/>
      <c r="X134" s="107"/>
      <c r="Y134" s="95"/>
      <c r="Z134" s="96"/>
      <c r="AA134" s="97"/>
      <c r="AB134" s="98"/>
      <c r="AC134" s="90"/>
      <c r="AD134" s="109"/>
      <c r="AE134" s="108"/>
      <c r="AF134" s="320"/>
      <c r="AG134" s="315"/>
      <c r="AH134" s="316"/>
      <c r="AI134" s="317"/>
      <c r="AJ134" s="318"/>
    </row>
    <row r="135" spans="6:36" s="44" customFormat="1" ht="12" x14ac:dyDescent="0.2">
      <c r="F135" s="86"/>
      <c r="G135" s="87"/>
      <c r="H135" s="88"/>
      <c r="I135" s="89"/>
      <c r="J135" s="91"/>
      <c r="K135" s="92"/>
      <c r="L135" s="93"/>
      <c r="M135" s="94"/>
      <c r="N135" s="99"/>
      <c r="O135" s="100"/>
      <c r="P135" s="101"/>
      <c r="Q135" s="102"/>
      <c r="R135" s="110"/>
      <c r="S135" s="103"/>
      <c r="T135" s="94"/>
      <c r="U135" s="104"/>
      <c r="V135" s="105"/>
      <c r="W135" s="106"/>
      <c r="X135" s="107"/>
      <c r="Y135" s="95"/>
      <c r="Z135" s="96"/>
      <c r="AA135" s="97"/>
      <c r="AB135" s="98"/>
      <c r="AC135" s="90"/>
      <c r="AD135" s="109"/>
      <c r="AE135" s="108"/>
      <c r="AF135" s="320"/>
      <c r="AG135" s="315"/>
      <c r="AH135" s="316"/>
      <c r="AI135" s="317"/>
      <c r="AJ135" s="318"/>
    </row>
    <row r="136" spans="6:36" s="44" customFormat="1" ht="12" x14ac:dyDescent="0.2">
      <c r="F136" s="86"/>
      <c r="G136" s="87"/>
      <c r="H136" s="88"/>
      <c r="I136" s="89"/>
      <c r="J136" s="91"/>
      <c r="K136" s="92"/>
      <c r="L136" s="93"/>
      <c r="M136" s="94"/>
      <c r="N136" s="99"/>
      <c r="O136" s="100"/>
      <c r="P136" s="101"/>
      <c r="Q136" s="102"/>
      <c r="R136" s="110"/>
      <c r="S136" s="103"/>
      <c r="T136" s="94"/>
      <c r="U136" s="104"/>
      <c r="V136" s="105"/>
      <c r="W136" s="106"/>
      <c r="X136" s="107"/>
      <c r="Y136" s="95"/>
      <c r="Z136" s="96"/>
      <c r="AA136" s="97"/>
      <c r="AB136" s="98"/>
      <c r="AC136" s="90"/>
      <c r="AD136" s="109"/>
      <c r="AE136" s="108"/>
      <c r="AF136" s="320"/>
      <c r="AG136" s="315"/>
      <c r="AH136" s="316"/>
      <c r="AI136" s="317"/>
      <c r="AJ136" s="318"/>
    </row>
    <row r="137" spans="6:36" s="44" customFormat="1" ht="12" x14ac:dyDescent="0.2">
      <c r="F137" s="86"/>
      <c r="G137" s="87"/>
      <c r="H137" s="88"/>
      <c r="I137" s="89"/>
      <c r="J137" s="91"/>
      <c r="K137" s="92"/>
      <c r="L137" s="93"/>
      <c r="M137" s="94"/>
      <c r="N137" s="99"/>
      <c r="O137" s="100"/>
      <c r="P137" s="101"/>
      <c r="Q137" s="102"/>
      <c r="R137" s="110"/>
      <c r="S137" s="103"/>
      <c r="T137" s="94"/>
      <c r="U137" s="104"/>
      <c r="V137" s="105"/>
      <c r="W137" s="106"/>
      <c r="X137" s="107"/>
      <c r="Y137" s="95"/>
      <c r="Z137" s="96"/>
      <c r="AA137" s="97"/>
      <c r="AB137" s="98"/>
      <c r="AC137" s="90"/>
      <c r="AD137" s="109"/>
      <c r="AE137" s="108"/>
      <c r="AF137" s="320"/>
      <c r="AG137" s="315"/>
      <c r="AH137" s="316"/>
      <c r="AI137" s="317"/>
      <c r="AJ137" s="318"/>
    </row>
    <row r="138" spans="6:36" s="44" customFormat="1" ht="12" x14ac:dyDescent="0.2">
      <c r="F138" s="86"/>
      <c r="G138" s="87"/>
      <c r="H138" s="88"/>
      <c r="I138" s="89"/>
      <c r="J138" s="91"/>
      <c r="K138" s="92"/>
      <c r="L138" s="93"/>
      <c r="M138" s="94"/>
      <c r="N138" s="99"/>
      <c r="O138" s="100"/>
      <c r="P138" s="101"/>
      <c r="Q138" s="102"/>
      <c r="R138" s="110"/>
      <c r="S138" s="103"/>
      <c r="T138" s="94"/>
      <c r="U138" s="104"/>
      <c r="V138" s="105"/>
      <c r="W138" s="106"/>
      <c r="X138" s="107"/>
      <c r="Y138" s="95"/>
      <c r="Z138" s="96"/>
      <c r="AA138" s="97"/>
      <c r="AB138" s="98"/>
      <c r="AC138" s="90"/>
      <c r="AD138" s="109"/>
      <c r="AE138" s="108"/>
      <c r="AF138" s="320"/>
      <c r="AG138" s="315"/>
      <c r="AH138" s="316"/>
      <c r="AI138" s="317"/>
      <c r="AJ138" s="318"/>
    </row>
    <row r="139" spans="6:36" s="44" customFormat="1" ht="12" x14ac:dyDescent="0.2">
      <c r="F139" s="86"/>
      <c r="G139" s="87"/>
      <c r="H139" s="88"/>
      <c r="I139" s="89"/>
      <c r="J139" s="91"/>
      <c r="K139" s="92"/>
      <c r="L139" s="93"/>
      <c r="M139" s="94"/>
      <c r="N139" s="99"/>
      <c r="O139" s="100"/>
      <c r="P139" s="101"/>
      <c r="Q139" s="102"/>
      <c r="R139" s="110"/>
      <c r="S139" s="103"/>
      <c r="T139" s="94"/>
      <c r="U139" s="104"/>
      <c r="V139" s="105"/>
      <c r="W139" s="106"/>
      <c r="X139" s="107"/>
      <c r="Y139" s="95"/>
      <c r="Z139" s="96"/>
      <c r="AA139" s="97"/>
      <c r="AB139" s="98"/>
      <c r="AC139" s="90"/>
      <c r="AD139" s="109"/>
      <c r="AE139" s="108"/>
      <c r="AF139" s="320"/>
      <c r="AG139" s="315"/>
      <c r="AH139" s="316"/>
      <c r="AI139" s="317"/>
      <c r="AJ139" s="318"/>
    </row>
    <row r="140" spans="6:36" s="44" customFormat="1" ht="12" x14ac:dyDescent="0.2">
      <c r="F140" s="86"/>
      <c r="G140" s="87"/>
      <c r="H140" s="88"/>
      <c r="I140" s="89"/>
      <c r="J140" s="91"/>
      <c r="K140" s="92"/>
      <c r="L140" s="93"/>
      <c r="M140" s="94"/>
      <c r="N140" s="99"/>
      <c r="O140" s="100"/>
      <c r="P140" s="101"/>
      <c r="Q140" s="102"/>
      <c r="R140" s="110"/>
      <c r="S140" s="103"/>
      <c r="T140" s="94"/>
      <c r="U140" s="104"/>
      <c r="V140" s="105"/>
      <c r="W140" s="106"/>
      <c r="X140" s="107"/>
      <c r="Y140" s="95"/>
      <c r="Z140" s="96"/>
      <c r="AA140" s="97"/>
      <c r="AB140" s="98"/>
      <c r="AC140" s="90"/>
      <c r="AD140" s="109"/>
      <c r="AE140" s="108"/>
      <c r="AF140" s="320"/>
      <c r="AG140" s="315"/>
      <c r="AH140" s="316"/>
      <c r="AI140" s="317"/>
      <c r="AJ140" s="318"/>
    </row>
    <row r="141" spans="6:36" s="44" customFormat="1" ht="12" x14ac:dyDescent="0.2">
      <c r="F141" s="86"/>
      <c r="G141" s="87"/>
      <c r="H141" s="88"/>
      <c r="I141" s="89"/>
      <c r="J141" s="91"/>
      <c r="K141" s="92"/>
      <c r="L141" s="93"/>
      <c r="M141" s="94"/>
      <c r="N141" s="99"/>
      <c r="O141" s="100"/>
      <c r="P141" s="101"/>
      <c r="Q141" s="102"/>
      <c r="R141" s="110"/>
      <c r="S141" s="103"/>
      <c r="T141" s="94"/>
      <c r="U141" s="104"/>
      <c r="V141" s="105"/>
      <c r="W141" s="106"/>
      <c r="X141" s="107"/>
      <c r="Y141" s="95"/>
      <c r="Z141" s="96"/>
      <c r="AA141" s="97"/>
      <c r="AB141" s="98"/>
      <c r="AC141" s="90"/>
      <c r="AD141" s="109"/>
      <c r="AE141" s="108"/>
      <c r="AF141" s="320"/>
      <c r="AG141" s="315"/>
      <c r="AH141" s="316"/>
      <c r="AI141" s="317"/>
      <c r="AJ141" s="318"/>
    </row>
    <row r="142" spans="6:36" s="44" customFormat="1" ht="12" x14ac:dyDescent="0.2">
      <c r="F142" s="86"/>
      <c r="G142" s="87"/>
      <c r="H142" s="88"/>
      <c r="I142" s="89"/>
      <c r="J142" s="91"/>
      <c r="K142" s="92"/>
      <c r="L142" s="93"/>
      <c r="M142" s="94"/>
      <c r="N142" s="99"/>
      <c r="O142" s="100"/>
      <c r="P142" s="101"/>
      <c r="Q142" s="102"/>
      <c r="R142" s="110"/>
      <c r="S142" s="103"/>
      <c r="T142" s="94"/>
      <c r="U142" s="104"/>
      <c r="V142" s="105"/>
      <c r="W142" s="106"/>
      <c r="X142" s="107"/>
      <c r="Y142" s="95"/>
      <c r="Z142" s="96"/>
      <c r="AA142" s="97"/>
      <c r="AB142" s="98"/>
      <c r="AC142" s="90"/>
      <c r="AD142" s="109"/>
      <c r="AE142" s="108"/>
      <c r="AF142" s="320"/>
      <c r="AG142" s="315"/>
      <c r="AH142" s="316"/>
      <c r="AI142" s="317"/>
      <c r="AJ142" s="318"/>
    </row>
    <row r="143" spans="6:36" s="44" customFormat="1" ht="12" x14ac:dyDescent="0.2">
      <c r="F143" s="86"/>
      <c r="G143" s="87"/>
      <c r="H143" s="88"/>
      <c r="I143" s="89"/>
      <c r="J143" s="91"/>
      <c r="K143" s="92"/>
      <c r="L143" s="93"/>
      <c r="M143" s="94"/>
      <c r="N143" s="99"/>
      <c r="O143" s="100"/>
      <c r="P143" s="101"/>
      <c r="Q143" s="102"/>
      <c r="R143" s="110"/>
      <c r="S143" s="103"/>
      <c r="T143" s="94"/>
      <c r="U143" s="104"/>
      <c r="V143" s="105"/>
      <c r="W143" s="106"/>
      <c r="X143" s="107"/>
      <c r="Y143" s="95"/>
      <c r="Z143" s="96"/>
      <c r="AA143" s="97"/>
      <c r="AB143" s="98"/>
      <c r="AC143" s="90"/>
      <c r="AD143" s="109"/>
      <c r="AE143" s="108"/>
      <c r="AF143" s="320"/>
      <c r="AG143" s="315"/>
      <c r="AH143" s="316"/>
      <c r="AI143" s="317"/>
      <c r="AJ143" s="318"/>
    </row>
    <row r="144" spans="6:36" s="44" customFormat="1" ht="12" x14ac:dyDescent="0.2">
      <c r="F144" s="86"/>
      <c r="G144" s="87"/>
      <c r="H144" s="88"/>
      <c r="I144" s="89"/>
      <c r="J144" s="91"/>
      <c r="K144" s="92"/>
      <c r="L144" s="93"/>
      <c r="M144" s="94"/>
      <c r="N144" s="99"/>
      <c r="O144" s="100"/>
      <c r="P144" s="101"/>
      <c r="Q144" s="102"/>
      <c r="R144" s="110"/>
      <c r="S144" s="103"/>
      <c r="T144" s="94"/>
      <c r="U144" s="104"/>
      <c r="V144" s="105"/>
      <c r="W144" s="106"/>
      <c r="X144" s="107"/>
      <c r="Y144" s="95"/>
      <c r="Z144" s="96"/>
      <c r="AA144" s="97"/>
      <c r="AB144" s="98"/>
      <c r="AC144" s="90"/>
      <c r="AD144" s="109"/>
      <c r="AE144" s="108"/>
      <c r="AF144" s="320"/>
      <c r="AG144" s="315"/>
      <c r="AH144" s="316"/>
      <c r="AI144" s="317"/>
      <c r="AJ144" s="318"/>
    </row>
    <row r="145" spans="6:36" s="44" customFormat="1" ht="12" x14ac:dyDescent="0.2">
      <c r="F145" s="86"/>
      <c r="G145" s="87"/>
      <c r="H145" s="88"/>
      <c r="I145" s="89"/>
      <c r="J145" s="91"/>
      <c r="K145" s="92"/>
      <c r="L145" s="93"/>
      <c r="M145" s="94"/>
      <c r="N145" s="99"/>
      <c r="O145" s="100"/>
      <c r="P145" s="101"/>
      <c r="Q145" s="102"/>
      <c r="R145" s="110"/>
      <c r="S145" s="103"/>
      <c r="T145" s="94"/>
      <c r="U145" s="104"/>
      <c r="V145" s="105"/>
      <c r="W145" s="106"/>
      <c r="X145" s="107"/>
      <c r="Y145" s="95"/>
      <c r="Z145" s="96"/>
      <c r="AA145" s="97"/>
      <c r="AB145" s="98"/>
      <c r="AC145" s="90"/>
      <c r="AD145" s="109"/>
      <c r="AE145" s="108"/>
      <c r="AF145" s="320"/>
      <c r="AG145" s="315"/>
      <c r="AH145" s="316"/>
      <c r="AI145" s="317"/>
      <c r="AJ145" s="318"/>
    </row>
    <row r="146" spans="6:36" s="44" customFormat="1" ht="12" x14ac:dyDescent="0.2">
      <c r="F146" s="86"/>
      <c r="G146" s="87"/>
      <c r="H146" s="88"/>
      <c r="I146" s="89"/>
      <c r="J146" s="91"/>
      <c r="K146" s="92"/>
      <c r="L146" s="93"/>
      <c r="M146" s="94"/>
      <c r="N146" s="99"/>
      <c r="O146" s="100"/>
      <c r="P146" s="101"/>
      <c r="Q146" s="102"/>
      <c r="R146" s="110"/>
      <c r="S146" s="103"/>
      <c r="T146" s="94"/>
      <c r="U146" s="104"/>
      <c r="V146" s="105"/>
      <c r="W146" s="106"/>
      <c r="X146" s="107"/>
      <c r="Y146" s="95"/>
      <c r="Z146" s="96"/>
      <c r="AA146" s="97"/>
      <c r="AB146" s="98"/>
      <c r="AC146" s="90"/>
      <c r="AD146" s="109"/>
      <c r="AE146" s="108"/>
      <c r="AF146" s="320"/>
      <c r="AG146" s="315"/>
      <c r="AH146" s="316"/>
      <c r="AI146" s="317"/>
      <c r="AJ146" s="318"/>
    </row>
    <row r="147" spans="6:36" s="44" customFormat="1" ht="12" x14ac:dyDescent="0.2">
      <c r="F147" s="86"/>
      <c r="G147" s="87"/>
      <c r="H147" s="88"/>
      <c r="I147" s="89"/>
      <c r="J147" s="91"/>
      <c r="K147" s="92"/>
      <c r="L147" s="93"/>
      <c r="M147" s="94"/>
      <c r="N147" s="99"/>
      <c r="O147" s="100"/>
      <c r="P147" s="101"/>
      <c r="Q147" s="102"/>
      <c r="R147" s="110"/>
      <c r="S147" s="103"/>
      <c r="T147" s="94"/>
      <c r="U147" s="104"/>
      <c r="V147" s="105"/>
      <c r="W147" s="106"/>
      <c r="X147" s="107"/>
      <c r="Y147" s="95"/>
      <c r="Z147" s="96"/>
      <c r="AA147" s="97"/>
      <c r="AB147" s="98"/>
      <c r="AC147" s="90"/>
      <c r="AD147" s="109"/>
      <c r="AE147" s="108"/>
      <c r="AF147" s="320"/>
      <c r="AG147" s="315"/>
      <c r="AH147" s="316"/>
      <c r="AI147" s="317"/>
      <c r="AJ147" s="318"/>
    </row>
    <row r="148" spans="6:36" s="44" customFormat="1" ht="12" x14ac:dyDescent="0.2">
      <c r="F148" s="86"/>
      <c r="G148" s="87"/>
      <c r="H148" s="88"/>
      <c r="I148" s="89"/>
      <c r="J148" s="91"/>
      <c r="K148" s="92"/>
      <c r="L148" s="93"/>
      <c r="M148" s="94"/>
      <c r="N148" s="99"/>
      <c r="O148" s="100"/>
      <c r="P148" s="101"/>
      <c r="Q148" s="102"/>
      <c r="R148" s="110"/>
      <c r="S148" s="103"/>
      <c r="T148" s="94"/>
      <c r="U148" s="104"/>
      <c r="V148" s="105"/>
      <c r="W148" s="106"/>
      <c r="X148" s="107"/>
      <c r="Y148" s="95"/>
      <c r="Z148" s="96"/>
      <c r="AA148" s="97"/>
      <c r="AB148" s="98"/>
      <c r="AC148" s="90"/>
      <c r="AD148" s="109"/>
      <c r="AE148" s="108"/>
      <c r="AF148" s="320"/>
      <c r="AG148" s="315"/>
      <c r="AH148" s="316"/>
      <c r="AI148" s="317"/>
      <c r="AJ148" s="318"/>
    </row>
    <row r="149" spans="6:36" s="44" customFormat="1" ht="12" x14ac:dyDescent="0.2">
      <c r="F149" s="86"/>
      <c r="G149" s="87"/>
      <c r="H149" s="88"/>
      <c r="I149" s="89"/>
      <c r="J149" s="91"/>
      <c r="K149" s="92"/>
      <c r="L149" s="93"/>
      <c r="M149" s="94"/>
      <c r="N149" s="99"/>
      <c r="O149" s="100"/>
      <c r="P149" s="101"/>
      <c r="Q149" s="102"/>
      <c r="R149" s="110"/>
      <c r="S149" s="103"/>
      <c r="T149" s="94"/>
      <c r="U149" s="104"/>
      <c r="V149" s="105"/>
      <c r="W149" s="106"/>
      <c r="X149" s="107"/>
      <c r="Y149" s="95"/>
      <c r="Z149" s="96"/>
      <c r="AA149" s="97"/>
      <c r="AB149" s="98"/>
      <c r="AC149" s="90"/>
      <c r="AD149" s="109"/>
      <c r="AE149" s="108"/>
      <c r="AF149" s="320"/>
      <c r="AG149" s="315"/>
      <c r="AH149" s="316"/>
      <c r="AI149" s="317"/>
      <c r="AJ149" s="318"/>
    </row>
    <row r="150" spans="6:36" s="44" customFormat="1" ht="12" x14ac:dyDescent="0.2">
      <c r="F150" s="86"/>
      <c r="G150" s="87"/>
      <c r="H150" s="88"/>
      <c r="I150" s="89"/>
      <c r="J150" s="91"/>
      <c r="K150" s="92"/>
      <c r="L150" s="93"/>
      <c r="M150" s="94"/>
      <c r="N150" s="99"/>
      <c r="O150" s="100"/>
      <c r="P150" s="101"/>
      <c r="Q150" s="102"/>
      <c r="R150" s="110"/>
      <c r="S150" s="103"/>
      <c r="T150" s="94"/>
      <c r="U150" s="104"/>
      <c r="V150" s="105"/>
      <c r="W150" s="106"/>
      <c r="X150" s="107"/>
      <c r="Y150" s="95"/>
      <c r="Z150" s="96"/>
      <c r="AA150" s="97"/>
      <c r="AB150" s="98"/>
      <c r="AC150" s="90"/>
      <c r="AD150" s="109"/>
      <c r="AE150" s="108"/>
      <c r="AF150" s="320"/>
      <c r="AG150" s="315"/>
      <c r="AH150" s="316"/>
      <c r="AI150" s="317"/>
      <c r="AJ150" s="318"/>
    </row>
    <row r="151" spans="6:36" s="44" customFormat="1" ht="12" x14ac:dyDescent="0.2">
      <c r="F151" s="86"/>
      <c r="G151" s="87"/>
      <c r="H151" s="88"/>
      <c r="I151" s="89"/>
      <c r="J151" s="91"/>
      <c r="K151" s="92"/>
      <c r="L151" s="93"/>
      <c r="M151" s="94"/>
      <c r="N151" s="99"/>
      <c r="O151" s="100"/>
      <c r="P151" s="101"/>
      <c r="Q151" s="102"/>
      <c r="R151" s="110"/>
      <c r="S151" s="103"/>
      <c r="T151" s="94"/>
      <c r="U151" s="104"/>
      <c r="V151" s="105"/>
      <c r="W151" s="106"/>
      <c r="X151" s="107"/>
      <c r="Y151" s="95"/>
      <c r="Z151" s="96"/>
      <c r="AA151" s="97"/>
      <c r="AB151" s="98"/>
      <c r="AC151" s="90"/>
      <c r="AD151" s="109"/>
      <c r="AE151" s="108"/>
      <c r="AF151" s="320"/>
      <c r="AG151" s="315"/>
      <c r="AH151" s="316"/>
      <c r="AI151" s="317"/>
      <c r="AJ151" s="318"/>
    </row>
    <row r="152" spans="6:36" s="44" customFormat="1" ht="12" x14ac:dyDescent="0.2">
      <c r="F152" s="86"/>
      <c r="G152" s="87"/>
      <c r="H152" s="88"/>
      <c r="I152" s="89"/>
      <c r="J152" s="91"/>
      <c r="K152" s="92"/>
      <c r="L152" s="93"/>
      <c r="M152" s="94"/>
      <c r="N152" s="99"/>
      <c r="O152" s="100"/>
      <c r="P152" s="101"/>
      <c r="Q152" s="102"/>
      <c r="R152" s="110"/>
      <c r="S152" s="103"/>
      <c r="T152" s="94"/>
      <c r="U152" s="104"/>
      <c r="V152" s="105"/>
      <c r="W152" s="106"/>
      <c r="X152" s="107"/>
      <c r="Y152" s="95"/>
      <c r="Z152" s="96"/>
      <c r="AA152" s="97"/>
      <c r="AB152" s="98"/>
      <c r="AC152" s="90"/>
      <c r="AD152" s="109"/>
      <c r="AE152" s="108"/>
      <c r="AF152" s="320"/>
      <c r="AG152" s="315"/>
      <c r="AH152" s="316"/>
      <c r="AI152" s="317"/>
      <c r="AJ152" s="318"/>
    </row>
    <row r="153" spans="6:36" s="44" customFormat="1" ht="12" x14ac:dyDescent="0.2">
      <c r="F153" s="86"/>
      <c r="G153" s="87"/>
      <c r="H153" s="88"/>
      <c r="I153" s="89"/>
      <c r="J153" s="91"/>
      <c r="K153" s="92"/>
      <c r="L153" s="93"/>
      <c r="M153" s="94"/>
      <c r="N153" s="99"/>
      <c r="O153" s="100"/>
      <c r="P153" s="101"/>
      <c r="Q153" s="102"/>
      <c r="R153" s="110"/>
      <c r="S153" s="103"/>
      <c r="T153" s="94"/>
      <c r="U153" s="104"/>
      <c r="V153" s="105"/>
      <c r="W153" s="106"/>
      <c r="X153" s="107"/>
      <c r="Y153" s="95"/>
      <c r="Z153" s="96"/>
      <c r="AA153" s="97"/>
      <c r="AB153" s="98"/>
      <c r="AC153" s="90"/>
      <c r="AD153" s="109"/>
      <c r="AE153" s="108"/>
      <c r="AF153" s="320"/>
      <c r="AG153" s="315"/>
      <c r="AH153" s="316"/>
      <c r="AI153" s="317"/>
      <c r="AJ153" s="318"/>
    </row>
    <row r="154" spans="6:36" s="44" customFormat="1" ht="12" x14ac:dyDescent="0.2">
      <c r="F154" s="86"/>
      <c r="G154" s="87"/>
      <c r="H154" s="88"/>
      <c r="I154" s="89"/>
      <c r="J154" s="91"/>
      <c r="K154" s="92"/>
      <c r="L154" s="93"/>
      <c r="M154" s="94"/>
      <c r="N154" s="99"/>
      <c r="O154" s="100"/>
      <c r="P154" s="101"/>
      <c r="Q154" s="102"/>
      <c r="R154" s="110"/>
      <c r="S154" s="103"/>
      <c r="T154" s="94"/>
      <c r="U154" s="104"/>
      <c r="V154" s="105"/>
      <c r="W154" s="106"/>
      <c r="X154" s="107"/>
      <c r="Y154" s="95"/>
      <c r="Z154" s="96"/>
      <c r="AA154" s="97"/>
      <c r="AB154" s="98"/>
      <c r="AC154" s="90"/>
      <c r="AD154" s="109"/>
      <c r="AE154" s="108"/>
      <c r="AF154" s="320"/>
      <c r="AG154" s="315"/>
      <c r="AH154" s="316"/>
      <c r="AI154" s="317"/>
      <c r="AJ154" s="318"/>
    </row>
    <row r="155" spans="6:36" s="44" customFormat="1" ht="12" x14ac:dyDescent="0.2">
      <c r="F155" s="86"/>
      <c r="G155" s="87"/>
      <c r="H155" s="88"/>
      <c r="I155" s="89"/>
      <c r="J155" s="91"/>
      <c r="K155" s="92"/>
      <c r="L155" s="93"/>
      <c r="M155" s="94"/>
      <c r="N155" s="99"/>
      <c r="O155" s="100"/>
      <c r="P155" s="101"/>
      <c r="Q155" s="102"/>
      <c r="R155" s="110"/>
      <c r="S155" s="103"/>
      <c r="T155" s="94"/>
      <c r="U155" s="104"/>
      <c r="V155" s="105"/>
      <c r="W155" s="106"/>
      <c r="X155" s="107"/>
      <c r="Y155" s="95"/>
      <c r="Z155" s="96"/>
      <c r="AA155" s="97"/>
      <c r="AB155" s="98"/>
      <c r="AC155" s="90"/>
      <c r="AD155" s="109"/>
      <c r="AE155" s="108"/>
      <c r="AF155" s="320"/>
      <c r="AG155" s="315"/>
      <c r="AH155" s="316"/>
      <c r="AI155" s="317"/>
      <c r="AJ155" s="318"/>
    </row>
    <row r="156" spans="6:36" s="44" customFormat="1" ht="12" x14ac:dyDescent="0.2">
      <c r="F156" s="86"/>
      <c r="G156" s="87"/>
      <c r="H156" s="88"/>
      <c r="I156" s="89"/>
      <c r="J156" s="91"/>
      <c r="K156" s="92"/>
      <c r="L156" s="93"/>
      <c r="M156" s="94"/>
      <c r="N156" s="99"/>
      <c r="O156" s="100"/>
      <c r="P156" s="101"/>
      <c r="Q156" s="102"/>
      <c r="R156" s="110"/>
      <c r="S156" s="103"/>
      <c r="T156" s="94"/>
      <c r="U156" s="104"/>
      <c r="V156" s="105"/>
      <c r="W156" s="106"/>
      <c r="X156" s="107"/>
      <c r="Y156" s="95"/>
      <c r="Z156" s="96"/>
      <c r="AA156" s="97"/>
      <c r="AB156" s="98"/>
      <c r="AC156" s="90"/>
      <c r="AD156" s="109"/>
      <c r="AE156" s="108"/>
      <c r="AF156" s="320"/>
      <c r="AG156" s="315"/>
      <c r="AH156" s="316"/>
      <c r="AI156" s="317"/>
      <c r="AJ156" s="318"/>
    </row>
    <row r="157" spans="6:36" s="44" customFormat="1" ht="12" x14ac:dyDescent="0.2">
      <c r="F157" s="86"/>
      <c r="G157" s="87"/>
      <c r="H157" s="88"/>
      <c r="I157" s="89"/>
      <c r="J157" s="91"/>
      <c r="K157" s="92"/>
      <c r="L157" s="93"/>
      <c r="M157" s="94"/>
      <c r="N157" s="99"/>
      <c r="O157" s="100"/>
      <c r="P157" s="101"/>
      <c r="Q157" s="102"/>
      <c r="R157" s="110"/>
      <c r="S157" s="103"/>
      <c r="T157" s="94"/>
      <c r="U157" s="104"/>
      <c r="V157" s="105"/>
      <c r="W157" s="106"/>
      <c r="X157" s="107"/>
      <c r="Y157" s="95"/>
      <c r="Z157" s="96"/>
      <c r="AA157" s="97"/>
      <c r="AB157" s="98"/>
      <c r="AC157" s="90"/>
      <c r="AD157" s="109"/>
      <c r="AE157" s="108"/>
      <c r="AF157" s="320"/>
      <c r="AG157" s="315"/>
      <c r="AH157" s="316"/>
      <c r="AI157" s="317"/>
      <c r="AJ157" s="318"/>
    </row>
    <row r="158" spans="6:36" s="44" customFormat="1" ht="12" x14ac:dyDescent="0.2">
      <c r="F158" s="86"/>
      <c r="G158" s="87"/>
      <c r="H158" s="88"/>
      <c r="I158" s="89"/>
      <c r="J158" s="91"/>
      <c r="K158" s="92"/>
      <c r="L158" s="93"/>
      <c r="M158" s="94"/>
      <c r="N158" s="99"/>
      <c r="O158" s="100"/>
      <c r="P158" s="101"/>
      <c r="Q158" s="102"/>
      <c r="R158" s="110"/>
      <c r="S158" s="103"/>
      <c r="T158" s="94"/>
      <c r="U158" s="104"/>
      <c r="V158" s="105"/>
      <c r="W158" s="106"/>
      <c r="X158" s="107"/>
      <c r="Y158" s="95"/>
      <c r="Z158" s="96"/>
      <c r="AA158" s="97"/>
      <c r="AB158" s="98"/>
      <c r="AC158" s="90"/>
      <c r="AD158" s="109"/>
      <c r="AE158" s="108"/>
      <c r="AF158" s="320"/>
      <c r="AG158" s="315"/>
      <c r="AH158" s="316"/>
      <c r="AI158" s="317"/>
      <c r="AJ158" s="318"/>
    </row>
    <row r="159" spans="6:36" s="44" customFormat="1" ht="12" x14ac:dyDescent="0.2">
      <c r="F159" s="86"/>
      <c r="G159" s="87"/>
      <c r="H159" s="88"/>
      <c r="I159" s="89"/>
      <c r="J159" s="91"/>
      <c r="K159" s="92"/>
      <c r="L159" s="93"/>
      <c r="M159" s="94"/>
      <c r="N159" s="99"/>
      <c r="O159" s="100"/>
      <c r="P159" s="101"/>
      <c r="Q159" s="102"/>
      <c r="R159" s="110"/>
      <c r="S159" s="103"/>
      <c r="T159" s="94"/>
      <c r="U159" s="104"/>
      <c r="V159" s="105"/>
      <c r="W159" s="106"/>
      <c r="X159" s="107"/>
      <c r="Y159" s="95"/>
      <c r="Z159" s="96"/>
      <c r="AA159" s="97"/>
      <c r="AB159" s="98"/>
      <c r="AC159" s="90"/>
      <c r="AD159" s="109"/>
      <c r="AE159" s="108"/>
      <c r="AF159" s="320"/>
      <c r="AG159" s="315"/>
      <c r="AH159" s="316"/>
      <c r="AI159" s="317"/>
      <c r="AJ159" s="318"/>
    </row>
    <row r="160" spans="6:36" s="44" customFormat="1" ht="12" x14ac:dyDescent="0.2">
      <c r="F160" s="86"/>
      <c r="G160" s="87"/>
      <c r="H160" s="88"/>
      <c r="I160" s="89"/>
      <c r="J160" s="91"/>
      <c r="K160" s="92"/>
      <c r="L160" s="93"/>
      <c r="M160" s="94"/>
      <c r="N160" s="99"/>
      <c r="O160" s="100"/>
      <c r="P160" s="101"/>
      <c r="Q160" s="102"/>
      <c r="R160" s="110"/>
      <c r="S160" s="103"/>
      <c r="T160" s="94"/>
      <c r="U160" s="104"/>
      <c r="V160" s="105"/>
      <c r="W160" s="106"/>
      <c r="X160" s="107"/>
      <c r="Y160" s="95"/>
      <c r="Z160" s="96"/>
      <c r="AA160" s="97"/>
      <c r="AB160" s="98"/>
      <c r="AC160" s="90"/>
      <c r="AD160" s="109"/>
      <c r="AE160" s="108"/>
      <c r="AF160" s="320"/>
      <c r="AG160" s="315"/>
      <c r="AH160" s="316"/>
      <c r="AI160" s="317"/>
      <c r="AJ160" s="318"/>
    </row>
    <row r="161" spans="6:36" s="44" customFormat="1" ht="12" x14ac:dyDescent="0.2">
      <c r="F161" s="86"/>
      <c r="G161" s="87"/>
      <c r="H161" s="88"/>
      <c r="I161" s="89"/>
      <c r="J161" s="91"/>
      <c r="K161" s="92"/>
      <c r="L161" s="93"/>
      <c r="M161" s="94"/>
      <c r="N161" s="99"/>
      <c r="O161" s="100"/>
      <c r="P161" s="101"/>
      <c r="Q161" s="102"/>
      <c r="R161" s="110"/>
      <c r="S161" s="103"/>
      <c r="T161" s="94"/>
      <c r="U161" s="104"/>
      <c r="V161" s="105"/>
      <c r="W161" s="106"/>
      <c r="X161" s="107"/>
      <c r="Y161" s="95"/>
      <c r="Z161" s="96"/>
      <c r="AA161" s="97"/>
      <c r="AB161" s="98"/>
      <c r="AC161" s="90"/>
      <c r="AD161" s="109"/>
      <c r="AE161" s="108"/>
      <c r="AF161" s="320"/>
      <c r="AG161" s="315"/>
      <c r="AH161" s="316"/>
      <c r="AI161" s="317"/>
      <c r="AJ161" s="318"/>
    </row>
    <row r="162" spans="6:36" s="44" customFormat="1" ht="12" x14ac:dyDescent="0.2">
      <c r="F162" s="86"/>
      <c r="G162" s="87"/>
      <c r="H162" s="88"/>
      <c r="I162" s="89"/>
      <c r="J162" s="91"/>
      <c r="K162" s="92"/>
      <c r="L162" s="93"/>
      <c r="M162" s="94"/>
      <c r="N162" s="99"/>
      <c r="O162" s="100"/>
      <c r="P162" s="101"/>
      <c r="Q162" s="102"/>
      <c r="R162" s="110"/>
      <c r="S162" s="103"/>
      <c r="T162" s="94"/>
      <c r="U162" s="104"/>
      <c r="V162" s="105"/>
      <c r="W162" s="106"/>
      <c r="X162" s="107"/>
      <c r="Y162" s="95"/>
      <c r="Z162" s="96"/>
      <c r="AA162" s="97"/>
      <c r="AB162" s="98"/>
      <c r="AC162" s="90"/>
      <c r="AD162" s="109"/>
      <c r="AE162" s="108"/>
      <c r="AF162" s="320"/>
      <c r="AG162" s="315"/>
      <c r="AH162" s="316"/>
      <c r="AI162" s="317"/>
      <c r="AJ162" s="318"/>
    </row>
    <row r="163" spans="6:36" s="44" customFormat="1" ht="12" x14ac:dyDescent="0.2">
      <c r="F163" s="86"/>
      <c r="G163" s="87"/>
      <c r="H163" s="88"/>
      <c r="I163" s="89"/>
      <c r="J163" s="91"/>
      <c r="K163" s="92"/>
      <c r="L163" s="93"/>
      <c r="M163" s="94"/>
      <c r="N163" s="99"/>
      <c r="O163" s="100"/>
      <c r="P163" s="101"/>
      <c r="Q163" s="102"/>
      <c r="R163" s="110"/>
      <c r="S163" s="103"/>
      <c r="T163" s="94"/>
      <c r="U163" s="104"/>
      <c r="V163" s="105"/>
      <c r="W163" s="106"/>
      <c r="X163" s="107"/>
      <c r="Y163" s="95"/>
      <c r="Z163" s="96"/>
      <c r="AA163" s="97"/>
      <c r="AB163" s="98"/>
      <c r="AC163" s="90"/>
      <c r="AD163" s="109"/>
      <c r="AE163" s="108"/>
      <c r="AF163" s="320"/>
      <c r="AG163" s="315"/>
      <c r="AH163" s="316"/>
      <c r="AI163" s="317"/>
      <c r="AJ163" s="318"/>
    </row>
    <row r="164" spans="6:36" s="44" customFormat="1" ht="12" x14ac:dyDescent="0.2">
      <c r="F164" s="86"/>
      <c r="G164" s="87"/>
      <c r="H164" s="88"/>
      <c r="I164" s="89"/>
      <c r="J164" s="91"/>
      <c r="K164" s="92"/>
      <c r="L164" s="93"/>
      <c r="M164" s="94"/>
      <c r="N164" s="99"/>
      <c r="O164" s="100"/>
      <c r="P164" s="101"/>
      <c r="Q164" s="102"/>
      <c r="R164" s="110"/>
      <c r="S164" s="103"/>
      <c r="T164" s="94"/>
      <c r="U164" s="104"/>
      <c r="V164" s="105"/>
      <c r="W164" s="106"/>
      <c r="X164" s="107"/>
      <c r="Y164" s="95"/>
      <c r="Z164" s="96"/>
      <c r="AA164" s="97"/>
      <c r="AB164" s="98"/>
      <c r="AC164" s="90"/>
      <c r="AD164" s="109"/>
      <c r="AE164" s="108"/>
      <c r="AF164" s="320"/>
      <c r="AG164" s="315"/>
      <c r="AH164" s="316"/>
      <c r="AI164" s="317"/>
      <c r="AJ164" s="318"/>
    </row>
    <row r="165" spans="6:36" s="44" customFormat="1" ht="12" x14ac:dyDescent="0.2">
      <c r="F165" s="86"/>
      <c r="G165" s="87"/>
      <c r="H165" s="88"/>
      <c r="I165" s="89"/>
      <c r="J165" s="91"/>
      <c r="K165" s="92"/>
      <c r="L165" s="93"/>
      <c r="M165" s="94"/>
      <c r="N165" s="99"/>
      <c r="O165" s="100"/>
      <c r="P165" s="101"/>
      <c r="Q165" s="102"/>
      <c r="R165" s="110"/>
      <c r="S165" s="103"/>
      <c r="T165" s="94"/>
      <c r="U165" s="104"/>
      <c r="V165" s="105"/>
      <c r="W165" s="106"/>
      <c r="X165" s="107"/>
      <c r="Y165" s="95"/>
      <c r="Z165" s="96"/>
      <c r="AA165" s="97"/>
      <c r="AB165" s="98"/>
      <c r="AC165" s="90"/>
      <c r="AD165" s="109"/>
      <c r="AE165" s="108"/>
      <c r="AF165" s="320"/>
      <c r="AG165" s="315"/>
      <c r="AH165" s="316"/>
      <c r="AI165" s="317"/>
      <c r="AJ165" s="318"/>
    </row>
    <row r="166" spans="6:36" s="44" customFormat="1" ht="12" x14ac:dyDescent="0.2">
      <c r="F166" s="86"/>
      <c r="G166" s="87"/>
      <c r="H166" s="88"/>
      <c r="I166" s="89"/>
      <c r="J166" s="91"/>
      <c r="K166" s="92"/>
      <c r="L166" s="93"/>
      <c r="M166" s="94"/>
      <c r="N166" s="99"/>
      <c r="O166" s="100"/>
      <c r="P166" s="101"/>
      <c r="Q166" s="102"/>
      <c r="R166" s="110"/>
      <c r="S166" s="103"/>
      <c r="T166" s="94"/>
      <c r="U166" s="104"/>
      <c r="V166" s="105"/>
      <c r="W166" s="106"/>
      <c r="X166" s="107"/>
      <c r="Y166" s="95"/>
      <c r="Z166" s="96"/>
      <c r="AA166" s="97"/>
      <c r="AB166" s="98"/>
      <c r="AC166" s="90"/>
      <c r="AD166" s="109"/>
      <c r="AE166" s="108"/>
      <c r="AF166" s="320"/>
      <c r="AG166" s="315"/>
      <c r="AH166" s="316"/>
      <c r="AI166" s="317"/>
      <c r="AJ166" s="318"/>
    </row>
    <row r="167" spans="6:36" s="44" customFormat="1" ht="12" x14ac:dyDescent="0.2">
      <c r="F167" s="86"/>
      <c r="G167" s="87"/>
      <c r="H167" s="88"/>
      <c r="I167" s="89"/>
      <c r="J167" s="91"/>
      <c r="K167" s="92"/>
      <c r="L167" s="93"/>
      <c r="M167" s="94"/>
      <c r="N167" s="99"/>
      <c r="O167" s="100"/>
      <c r="P167" s="101"/>
      <c r="Q167" s="102"/>
      <c r="R167" s="110"/>
      <c r="S167" s="103"/>
      <c r="T167" s="94"/>
      <c r="U167" s="104"/>
      <c r="V167" s="105"/>
      <c r="W167" s="106"/>
      <c r="X167" s="107"/>
      <c r="Y167" s="95"/>
      <c r="Z167" s="96"/>
      <c r="AA167" s="97"/>
      <c r="AB167" s="98"/>
      <c r="AC167" s="90"/>
      <c r="AD167" s="109"/>
      <c r="AE167" s="108"/>
      <c r="AF167" s="320"/>
      <c r="AG167" s="315"/>
      <c r="AH167" s="316"/>
      <c r="AI167" s="317"/>
      <c r="AJ167" s="318"/>
    </row>
    <row r="168" spans="6:36" s="44" customFormat="1" ht="12" x14ac:dyDescent="0.2">
      <c r="F168" s="86"/>
      <c r="G168" s="87"/>
      <c r="H168" s="88"/>
      <c r="I168" s="89"/>
      <c r="J168" s="91"/>
      <c r="K168" s="92"/>
      <c r="L168" s="93"/>
      <c r="M168" s="94"/>
      <c r="N168" s="99"/>
      <c r="O168" s="100"/>
      <c r="P168" s="101"/>
      <c r="Q168" s="102"/>
      <c r="R168" s="110"/>
      <c r="S168" s="103"/>
      <c r="T168" s="94"/>
      <c r="U168" s="104"/>
      <c r="V168" s="105"/>
      <c r="W168" s="106"/>
      <c r="X168" s="107"/>
      <c r="Y168" s="95"/>
      <c r="Z168" s="96"/>
      <c r="AA168" s="97"/>
      <c r="AB168" s="98"/>
      <c r="AC168" s="90"/>
      <c r="AD168" s="109"/>
      <c r="AE168" s="108"/>
      <c r="AF168" s="320"/>
      <c r="AG168" s="315"/>
      <c r="AH168" s="316"/>
      <c r="AI168" s="317"/>
      <c r="AJ168" s="318"/>
    </row>
    <row r="169" spans="6:36" s="44" customFormat="1" ht="12" x14ac:dyDescent="0.2">
      <c r="F169" s="86"/>
      <c r="G169" s="87"/>
      <c r="H169" s="88"/>
      <c r="I169" s="89"/>
      <c r="J169" s="91"/>
      <c r="K169" s="92"/>
      <c r="L169" s="93"/>
      <c r="M169" s="94"/>
      <c r="N169" s="99"/>
      <c r="O169" s="100"/>
      <c r="P169" s="101"/>
      <c r="Q169" s="102"/>
      <c r="R169" s="110"/>
      <c r="S169" s="103"/>
      <c r="T169" s="94"/>
      <c r="U169" s="104"/>
      <c r="V169" s="105"/>
      <c r="W169" s="106"/>
      <c r="X169" s="107"/>
      <c r="Y169" s="95"/>
      <c r="Z169" s="96"/>
      <c r="AA169" s="97"/>
      <c r="AB169" s="98"/>
      <c r="AC169" s="90"/>
      <c r="AD169" s="109"/>
      <c r="AE169" s="108"/>
      <c r="AF169" s="320"/>
      <c r="AG169" s="315"/>
      <c r="AH169" s="316"/>
      <c r="AI169" s="317"/>
      <c r="AJ169" s="318"/>
    </row>
    <row r="170" spans="6:36" s="44" customFormat="1" ht="12" x14ac:dyDescent="0.2">
      <c r="F170" s="86"/>
      <c r="G170" s="87"/>
      <c r="H170" s="88"/>
      <c r="I170" s="89"/>
      <c r="J170" s="91"/>
      <c r="K170" s="92"/>
      <c r="L170" s="93"/>
      <c r="M170" s="94"/>
      <c r="N170" s="99"/>
      <c r="O170" s="100"/>
      <c r="P170" s="101"/>
      <c r="Q170" s="102"/>
      <c r="R170" s="110"/>
      <c r="S170" s="103"/>
      <c r="T170" s="94"/>
      <c r="U170" s="104"/>
      <c r="V170" s="105"/>
      <c r="W170" s="106"/>
      <c r="X170" s="107"/>
      <c r="Y170" s="95"/>
      <c r="Z170" s="96"/>
      <c r="AA170" s="97"/>
      <c r="AB170" s="98"/>
      <c r="AC170" s="90"/>
      <c r="AD170" s="109"/>
      <c r="AE170" s="108"/>
      <c r="AF170" s="320"/>
      <c r="AG170" s="315"/>
      <c r="AH170" s="316"/>
      <c r="AI170" s="317"/>
      <c r="AJ170" s="318"/>
    </row>
    <row r="171" spans="6:36" s="44" customFormat="1" ht="12" x14ac:dyDescent="0.2">
      <c r="F171" s="86"/>
      <c r="G171" s="87"/>
      <c r="H171" s="88"/>
      <c r="I171" s="89"/>
      <c r="J171" s="91"/>
      <c r="K171" s="92"/>
      <c r="L171" s="93"/>
      <c r="M171" s="94"/>
      <c r="N171" s="99"/>
      <c r="O171" s="100"/>
      <c r="P171" s="101"/>
      <c r="Q171" s="102"/>
      <c r="R171" s="110"/>
      <c r="S171" s="103"/>
      <c r="T171" s="94"/>
      <c r="U171" s="104"/>
      <c r="V171" s="105"/>
      <c r="W171" s="106"/>
      <c r="X171" s="107"/>
      <c r="Y171" s="95"/>
      <c r="Z171" s="96"/>
      <c r="AA171" s="97"/>
      <c r="AB171" s="98"/>
      <c r="AC171" s="90"/>
      <c r="AD171" s="109"/>
      <c r="AE171" s="108"/>
      <c r="AF171" s="320"/>
      <c r="AG171" s="315"/>
      <c r="AH171" s="316"/>
      <c r="AI171" s="317"/>
      <c r="AJ171" s="318"/>
    </row>
    <row r="172" spans="6:36" s="44" customFormat="1" ht="12" x14ac:dyDescent="0.2">
      <c r="F172" s="86"/>
      <c r="G172" s="87"/>
      <c r="H172" s="88"/>
      <c r="I172" s="89"/>
      <c r="J172" s="91"/>
      <c r="K172" s="92"/>
      <c r="L172" s="93"/>
      <c r="M172" s="94"/>
      <c r="N172" s="99"/>
      <c r="O172" s="100"/>
      <c r="P172" s="101"/>
      <c r="Q172" s="102"/>
      <c r="R172" s="110"/>
      <c r="S172" s="103"/>
      <c r="T172" s="94"/>
      <c r="U172" s="104"/>
      <c r="V172" s="105"/>
      <c r="W172" s="106"/>
      <c r="X172" s="107"/>
      <c r="Y172" s="95"/>
      <c r="Z172" s="96"/>
      <c r="AA172" s="97"/>
      <c r="AB172" s="98"/>
      <c r="AC172" s="90"/>
      <c r="AD172" s="109"/>
      <c r="AE172" s="108"/>
      <c r="AF172" s="320"/>
      <c r="AG172" s="315"/>
      <c r="AH172" s="316"/>
      <c r="AI172" s="317"/>
      <c r="AJ172" s="318"/>
    </row>
    <row r="173" spans="6:36" s="44" customFormat="1" ht="12" x14ac:dyDescent="0.2">
      <c r="F173" s="86"/>
      <c r="G173" s="87"/>
      <c r="H173" s="88"/>
      <c r="I173" s="89"/>
      <c r="J173" s="91"/>
      <c r="K173" s="92"/>
      <c r="L173" s="93"/>
      <c r="M173" s="94"/>
      <c r="N173" s="99"/>
      <c r="O173" s="100"/>
      <c r="P173" s="101"/>
      <c r="Q173" s="102"/>
      <c r="R173" s="110"/>
      <c r="S173" s="103"/>
      <c r="T173" s="94"/>
      <c r="U173" s="104"/>
      <c r="V173" s="105"/>
      <c r="W173" s="106"/>
      <c r="X173" s="107"/>
      <c r="Y173" s="95"/>
      <c r="Z173" s="96"/>
      <c r="AA173" s="97"/>
      <c r="AB173" s="98"/>
      <c r="AC173" s="90"/>
      <c r="AD173" s="109"/>
      <c r="AE173" s="108"/>
      <c r="AF173" s="320"/>
      <c r="AG173" s="315"/>
      <c r="AH173" s="316"/>
      <c r="AI173" s="317"/>
      <c r="AJ173" s="318"/>
    </row>
    <row r="174" spans="6:36" s="44" customFormat="1" ht="12" x14ac:dyDescent="0.2">
      <c r="F174" s="86"/>
      <c r="G174" s="87"/>
      <c r="H174" s="88"/>
      <c r="I174" s="89"/>
      <c r="J174" s="91"/>
      <c r="K174" s="92"/>
      <c r="L174" s="93"/>
      <c r="M174" s="94"/>
      <c r="N174" s="99"/>
      <c r="O174" s="100"/>
      <c r="P174" s="101"/>
      <c r="Q174" s="102"/>
      <c r="R174" s="110"/>
      <c r="S174" s="103"/>
      <c r="T174" s="94"/>
      <c r="U174" s="104"/>
      <c r="V174" s="105"/>
      <c r="W174" s="106"/>
      <c r="X174" s="107"/>
      <c r="Y174" s="95"/>
      <c r="Z174" s="96"/>
      <c r="AA174" s="97"/>
      <c r="AB174" s="98"/>
      <c r="AC174" s="90"/>
      <c r="AD174" s="109"/>
      <c r="AE174" s="108"/>
      <c r="AF174" s="320"/>
      <c r="AG174" s="315"/>
      <c r="AH174" s="316"/>
      <c r="AI174" s="317"/>
      <c r="AJ174" s="318"/>
    </row>
    <row r="175" spans="6:36" s="44" customFormat="1" ht="12" x14ac:dyDescent="0.2">
      <c r="F175" s="86"/>
      <c r="G175" s="87"/>
      <c r="H175" s="88"/>
      <c r="I175" s="89"/>
      <c r="J175" s="91"/>
      <c r="K175" s="92"/>
      <c r="L175" s="93"/>
      <c r="M175" s="94"/>
      <c r="N175" s="99"/>
      <c r="O175" s="100"/>
      <c r="P175" s="101"/>
      <c r="Q175" s="102"/>
      <c r="R175" s="110"/>
      <c r="S175" s="103"/>
      <c r="T175" s="94"/>
      <c r="U175" s="104"/>
      <c r="V175" s="105"/>
      <c r="W175" s="106"/>
      <c r="X175" s="107"/>
      <c r="Y175" s="95"/>
      <c r="Z175" s="96"/>
      <c r="AA175" s="97"/>
      <c r="AB175" s="98"/>
      <c r="AC175" s="90"/>
      <c r="AD175" s="109"/>
      <c r="AE175" s="108"/>
      <c r="AF175" s="320"/>
      <c r="AG175" s="315"/>
      <c r="AH175" s="316"/>
      <c r="AI175" s="317"/>
      <c r="AJ175" s="318"/>
    </row>
    <row r="176" spans="6:36" s="44" customFormat="1" ht="12" x14ac:dyDescent="0.2">
      <c r="F176" s="86"/>
      <c r="G176" s="87"/>
      <c r="H176" s="88"/>
      <c r="I176" s="89"/>
      <c r="J176" s="91"/>
      <c r="K176" s="92"/>
      <c r="L176" s="93"/>
      <c r="M176" s="94"/>
      <c r="N176" s="99"/>
      <c r="O176" s="100"/>
      <c r="P176" s="101"/>
      <c r="Q176" s="102"/>
      <c r="R176" s="110"/>
      <c r="S176" s="103"/>
      <c r="T176" s="94"/>
      <c r="U176" s="104"/>
      <c r="V176" s="105"/>
      <c r="W176" s="106"/>
      <c r="X176" s="107"/>
      <c r="Y176" s="95"/>
      <c r="Z176" s="96"/>
      <c r="AA176" s="97"/>
      <c r="AB176" s="98"/>
      <c r="AC176" s="90"/>
      <c r="AD176" s="109"/>
      <c r="AE176" s="108"/>
      <c r="AF176" s="320"/>
      <c r="AG176" s="315"/>
      <c r="AH176" s="316"/>
      <c r="AI176" s="317"/>
      <c r="AJ176" s="318"/>
    </row>
    <row r="177" spans="6:36" s="44" customFormat="1" ht="12" x14ac:dyDescent="0.2">
      <c r="F177" s="86"/>
      <c r="G177" s="87"/>
      <c r="H177" s="88"/>
      <c r="I177" s="89"/>
      <c r="J177" s="91"/>
      <c r="K177" s="92"/>
      <c r="L177" s="93"/>
      <c r="M177" s="94"/>
      <c r="N177" s="99"/>
      <c r="O177" s="100"/>
      <c r="P177" s="101"/>
      <c r="Q177" s="102"/>
      <c r="R177" s="110"/>
      <c r="S177" s="103"/>
      <c r="T177" s="94"/>
      <c r="U177" s="104"/>
      <c r="V177" s="105"/>
      <c r="W177" s="106"/>
      <c r="X177" s="107"/>
      <c r="Y177" s="95"/>
      <c r="Z177" s="96"/>
      <c r="AA177" s="97"/>
      <c r="AB177" s="98"/>
      <c r="AC177" s="90"/>
      <c r="AD177" s="109"/>
      <c r="AE177" s="108"/>
      <c r="AF177" s="320"/>
      <c r="AG177" s="315"/>
      <c r="AH177" s="316"/>
      <c r="AI177" s="317"/>
      <c r="AJ177" s="318"/>
    </row>
    <row r="178" spans="6:36" s="44" customFormat="1" ht="12" x14ac:dyDescent="0.2">
      <c r="F178" s="86"/>
      <c r="G178" s="87"/>
      <c r="H178" s="88"/>
      <c r="I178" s="89"/>
      <c r="J178" s="91"/>
      <c r="K178" s="92"/>
      <c r="L178" s="93"/>
      <c r="M178" s="94"/>
      <c r="N178" s="99"/>
      <c r="O178" s="100"/>
      <c r="P178" s="101"/>
      <c r="Q178" s="102"/>
      <c r="R178" s="110"/>
      <c r="S178" s="103"/>
      <c r="T178" s="94"/>
      <c r="U178" s="104"/>
      <c r="V178" s="105"/>
      <c r="W178" s="106"/>
      <c r="X178" s="107"/>
      <c r="Y178" s="95"/>
      <c r="Z178" s="96"/>
      <c r="AA178" s="97"/>
      <c r="AB178" s="98"/>
      <c r="AC178" s="90"/>
      <c r="AD178" s="109"/>
      <c r="AE178" s="108"/>
      <c r="AF178" s="320"/>
      <c r="AG178" s="315"/>
      <c r="AH178" s="316"/>
      <c r="AI178" s="317"/>
      <c r="AJ178" s="318"/>
    </row>
    <row r="179" spans="6:36" s="44" customFormat="1" ht="12" x14ac:dyDescent="0.2">
      <c r="F179" s="86"/>
      <c r="G179" s="87"/>
      <c r="H179" s="88"/>
      <c r="I179" s="89"/>
      <c r="J179" s="91"/>
      <c r="K179" s="92"/>
      <c r="L179" s="93"/>
      <c r="M179" s="94"/>
      <c r="N179" s="99"/>
      <c r="O179" s="100"/>
      <c r="P179" s="101"/>
      <c r="Q179" s="102"/>
      <c r="R179" s="110"/>
      <c r="S179" s="103"/>
      <c r="T179" s="94"/>
      <c r="U179" s="104"/>
      <c r="V179" s="105"/>
      <c r="W179" s="106"/>
      <c r="X179" s="107"/>
      <c r="Y179" s="95"/>
      <c r="Z179" s="96"/>
      <c r="AA179" s="97"/>
      <c r="AB179" s="98"/>
      <c r="AC179" s="90"/>
      <c r="AD179" s="109"/>
      <c r="AE179" s="108"/>
      <c r="AF179" s="320"/>
      <c r="AG179" s="315"/>
      <c r="AH179" s="316"/>
      <c r="AI179" s="317"/>
      <c r="AJ179" s="318"/>
    </row>
    <row r="180" spans="6:36" s="44" customFormat="1" ht="12" x14ac:dyDescent="0.2">
      <c r="F180" s="86"/>
      <c r="G180" s="87"/>
      <c r="H180" s="88"/>
      <c r="I180" s="89"/>
      <c r="J180" s="91"/>
      <c r="K180" s="92"/>
      <c r="L180" s="93"/>
      <c r="M180" s="94"/>
      <c r="N180" s="99"/>
      <c r="O180" s="100"/>
      <c r="P180" s="101"/>
      <c r="Q180" s="102"/>
      <c r="R180" s="110"/>
      <c r="S180" s="103"/>
      <c r="T180" s="94"/>
      <c r="U180" s="104"/>
      <c r="V180" s="105"/>
      <c r="W180" s="106"/>
      <c r="X180" s="107"/>
      <c r="Y180" s="95"/>
      <c r="Z180" s="96"/>
      <c r="AA180" s="97"/>
      <c r="AB180" s="98"/>
      <c r="AC180" s="90"/>
      <c r="AD180" s="109"/>
      <c r="AE180" s="108"/>
      <c r="AF180" s="320"/>
      <c r="AG180" s="315"/>
      <c r="AH180" s="316"/>
      <c r="AI180" s="317"/>
      <c r="AJ180" s="318"/>
    </row>
    <row r="181" spans="6:36" s="44" customFormat="1" ht="12" x14ac:dyDescent="0.2">
      <c r="F181" s="86"/>
      <c r="G181" s="87"/>
      <c r="H181" s="88"/>
      <c r="I181" s="89"/>
      <c r="J181" s="91"/>
      <c r="K181" s="92"/>
      <c r="L181" s="93"/>
      <c r="M181" s="94"/>
      <c r="N181" s="99"/>
      <c r="O181" s="100"/>
      <c r="P181" s="101"/>
      <c r="Q181" s="102"/>
      <c r="R181" s="110"/>
      <c r="S181" s="103"/>
      <c r="T181" s="94"/>
      <c r="U181" s="104"/>
      <c r="V181" s="105"/>
      <c r="W181" s="106"/>
      <c r="X181" s="107"/>
      <c r="Y181" s="95"/>
      <c r="Z181" s="96"/>
      <c r="AA181" s="97"/>
      <c r="AB181" s="98"/>
      <c r="AC181" s="90"/>
      <c r="AD181" s="109"/>
      <c r="AE181" s="108"/>
      <c r="AF181" s="320"/>
      <c r="AG181" s="315"/>
      <c r="AH181" s="316"/>
      <c r="AI181" s="317"/>
      <c r="AJ181" s="318"/>
    </row>
    <row r="182" spans="6:36" s="44" customFormat="1" ht="12" x14ac:dyDescent="0.2">
      <c r="F182" s="86"/>
      <c r="G182" s="87"/>
      <c r="H182" s="88"/>
      <c r="I182" s="89"/>
      <c r="J182" s="91"/>
      <c r="K182" s="92"/>
      <c r="L182" s="93"/>
      <c r="M182" s="94"/>
      <c r="N182" s="99"/>
      <c r="O182" s="100"/>
      <c r="P182" s="101"/>
      <c r="Q182" s="102"/>
      <c r="R182" s="110"/>
      <c r="S182" s="103"/>
      <c r="T182" s="94"/>
      <c r="U182" s="104"/>
      <c r="V182" s="105"/>
      <c r="W182" s="106"/>
      <c r="X182" s="107"/>
      <c r="Y182" s="95"/>
      <c r="Z182" s="96"/>
      <c r="AA182" s="97"/>
      <c r="AB182" s="98"/>
      <c r="AC182" s="90"/>
      <c r="AD182" s="109"/>
      <c r="AE182" s="108"/>
      <c r="AF182" s="320"/>
      <c r="AG182" s="315"/>
      <c r="AH182" s="316"/>
      <c r="AI182" s="317"/>
      <c r="AJ182" s="318"/>
    </row>
    <row r="183" spans="6:36" s="44" customFormat="1" ht="12" x14ac:dyDescent="0.2">
      <c r="F183" s="86"/>
      <c r="G183" s="87"/>
      <c r="H183" s="88"/>
      <c r="I183" s="89"/>
      <c r="J183" s="91"/>
      <c r="K183" s="92"/>
      <c r="L183" s="93"/>
      <c r="M183" s="94"/>
      <c r="N183" s="99"/>
      <c r="O183" s="100"/>
      <c r="P183" s="101"/>
      <c r="Q183" s="102"/>
      <c r="R183" s="110"/>
      <c r="S183" s="103"/>
      <c r="T183" s="94"/>
      <c r="U183" s="104"/>
      <c r="V183" s="105"/>
      <c r="W183" s="106"/>
      <c r="X183" s="107"/>
      <c r="Y183" s="95"/>
      <c r="Z183" s="96"/>
      <c r="AA183" s="97"/>
      <c r="AB183" s="98"/>
      <c r="AC183" s="90"/>
      <c r="AD183" s="109"/>
      <c r="AE183" s="108"/>
      <c r="AF183" s="320"/>
      <c r="AG183" s="315"/>
      <c r="AH183" s="316"/>
      <c r="AI183" s="317"/>
      <c r="AJ183" s="318"/>
    </row>
    <row r="184" spans="6:36" s="44" customFormat="1" ht="12" x14ac:dyDescent="0.2">
      <c r="F184" s="86"/>
      <c r="G184" s="87"/>
      <c r="H184" s="88"/>
      <c r="I184" s="89"/>
      <c r="J184" s="91"/>
      <c r="K184" s="92"/>
      <c r="L184" s="93"/>
      <c r="M184" s="94"/>
      <c r="N184" s="99"/>
      <c r="O184" s="100"/>
      <c r="P184" s="101"/>
      <c r="Q184" s="102"/>
      <c r="R184" s="110"/>
      <c r="S184" s="103"/>
      <c r="T184" s="94"/>
      <c r="U184" s="104"/>
      <c r="V184" s="105"/>
      <c r="W184" s="106"/>
      <c r="X184" s="107"/>
      <c r="Y184" s="95"/>
      <c r="Z184" s="96"/>
      <c r="AA184" s="97"/>
      <c r="AB184" s="98"/>
      <c r="AC184" s="90"/>
      <c r="AD184" s="109"/>
      <c r="AE184" s="108"/>
      <c r="AF184" s="320"/>
      <c r="AG184" s="315"/>
      <c r="AH184" s="316"/>
      <c r="AI184" s="317"/>
      <c r="AJ184" s="318"/>
    </row>
    <row r="185" spans="6:36" s="44" customFormat="1" ht="12" x14ac:dyDescent="0.2">
      <c r="F185" s="86"/>
      <c r="G185" s="87"/>
      <c r="H185" s="88"/>
      <c r="I185" s="89"/>
      <c r="J185" s="91"/>
      <c r="K185" s="92"/>
      <c r="L185" s="93"/>
      <c r="M185" s="94"/>
      <c r="N185" s="99"/>
      <c r="O185" s="100"/>
      <c r="P185" s="101"/>
      <c r="Q185" s="102"/>
      <c r="R185" s="110"/>
      <c r="S185" s="103"/>
      <c r="T185" s="94"/>
      <c r="U185" s="104"/>
      <c r="V185" s="105"/>
      <c r="W185" s="106"/>
      <c r="X185" s="107"/>
      <c r="Y185" s="95"/>
      <c r="Z185" s="96"/>
      <c r="AA185" s="97"/>
      <c r="AB185" s="98"/>
      <c r="AC185" s="90"/>
      <c r="AD185" s="109"/>
      <c r="AE185" s="108"/>
      <c r="AF185" s="320"/>
      <c r="AG185" s="315"/>
      <c r="AH185" s="316"/>
      <c r="AI185" s="317"/>
      <c r="AJ185" s="318"/>
    </row>
    <row r="186" spans="6:36" s="44" customFormat="1" ht="12" x14ac:dyDescent="0.2">
      <c r="F186" s="86"/>
      <c r="G186" s="87"/>
      <c r="H186" s="88"/>
      <c r="I186" s="89"/>
      <c r="J186" s="91"/>
      <c r="K186" s="92"/>
      <c r="L186" s="93"/>
      <c r="M186" s="94"/>
      <c r="N186" s="99"/>
      <c r="O186" s="100"/>
      <c r="P186" s="101"/>
      <c r="Q186" s="102"/>
      <c r="R186" s="110"/>
      <c r="S186" s="103"/>
      <c r="T186" s="94"/>
      <c r="U186" s="104"/>
      <c r="V186" s="105"/>
      <c r="W186" s="106"/>
      <c r="X186" s="107"/>
      <c r="Y186" s="95"/>
      <c r="Z186" s="96"/>
      <c r="AA186" s="97"/>
      <c r="AB186" s="98"/>
      <c r="AC186" s="90"/>
      <c r="AD186" s="109"/>
      <c r="AE186" s="108"/>
      <c r="AF186" s="320"/>
      <c r="AG186" s="315"/>
      <c r="AH186" s="316"/>
      <c r="AI186" s="317"/>
      <c r="AJ186" s="318"/>
    </row>
    <row r="187" spans="6:36" s="44" customFormat="1" ht="12" x14ac:dyDescent="0.2">
      <c r="F187" s="86"/>
      <c r="G187" s="87"/>
      <c r="H187" s="88"/>
      <c r="I187" s="89"/>
      <c r="J187" s="91"/>
      <c r="K187" s="92"/>
      <c r="L187" s="93"/>
      <c r="M187" s="94"/>
      <c r="N187" s="99"/>
      <c r="O187" s="100"/>
      <c r="P187" s="101"/>
      <c r="Q187" s="102"/>
      <c r="R187" s="110"/>
      <c r="S187" s="103"/>
      <c r="T187" s="94"/>
      <c r="U187" s="104"/>
      <c r="V187" s="105"/>
      <c r="W187" s="106"/>
      <c r="X187" s="107"/>
      <c r="Y187" s="95"/>
      <c r="Z187" s="96"/>
      <c r="AA187" s="97"/>
      <c r="AB187" s="98"/>
      <c r="AC187" s="90"/>
      <c r="AD187" s="109"/>
      <c r="AE187" s="108"/>
      <c r="AF187" s="320"/>
      <c r="AG187" s="315"/>
      <c r="AH187" s="316"/>
      <c r="AI187" s="317"/>
      <c r="AJ187" s="318"/>
    </row>
    <row r="188" spans="6:36" s="44" customFormat="1" ht="12" x14ac:dyDescent="0.2">
      <c r="F188" s="86"/>
      <c r="G188" s="87"/>
      <c r="H188" s="88"/>
      <c r="I188" s="89"/>
      <c r="J188" s="91"/>
      <c r="K188" s="92"/>
      <c r="L188" s="93"/>
      <c r="M188" s="94"/>
      <c r="N188" s="99"/>
      <c r="O188" s="100"/>
      <c r="P188" s="101"/>
      <c r="Q188" s="102"/>
      <c r="R188" s="110"/>
      <c r="S188" s="103"/>
      <c r="T188" s="94"/>
      <c r="U188" s="104"/>
      <c r="V188" s="105"/>
      <c r="W188" s="106"/>
      <c r="X188" s="107"/>
      <c r="Y188" s="95"/>
      <c r="Z188" s="96"/>
      <c r="AA188" s="97"/>
      <c r="AB188" s="98"/>
      <c r="AC188" s="90"/>
      <c r="AD188" s="109"/>
      <c r="AE188" s="108"/>
      <c r="AF188" s="320"/>
      <c r="AG188" s="315"/>
      <c r="AH188" s="316"/>
      <c r="AI188" s="317"/>
      <c r="AJ188" s="318"/>
    </row>
    <row r="189" spans="6:36" s="44" customFormat="1" ht="12" x14ac:dyDescent="0.2">
      <c r="F189" s="86"/>
      <c r="G189" s="87"/>
      <c r="H189" s="88"/>
      <c r="I189" s="89"/>
      <c r="J189" s="91"/>
      <c r="K189" s="92"/>
      <c r="L189" s="93"/>
      <c r="M189" s="94"/>
      <c r="N189" s="99"/>
      <c r="O189" s="100"/>
      <c r="P189" s="101"/>
      <c r="Q189" s="102"/>
      <c r="R189" s="110"/>
      <c r="S189" s="103"/>
      <c r="T189" s="94"/>
      <c r="U189" s="104"/>
      <c r="V189" s="105"/>
      <c r="W189" s="106"/>
      <c r="X189" s="107"/>
      <c r="Y189" s="95"/>
      <c r="Z189" s="96"/>
      <c r="AA189" s="97"/>
      <c r="AB189" s="98"/>
      <c r="AC189" s="90"/>
      <c r="AD189" s="109"/>
      <c r="AE189" s="108"/>
      <c r="AF189" s="320"/>
      <c r="AG189" s="315"/>
      <c r="AH189" s="316"/>
      <c r="AI189" s="317"/>
      <c r="AJ189" s="318"/>
    </row>
    <row r="190" spans="6:36" s="44" customFormat="1" ht="12" x14ac:dyDescent="0.2">
      <c r="F190" s="86"/>
      <c r="G190" s="87"/>
      <c r="H190" s="88"/>
      <c r="I190" s="89"/>
      <c r="J190" s="91"/>
      <c r="K190" s="92"/>
      <c r="L190" s="93"/>
      <c r="M190" s="94"/>
      <c r="N190" s="99"/>
      <c r="O190" s="100"/>
      <c r="P190" s="101"/>
      <c r="Q190" s="102"/>
      <c r="R190" s="110"/>
      <c r="S190" s="103"/>
      <c r="T190" s="94"/>
      <c r="U190" s="104"/>
      <c r="V190" s="105"/>
      <c r="W190" s="106"/>
      <c r="X190" s="107"/>
      <c r="Y190" s="95"/>
      <c r="Z190" s="96"/>
      <c r="AA190" s="97"/>
      <c r="AB190" s="98"/>
      <c r="AC190" s="90"/>
      <c r="AD190" s="109"/>
      <c r="AE190" s="108"/>
      <c r="AF190" s="320"/>
      <c r="AG190" s="315"/>
      <c r="AH190" s="316"/>
      <c r="AI190" s="317"/>
      <c r="AJ190" s="318"/>
    </row>
    <row r="191" spans="6:36" s="44" customFormat="1" ht="12" x14ac:dyDescent="0.2">
      <c r="F191" s="86"/>
      <c r="G191" s="87"/>
      <c r="H191" s="88"/>
      <c r="I191" s="89"/>
      <c r="J191" s="91"/>
      <c r="K191" s="92"/>
      <c r="L191" s="93"/>
      <c r="M191" s="94"/>
      <c r="N191" s="99"/>
      <c r="O191" s="100"/>
      <c r="P191" s="101"/>
      <c r="Q191" s="102"/>
      <c r="R191" s="110"/>
      <c r="S191" s="103"/>
      <c r="T191" s="94"/>
      <c r="U191" s="104"/>
      <c r="V191" s="105"/>
      <c r="W191" s="106"/>
      <c r="X191" s="107"/>
      <c r="Y191" s="95"/>
      <c r="Z191" s="96"/>
      <c r="AA191" s="97"/>
      <c r="AB191" s="98"/>
      <c r="AC191" s="90"/>
      <c r="AD191" s="109"/>
      <c r="AE191" s="108"/>
      <c r="AF191" s="320"/>
      <c r="AG191" s="315"/>
      <c r="AH191" s="316"/>
      <c r="AI191" s="317"/>
      <c r="AJ191" s="318"/>
    </row>
    <row r="192" spans="6:36" s="44" customFormat="1" ht="12" x14ac:dyDescent="0.2">
      <c r="F192" s="86"/>
      <c r="G192" s="87"/>
      <c r="H192" s="88"/>
      <c r="I192" s="89"/>
      <c r="J192" s="91"/>
      <c r="K192" s="92"/>
      <c r="L192" s="93"/>
      <c r="M192" s="94"/>
      <c r="N192" s="99"/>
      <c r="O192" s="100"/>
      <c r="P192" s="101"/>
      <c r="Q192" s="102"/>
      <c r="R192" s="110"/>
      <c r="S192" s="103"/>
      <c r="T192" s="94"/>
      <c r="U192" s="104"/>
      <c r="V192" s="105"/>
      <c r="W192" s="106"/>
      <c r="X192" s="107"/>
      <c r="Y192" s="95"/>
      <c r="Z192" s="96"/>
      <c r="AA192" s="97"/>
      <c r="AB192" s="98"/>
      <c r="AC192" s="90"/>
      <c r="AD192" s="109"/>
      <c r="AE192" s="108"/>
      <c r="AF192" s="320"/>
      <c r="AG192" s="315"/>
      <c r="AH192" s="316"/>
      <c r="AI192" s="317"/>
      <c r="AJ192" s="318"/>
    </row>
    <row r="193" spans="6:36" s="44" customFormat="1" ht="12" x14ac:dyDescent="0.2">
      <c r="F193" s="86"/>
      <c r="G193" s="87"/>
      <c r="H193" s="88"/>
      <c r="I193" s="89"/>
      <c r="J193" s="91"/>
      <c r="K193" s="92"/>
      <c r="L193" s="93"/>
      <c r="M193" s="94"/>
      <c r="N193" s="99"/>
      <c r="O193" s="100"/>
      <c r="P193" s="101"/>
      <c r="Q193" s="102"/>
      <c r="R193" s="110"/>
      <c r="S193" s="103"/>
      <c r="T193" s="94"/>
      <c r="U193" s="104"/>
      <c r="V193" s="105"/>
      <c r="W193" s="106"/>
      <c r="X193" s="107"/>
      <c r="Y193" s="95"/>
      <c r="Z193" s="96"/>
      <c r="AA193" s="97"/>
      <c r="AB193" s="98"/>
      <c r="AC193" s="90"/>
      <c r="AD193" s="109"/>
      <c r="AE193" s="108"/>
      <c r="AF193" s="320"/>
      <c r="AG193" s="315"/>
      <c r="AH193" s="316"/>
      <c r="AI193" s="317"/>
      <c r="AJ193" s="318"/>
    </row>
    <row r="194" spans="6:36" s="44" customFormat="1" ht="12" x14ac:dyDescent="0.2">
      <c r="F194" s="86"/>
      <c r="G194" s="87"/>
      <c r="H194" s="88"/>
      <c r="I194" s="89"/>
      <c r="J194" s="91"/>
      <c r="K194" s="92"/>
      <c r="L194" s="93"/>
      <c r="M194" s="94"/>
      <c r="N194" s="99"/>
      <c r="O194" s="100"/>
      <c r="P194" s="101"/>
      <c r="Q194" s="102"/>
      <c r="R194" s="110"/>
      <c r="S194" s="103"/>
      <c r="T194" s="94"/>
      <c r="U194" s="104"/>
      <c r="V194" s="105"/>
      <c r="W194" s="106"/>
      <c r="X194" s="107"/>
      <c r="Y194" s="95"/>
      <c r="Z194" s="96"/>
      <c r="AA194" s="97"/>
      <c r="AB194" s="98"/>
      <c r="AC194" s="90"/>
      <c r="AD194" s="109"/>
      <c r="AE194" s="108"/>
      <c r="AF194" s="320"/>
      <c r="AG194" s="315"/>
      <c r="AH194" s="316"/>
      <c r="AI194" s="317"/>
      <c r="AJ194" s="318"/>
    </row>
    <row r="195" spans="6:36" s="44" customFormat="1" ht="12" x14ac:dyDescent="0.2">
      <c r="F195" s="86"/>
      <c r="G195" s="87"/>
      <c r="H195" s="88"/>
      <c r="I195" s="89"/>
      <c r="J195" s="91"/>
      <c r="K195" s="92"/>
      <c r="L195" s="93"/>
      <c r="M195" s="94"/>
      <c r="N195" s="99"/>
      <c r="O195" s="100"/>
      <c r="P195" s="101"/>
      <c r="Q195" s="102"/>
      <c r="R195" s="110"/>
      <c r="S195" s="103"/>
      <c r="T195" s="94"/>
      <c r="U195" s="104"/>
      <c r="V195" s="105"/>
      <c r="W195" s="106"/>
      <c r="X195" s="107"/>
      <c r="Y195" s="95"/>
      <c r="Z195" s="96"/>
      <c r="AA195" s="97"/>
      <c r="AB195" s="98"/>
      <c r="AC195" s="90"/>
      <c r="AD195" s="109"/>
      <c r="AE195" s="108"/>
      <c r="AF195" s="320"/>
      <c r="AG195" s="315"/>
      <c r="AH195" s="316"/>
      <c r="AI195" s="317"/>
      <c r="AJ195" s="318"/>
    </row>
    <row r="196" spans="6:36" s="44" customFormat="1" ht="12" x14ac:dyDescent="0.2">
      <c r="F196" s="86"/>
      <c r="G196" s="87"/>
      <c r="H196" s="88"/>
      <c r="I196" s="89"/>
      <c r="J196" s="91"/>
      <c r="K196" s="92"/>
      <c r="L196" s="93"/>
      <c r="M196" s="94"/>
      <c r="N196" s="99"/>
      <c r="O196" s="100"/>
      <c r="P196" s="101"/>
      <c r="Q196" s="102"/>
      <c r="R196" s="110"/>
      <c r="S196" s="103"/>
      <c r="T196" s="94"/>
      <c r="U196" s="104"/>
      <c r="V196" s="105"/>
      <c r="W196" s="106"/>
      <c r="X196" s="107"/>
      <c r="Y196" s="95"/>
      <c r="Z196" s="96"/>
      <c r="AA196" s="97"/>
      <c r="AB196" s="98"/>
      <c r="AC196" s="90"/>
      <c r="AD196" s="109"/>
      <c r="AE196" s="108"/>
      <c r="AF196" s="320"/>
      <c r="AG196" s="315"/>
      <c r="AH196" s="316"/>
      <c r="AI196" s="317"/>
      <c r="AJ196" s="318"/>
    </row>
    <row r="197" spans="6:36" s="44" customFormat="1" ht="12" x14ac:dyDescent="0.2">
      <c r="F197" s="86"/>
      <c r="G197" s="87"/>
      <c r="H197" s="88"/>
      <c r="I197" s="89"/>
      <c r="J197" s="91"/>
      <c r="K197" s="92"/>
      <c r="L197" s="93"/>
      <c r="M197" s="94"/>
      <c r="N197" s="99"/>
      <c r="O197" s="100"/>
      <c r="P197" s="101"/>
      <c r="Q197" s="102"/>
      <c r="R197" s="110"/>
      <c r="S197" s="103"/>
      <c r="T197" s="94"/>
      <c r="U197" s="104"/>
      <c r="V197" s="105"/>
      <c r="W197" s="106"/>
      <c r="X197" s="107"/>
      <c r="Y197" s="95"/>
      <c r="Z197" s="96"/>
      <c r="AA197" s="97"/>
      <c r="AB197" s="98"/>
      <c r="AC197" s="90"/>
      <c r="AD197" s="109"/>
      <c r="AE197" s="108"/>
      <c r="AF197" s="320"/>
      <c r="AG197" s="315"/>
      <c r="AH197" s="316"/>
      <c r="AI197" s="317"/>
      <c r="AJ197" s="318"/>
    </row>
    <row r="198" spans="6:36" s="44" customFormat="1" ht="12" x14ac:dyDescent="0.2">
      <c r="F198" s="86"/>
      <c r="G198" s="87"/>
      <c r="H198" s="88"/>
      <c r="I198" s="89"/>
      <c r="J198" s="91"/>
      <c r="K198" s="92"/>
      <c r="L198" s="93"/>
      <c r="M198" s="94"/>
      <c r="N198" s="99"/>
      <c r="O198" s="100"/>
      <c r="P198" s="101"/>
      <c r="Q198" s="102"/>
      <c r="R198" s="110"/>
      <c r="S198" s="103"/>
      <c r="T198" s="94"/>
      <c r="U198" s="104"/>
      <c r="V198" s="105"/>
      <c r="W198" s="106"/>
      <c r="X198" s="107"/>
      <c r="Y198" s="95"/>
      <c r="Z198" s="96"/>
      <c r="AA198" s="97"/>
      <c r="AB198" s="98"/>
      <c r="AC198" s="90"/>
      <c r="AD198" s="109"/>
      <c r="AE198" s="108"/>
      <c r="AF198" s="320"/>
      <c r="AG198" s="315"/>
      <c r="AH198" s="316"/>
      <c r="AI198" s="317"/>
      <c r="AJ198" s="318"/>
    </row>
    <row r="199" spans="6:36" s="44" customFormat="1" ht="12" x14ac:dyDescent="0.2">
      <c r="F199" s="86"/>
      <c r="G199" s="87"/>
      <c r="H199" s="88"/>
      <c r="I199" s="89"/>
      <c r="J199" s="91"/>
      <c r="K199" s="92"/>
      <c r="L199" s="93"/>
      <c r="M199" s="94"/>
      <c r="N199" s="99"/>
      <c r="O199" s="100"/>
      <c r="P199" s="101"/>
      <c r="Q199" s="102"/>
      <c r="R199" s="110"/>
      <c r="S199" s="103"/>
      <c r="T199" s="94"/>
      <c r="U199" s="104"/>
      <c r="V199" s="105"/>
      <c r="W199" s="106"/>
      <c r="X199" s="107"/>
      <c r="Y199" s="95"/>
      <c r="Z199" s="96"/>
      <c r="AA199" s="97"/>
      <c r="AB199" s="98"/>
      <c r="AC199" s="90"/>
      <c r="AD199" s="109"/>
      <c r="AE199" s="108"/>
      <c r="AF199" s="320"/>
      <c r="AG199" s="315"/>
      <c r="AH199" s="316"/>
      <c r="AI199" s="317"/>
      <c r="AJ199" s="318"/>
    </row>
    <row r="200" spans="6:36" s="44" customFormat="1" ht="12" x14ac:dyDescent="0.2">
      <c r="F200" s="86"/>
      <c r="G200" s="87"/>
      <c r="H200" s="88"/>
      <c r="I200" s="89"/>
      <c r="J200" s="91"/>
      <c r="K200" s="92"/>
      <c r="L200" s="93"/>
      <c r="M200" s="94"/>
      <c r="N200" s="99"/>
      <c r="O200" s="100"/>
      <c r="P200" s="101"/>
      <c r="Q200" s="102"/>
      <c r="R200" s="110"/>
      <c r="S200" s="103"/>
      <c r="T200" s="94"/>
      <c r="U200" s="104"/>
      <c r="V200" s="105"/>
      <c r="W200" s="106"/>
      <c r="X200" s="107"/>
      <c r="Y200" s="95"/>
      <c r="Z200" s="96"/>
      <c r="AA200" s="97"/>
      <c r="AB200" s="98"/>
      <c r="AC200" s="90"/>
      <c r="AD200" s="109"/>
      <c r="AE200" s="108"/>
      <c r="AF200" s="320"/>
      <c r="AG200" s="315"/>
      <c r="AH200" s="316"/>
      <c r="AI200" s="317"/>
      <c r="AJ200" s="318"/>
    </row>
    <row r="201" spans="6:36" s="44" customFormat="1" ht="12" x14ac:dyDescent="0.2">
      <c r="F201" s="86"/>
      <c r="G201" s="87"/>
      <c r="H201" s="88"/>
      <c r="I201" s="89"/>
      <c r="J201" s="91"/>
      <c r="K201" s="92"/>
      <c r="L201" s="93"/>
      <c r="M201" s="94"/>
      <c r="N201" s="99"/>
      <c r="O201" s="100"/>
      <c r="P201" s="101"/>
      <c r="Q201" s="102"/>
      <c r="R201" s="110"/>
      <c r="S201" s="103"/>
      <c r="T201" s="94"/>
      <c r="U201" s="104"/>
      <c r="V201" s="105"/>
      <c r="W201" s="106"/>
      <c r="X201" s="107"/>
      <c r="Y201" s="95"/>
      <c r="Z201" s="96"/>
      <c r="AA201" s="97"/>
      <c r="AB201" s="98"/>
      <c r="AC201" s="90"/>
      <c r="AD201" s="109"/>
      <c r="AE201" s="108"/>
      <c r="AF201" s="320"/>
      <c r="AG201" s="315"/>
      <c r="AH201" s="316"/>
      <c r="AI201" s="317"/>
      <c r="AJ201" s="318"/>
    </row>
    <row r="202" spans="6:36" s="44" customFormat="1" ht="12" x14ac:dyDescent="0.2">
      <c r="F202" s="86"/>
      <c r="G202" s="87"/>
      <c r="H202" s="88"/>
      <c r="I202" s="89"/>
      <c r="J202" s="91"/>
      <c r="K202" s="92"/>
      <c r="L202" s="93"/>
      <c r="M202" s="94"/>
      <c r="N202" s="99"/>
      <c r="O202" s="100"/>
      <c r="P202" s="101"/>
      <c r="Q202" s="102"/>
      <c r="R202" s="110"/>
      <c r="S202" s="103"/>
      <c r="T202" s="94"/>
      <c r="U202" s="104"/>
      <c r="V202" s="105"/>
      <c r="W202" s="106"/>
      <c r="X202" s="107"/>
      <c r="Y202" s="95"/>
      <c r="Z202" s="96"/>
      <c r="AA202" s="97"/>
      <c r="AB202" s="98"/>
      <c r="AC202" s="90"/>
      <c r="AD202" s="109"/>
      <c r="AE202" s="108"/>
      <c r="AF202" s="320"/>
      <c r="AG202" s="315"/>
      <c r="AH202" s="316"/>
      <c r="AI202" s="317"/>
      <c r="AJ202" s="318"/>
    </row>
    <row r="203" spans="6:36" s="44" customFormat="1" ht="12" x14ac:dyDescent="0.2">
      <c r="F203" s="86"/>
      <c r="G203" s="87"/>
      <c r="H203" s="88"/>
      <c r="I203" s="89"/>
      <c r="J203" s="91"/>
      <c r="K203" s="92"/>
      <c r="L203" s="93"/>
      <c r="M203" s="94"/>
      <c r="N203" s="99"/>
      <c r="O203" s="100"/>
      <c r="P203" s="101"/>
      <c r="Q203" s="102"/>
      <c r="R203" s="110"/>
      <c r="S203" s="103"/>
      <c r="T203" s="94"/>
      <c r="U203" s="104"/>
      <c r="V203" s="105"/>
      <c r="W203" s="106"/>
      <c r="X203" s="107"/>
      <c r="Y203" s="95"/>
      <c r="Z203" s="96"/>
      <c r="AA203" s="97"/>
      <c r="AB203" s="98"/>
      <c r="AC203" s="90"/>
      <c r="AD203" s="109"/>
      <c r="AE203" s="108"/>
      <c r="AF203" s="320"/>
      <c r="AG203" s="315"/>
      <c r="AH203" s="316"/>
      <c r="AI203" s="317"/>
      <c r="AJ203" s="318"/>
    </row>
    <row r="204" spans="6:36" s="44" customFormat="1" ht="12" x14ac:dyDescent="0.2">
      <c r="F204" s="86"/>
      <c r="G204" s="87"/>
      <c r="H204" s="88"/>
      <c r="I204" s="89"/>
      <c r="J204" s="91"/>
      <c r="K204" s="92"/>
      <c r="L204" s="93"/>
      <c r="M204" s="94"/>
      <c r="N204" s="99"/>
      <c r="O204" s="100"/>
      <c r="P204" s="101"/>
      <c r="Q204" s="102"/>
      <c r="R204" s="110"/>
      <c r="S204" s="103"/>
      <c r="T204" s="94"/>
      <c r="U204" s="104"/>
      <c r="V204" s="105"/>
      <c r="W204" s="106"/>
      <c r="X204" s="107"/>
      <c r="Y204" s="95"/>
      <c r="Z204" s="96"/>
      <c r="AA204" s="97"/>
      <c r="AB204" s="98"/>
      <c r="AC204" s="90"/>
      <c r="AD204" s="109"/>
      <c r="AE204" s="108"/>
      <c r="AF204" s="320"/>
      <c r="AG204" s="315"/>
      <c r="AH204" s="316"/>
      <c r="AI204" s="317"/>
      <c r="AJ204" s="318"/>
    </row>
    <row r="205" spans="6:36" s="44" customFormat="1" ht="12" x14ac:dyDescent="0.2">
      <c r="F205" s="86"/>
      <c r="G205" s="87"/>
      <c r="H205" s="88"/>
      <c r="I205" s="89"/>
      <c r="J205" s="91"/>
      <c r="K205" s="92"/>
      <c r="L205" s="93"/>
      <c r="M205" s="94"/>
      <c r="N205" s="99"/>
      <c r="O205" s="100"/>
      <c r="P205" s="101"/>
      <c r="Q205" s="102"/>
      <c r="R205" s="110"/>
      <c r="S205" s="103"/>
      <c r="T205" s="94"/>
      <c r="U205" s="104"/>
      <c r="V205" s="105"/>
      <c r="W205" s="106"/>
      <c r="X205" s="107"/>
      <c r="Y205" s="95"/>
      <c r="Z205" s="96"/>
      <c r="AA205" s="97"/>
      <c r="AB205" s="98"/>
      <c r="AC205" s="90"/>
      <c r="AD205" s="109"/>
      <c r="AE205" s="108"/>
      <c r="AF205" s="321"/>
      <c r="AG205" s="321"/>
      <c r="AH205" s="321"/>
      <c r="AI205" s="321"/>
      <c r="AJ205" s="321"/>
    </row>
  </sheetData>
  <sortState xmlns:xlrd2="http://schemas.microsoft.com/office/spreadsheetml/2017/richdata2" ref="A4:AL31">
    <sortCondition ref="A4:A31"/>
  </sortState>
  <conditionalFormatting sqref="AF1:AJ1">
    <cfRule type="containsText" dxfId="17" priority="1" operator="containsText" text="x">
      <formula>NOT(ISERROR(SEARCH("x",AF1)))</formula>
    </cfRule>
  </conditionalFormatting>
  <conditionalFormatting sqref="AF2:AJ2">
    <cfRule type="containsText" dxfId="16" priority="2" operator="containsText" text="a">
      <formula>NOT(ISERROR(SEARCH("a",AF2)))</formula>
    </cfRule>
    <cfRule type="containsText" dxfId="15" priority="3" operator="containsText" text="p">
      <formula>NOT(ISERROR(SEARCH("p",AF2)))</formula>
    </cfRule>
    <cfRule type="containsText" dxfId="14" priority="4" operator="containsText" text="d">
      <formula>NOT(ISERROR(SEARCH("d",AF2)))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AD1882-C309-4421-B90B-B7087982C028}">
          <x14:formula1>
            <xm:f>Parts!$A$2:$A$190</xm:f>
          </x14:formula1>
          <xm:sqref>A4:B47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3D73-6545-41A7-9946-45BC08C0412E}">
  <dimension ref="A1:AM204"/>
  <sheetViews>
    <sheetView zoomScale="145" zoomScaleNormal="145" workbookViewId="0">
      <pane xSplit="2" ySplit="4" topLeftCell="C188" activePane="bottomRight" state="frozen"/>
      <selection pane="topRight" activeCell="C1" sqref="C1"/>
      <selection pane="bottomLeft" activeCell="A5" sqref="A5"/>
      <selection pane="bottomRight" activeCell="AG4" sqref="AG4:AK204"/>
    </sheetView>
  </sheetViews>
  <sheetFormatPr defaultColWidth="9.140625" defaultRowHeight="11.25" x14ac:dyDescent="0.2"/>
  <cols>
    <col min="1" max="1" width="32.42578125" style="140" bestFit="1" customWidth="1"/>
    <col min="2" max="2" width="7.42578125" style="140" bestFit="1" customWidth="1"/>
    <col min="3" max="3" width="5.28515625" style="140" bestFit="1" customWidth="1"/>
    <col min="4" max="4" width="5" style="140" bestFit="1" customWidth="1"/>
    <col min="5" max="5" width="7.42578125" style="140" bestFit="1" customWidth="1"/>
    <col min="6" max="32" width="3" style="140" bestFit="1" customWidth="1"/>
    <col min="33" max="37" width="3" style="140" customWidth="1"/>
    <col min="38" max="39" width="3" style="140" bestFit="1" customWidth="1"/>
    <col min="40" max="40" width="8.5703125" style="140" customWidth="1"/>
    <col min="41" max="16384" width="9.140625" style="140"/>
  </cols>
  <sheetData>
    <row r="1" spans="1:39" x14ac:dyDescent="0.2">
      <c r="A1" s="327">
        <f>SUMIF(E5:E53,"&lt;&gt;#N/A")</f>
        <v>10732.580000000002</v>
      </c>
      <c r="B1" s="135"/>
      <c r="C1" s="136" t="s">
        <v>233</v>
      </c>
      <c r="D1" s="137" t="s">
        <v>236</v>
      </c>
      <c r="E1" s="138" t="s">
        <v>237</v>
      </c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</row>
    <row r="2" spans="1:39" x14ac:dyDescent="0.2">
      <c r="A2" s="327"/>
      <c r="B2" s="135"/>
      <c r="C2" s="141">
        <f>COUNTIF($F2:$AM2,"p")</f>
        <v>0</v>
      </c>
      <c r="D2" s="142">
        <f>COUNTIF($F2:$AM2,"a")</f>
        <v>0</v>
      </c>
      <c r="E2" s="143">
        <f>COUNTIF($F2:$AM2,"d")</f>
        <v>0</v>
      </c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</row>
    <row r="3" spans="1:39" x14ac:dyDescent="0.2">
      <c r="F3" s="144">
        <f>SUM(F5:F204)</f>
        <v>7</v>
      </c>
      <c r="G3" s="144">
        <f>SUM(G5:G204)</f>
        <v>7</v>
      </c>
      <c r="H3" s="144">
        <f>SUM(H5:H204)</f>
        <v>13</v>
      </c>
      <c r="I3" s="144">
        <f>SUM(I5:I204)</f>
        <v>13</v>
      </c>
      <c r="J3" s="144">
        <f t="shared" ref="J3:AM3" si="0">SUM(J5:J204)</f>
        <v>13</v>
      </c>
      <c r="K3" s="144">
        <f t="shared" si="0"/>
        <v>13</v>
      </c>
      <c r="L3" s="144">
        <f t="shared" si="0"/>
        <v>13</v>
      </c>
      <c r="M3" s="144">
        <f t="shared" si="0"/>
        <v>7</v>
      </c>
      <c r="N3" s="144">
        <f t="shared" si="0"/>
        <v>13</v>
      </c>
      <c r="O3" s="144">
        <f t="shared" si="0"/>
        <v>13</v>
      </c>
      <c r="P3" s="144">
        <f t="shared" si="0"/>
        <v>13</v>
      </c>
      <c r="Q3" s="144">
        <f t="shared" si="0"/>
        <v>7</v>
      </c>
      <c r="R3" s="144">
        <f>SUM(R5:R204)</f>
        <v>7</v>
      </c>
      <c r="S3" s="144">
        <f t="shared" si="0"/>
        <v>7</v>
      </c>
      <c r="T3" s="144">
        <f t="shared" si="0"/>
        <v>7</v>
      </c>
      <c r="U3" s="144">
        <f t="shared" si="0"/>
        <v>7</v>
      </c>
      <c r="V3" s="144">
        <f t="shared" si="0"/>
        <v>19</v>
      </c>
      <c r="W3" s="144">
        <f t="shared" si="0"/>
        <v>25</v>
      </c>
      <c r="X3" s="144">
        <f t="shared" si="0"/>
        <v>7</v>
      </c>
      <c r="Y3" s="144">
        <f t="shared" si="0"/>
        <v>7</v>
      </c>
      <c r="Z3" s="144">
        <f t="shared" si="0"/>
        <v>13</v>
      </c>
      <c r="AA3" s="144">
        <f t="shared" si="0"/>
        <v>13</v>
      </c>
      <c r="AB3" s="144">
        <f t="shared" si="0"/>
        <v>13</v>
      </c>
      <c r="AC3" s="144">
        <f t="shared" si="0"/>
        <v>13</v>
      </c>
      <c r="AD3" s="144">
        <f t="shared" si="0"/>
        <v>7</v>
      </c>
      <c r="AE3" s="144">
        <f t="shared" si="0"/>
        <v>7</v>
      </c>
      <c r="AF3" s="144">
        <f t="shared" si="0"/>
        <v>7</v>
      </c>
      <c r="AG3" s="144">
        <f t="shared" si="0"/>
        <v>7</v>
      </c>
      <c r="AH3" s="144">
        <f t="shared" si="0"/>
        <v>13</v>
      </c>
      <c r="AI3" s="144">
        <f t="shared" si="0"/>
        <v>13</v>
      </c>
      <c r="AJ3" s="144">
        <f t="shared" si="0"/>
        <v>19</v>
      </c>
      <c r="AK3" s="144">
        <f t="shared" si="0"/>
        <v>19</v>
      </c>
      <c r="AL3" s="144">
        <f t="shared" si="0"/>
        <v>0</v>
      </c>
      <c r="AM3" s="144">
        <f t="shared" si="0"/>
        <v>0</v>
      </c>
    </row>
    <row r="4" spans="1:39" s="174" customFormat="1" ht="56.25" x14ac:dyDescent="0.25">
      <c r="A4" s="146" t="s">
        <v>107</v>
      </c>
      <c r="B4" s="146" t="s">
        <v>169</v>
      </c>
      <c r="C4" s="146" t="s">
        <v>105</v>
      </c>
      <c r="D4" s="146" t="s">
        <v>232</v>
      </c>
      <c r="E4" s="146" t="s">
        <v>106</v>
      </c>
      <c r="F4" s="147" t="s">
        <v>174</v>
      </c>
      <c r="G4" s="148" t="s">
        <v>165</v>
      </c>
      <c r="H4" s="149" t="s">
        <v>127</v>
      </c>
      <c r="I4" s="150" t="s">
        <v>133</v>
      </c>
      <c r="J4" s="151" t="s">
        <v>167</v>
      </c>
      <c r="K4" s="152" t="s">
        <v>131</v>
      </c>
      <c r="L4" s="84" t="s">
        <v>250</v>
      </c>
      <c r="M4" s="153" t="s">
        <v>130</v>
      </c>
      <c r="N4" s="154" t="s">
        <v>166</v>
      </c>
      <c r="O4" s="155" t="s">
        <v>132</v>
      </c>
      <c r="P4" s="156" t="s">
        <v>139</v>
      </c>
      <c r="Q4" s="157" t="s">
        <v>138</v>
      </c>
      <c r="R4" s="158" t="s">
        <v>177</v>
      </c>
      <c r="S4" s="159" t="s">
        <v>135</v>
      </c>
      <c r="T4" s="160" t="s">
        <v>175</v>
      </c>
      <c r="U4" s="161" t="s">
        <v>147</v>
      </c>
      <c r="V4" s="162" t="s">
        <v>134</v>
      </c>
      <c r="W4" s="163" t="s">
        <v>137</v>
      </c>
      <c r="X4" s="164" t="s">
        <v>136</v>
      </c>
      <c r="Y4" s="165" t="s">
        <v>213</v>
      </c>
      <c r="Z4" s="166" t="s">
        <v>214</v>
      </c>
      <c r="AA4" s="167" t="s">
        <v>215</v>
      </c>
      <c r="AB4" s="168" t="s">
        <v>216</v>
      </c>
      <c r="AC4" s="169" t="s">
        <v>176</v>
      </c>
      <c r="AD4" s="170" t="s">
        <v>230</v>
      </c>
      <c r="AE4" s="171" t="s">
        <v>235</v>
      </c>
      <c r="AF4" s="172" t="s">
        <v>229</v>
      </c>
      <c r="AG4" s="229" t="s">
        <v>240</v>
      </c>
      <c r="AH4" s="307" t="s">
        <v>243</v>
      </c>
      <c r="AI4" s="308" t="s">
        <v>242</v>
      </c>
      <c r="AJ4" s="309" t="s">
        <v>239</v>
      </c>
      <c r="AK4" s="310" t="s">
        <v>241</v>
      </c>
      <c r="AL4" s="173" t="s">
        <v>168</v>
      </c>
      <c r="AM4" s="173" t="s">
        <v>173</v>
      </c>
    </row>
    <row r="5" spans="1:39" x14ac:dyDescent="0.2">
      <c r="A5" s="139" t="str">
        <f>'Product Inventory'!A4</f>
        <v>test</v>
      </c>
      <c r="B5" s="175"/>
      <c r="C5" s="139">
        <f>VLOOKUP(A5,Parts!$A$2:$AE$190,11,FALSE())</f>
        <v>1.99</v>
      </c>
      <c r="D5" s="139">
        <f t="shared" ref="D5:D41" si="1">SUM(F5:BG5)</f>
        <v>32</v>
      </c>
      <c r="E5" s="175">
        <f t="shared" ref="E5:E41" si="2">SUM(D5*C5)</f>
        <v>63.68</v>
      </c>
      <c r="F5" s="176">
        <v>1</v>
      </c>
      <c r="G5" s="177">
        <v>1</v>
      </c>
      <c r="H5" s="178">
        <v>1</v>
      </c>
      <c r="I5" s="179">
        <v>1</v>
      </c>
      <c r="J5" s="180">
        <v>1</v>
      </c>
      <c r="K5" s="181">
        <v>1</v>
      </c>
      <c r="L5" s="182">
        <v>1</v>
      </c>
      <c r="M5" s="183">
        <v>1</v>
      </c>
      <c r="N5" s="184">
        <v>1</v>
      </c>
      <c r="O5" s="185">
        <v>1</v>
      </c>
      <c r="P5" s="186">
        <v>1</v>
      </c>
      <c r="Q5" s="187">
        <v>1</v>
      </c>
      <c r="R5" s="188">
        <v>1</v>
      </c>
      <c r="S5" s="189">
        <v>1</v>
      </c>
      <c r="T5" s="190">
        <v>1</v>
      </c>
      <c r="U5" s="191">
        <v>1</v>
      </c>
      <c r="V5" s="192">
        <v>1</v>
      </c>
      <c r="W5" s="193">
        <v>1</v>
      </c>
      <c r="X5" s="194">
        <v>1</v>
      </c>
      <c r="Y5" s="195">
        <v>1</v>
      </c>
      <c r="Z5" s="196">
        <v>1</v>
      </c>
      <c r="AA5" s="197">
        <v>1</v>
      </c>
      <c r="AB5" s="198">
        <v>1</v>
      </c>
      <c r="AC5" s="199">
        <v>1</v>
      </c>
      <c r="AD5" s="200">
        <v>1</v>
      </c>
      <c r="AE5" s="201">
        <v>1</v>
      </c>
      <c r="AF5" s="202">
        <v>1</v>
      </c>
      <c r="AG5" s="319">
        <v>1</v>
      </c>
      <c r="AH5" s="311">
        <v>1</v>
      </c>
      <c r="AI5" s="312">
        <v>1</v>
      </c>
      <c r="AJ5" s="313">
        <v>1</v>
      </c>
      <c r="AK5" s="314">
        <v>1</v>
      </c>
      <c r="AL5" s="139"/>
      <c r="AM5" s="139"/>
    </row>
    <row r="6" spans="1:39" x14ac:dyDescent="0.2">
      <c r="A6" s="139" t="str">
        <f>'Product Inventory'!A5</f>
        <v>test 2</v>
      </c>
      <c r="B6" s="175"/>
      <c r="C6" s="139">
        <f>VLOOKUP(A6,Parts!$A$2:$AE$190,11,FALSE())</f>
        <v>12</v>
      </c>
      <c r="D6" s="139">
        <f t="shared" si="1"/>
        <v>55</v>
      </c>
      <c r="E6" s="175">
        <f t="shared" si="2"/>
        <v>660</v>
      </c>
      <c r="F6" s="176">
        <v>1</v>
      </c>
      <c r="G6" s="177">
        <v>1</v>
      </c>
      <c r="H6" s="178">
        <v>2</v>
      </c>
      <c r="I6" s="179">
        <v>2</v>
      </c>
      <c r="J6" s="180">
        <v>2</v>
      </c>
      <c r="K6" s="181">
        <v>2</v>
      </c>
      <c r="L6" s="182">
        <v>2</v>
      </c>
      <c r="M6" s="183">
        <v>1</v>
      </c>
      <c r="N6" s="184">
        <v>2</v>
      </c>
      <c r="O6" s="185">
        <v>2</v>
      </c>
      <c r="P6" s="186">
        <v>2</v>
      </c>
      <c r="Q6" s="187">
        <v>1</v>
      </c>
      <c r="R6" s="188">
        <v>1</v>
      </c>
      <c r="S6" s="189">
        <v>1</v>
      </c>
      <c r="T6" s="190">
        <v>1</v>
      </c>
      <c r="U6" s="191">
        <v>1</v>
      </c>
      <c r="V6" s="192">
        <v>3</v>
      </c>
      <c r="W6" s="193">
        <v>4</v>
      </c>
      <c r="X6" s="194">
        <v>1</v>
      </c>
      <c r="Y6" s="195">
        <v>1</v>
      </c>
      <c r="Z6" s="196">
        <v>2</v>
      </c>
      <c r="AA6" s="197">
        <v>2</v>
      </c>
      <c r="AB6" s="198">
        <v>2</v>
      </c>
      <c r="AC6" s="199">
        <v>2</v>
      </c>
      <c r="AD6" s="200">
        <v>1</v>
      </c>
      <c r="AE6" s="201">
        <v>1</v>
      </c>
      <c r="AF6" s="202">
        <v>1</v>
      </c>
      <c r="AG6" s="319">
        <v>1</v>
      </c>
      <c r="AH6" s="311">
        <v>2</v>
      </c>
      <c r="AI6" s="312">
        <v>2</v>
      </c>
      <c r="AJ6" s="313">
        <v>3</v>
      </c>
      <c r="AK6" s="314">
        <v>3</v>
      </c>
      <c r="AL6" s="139"/>
      <c r="AM6" s="139"/>
    </row>
    <row r="7" spans="1:39" x14ac:dyDescent="0.2">
      <c r="A7" s="139" t="str">
        <f>'Product Inventory'!A6</f>
        <v>test 3</v>
      </c>
      <c r="B7" s="175"/>
      <c r="C7" s="139">
        <f>VLOOKUP(A7,Parts!$A$2:$AE$190,11,FALSE())</f>
        <v>15</v>
      </c>
      <c r="D7" s="139">
        <f t="shared" si="1"/>
        <v>55</v>
      </c>
      <c r="E7" s="175">
        <f t="shared" si="2"/>
        <v>825</v>
      </c>
      <c r="F7" s="176">
        <v>1</v>
      </c>
      <c r="G7" s="177">
        <v>1</v>
      </c>
      <c r="H7" s="178">
        <v>2</v>
      </c>
      <c r="I7" s="179">
        <v>2</v>
      </c>
      <c r="J7" s="180">
        <v>2</v>
      </c>
      <c r="K7" s="181">
        <v>2</v>
      </c>
      <c r="L7" s="182">
        <v>2</v>
      </c>
      <c r="M7" s="183">
        <v>1</v>
      </c>
      <c r="N7" s="184">
        <v>2</v>
      </c>
      <c r="O7" s="185">
        <v>2</v>
      </c>
      <c r="P7" s="186">
        <v>2</v>
      </c>
      <c r="Q7" s="187">
        <v>1</v>
      </c>
      <c r="R7" s="188">
        <v>1</v>
      </c>
      <c r="S7" s="189">
        <v>1</v>
      </c>
      <c r="T7" s="190">
        <v>1</v>
      </c>
      <c r="U7" s="191">
        <v>1</v>
      </c>
      <c r="V7" s="192">
        <v>3</v>
      </c>
      <c r="W7" s="193">
        <v>4</v>
      </c>
      <c r="X7" s="194">
        <v>1</v>
      </c>
      <c r="Y7" s="195">
        <v>1</v>
      </c>
      <c r="Z7" s="196">
        <v>2</v>
      </c>
      <c r="AA7" s="197">
        <v>2</v>
      </c>
      <c r="AB7" s="198">
        <v>2</v>
      </c>
      <c r="AC7" s="199">
        <v>2</v>
      </c>
      <c r="AD7" s="200">
        <v>1</v>
      </c>
      <c r="AE7" s="201">
        <v>1</v>
      </c>
      <c r="AF7" s="202">
        <v>1</v>
      </c>
      <c r="AG7" s="319">
        <v>1</v>
      </c>
      <c r="AH7" s="311">
        <v>2</v>
      </c>
      <c r="AI7" s="312">
        <v>2</v>
      </c>
      <c r="AJ7" s="313">
        <v>3</v>
      </c>
      <c r="AK7" s="314">
        <v>3</v>
      </c>
      <c r="AL7" s="139"/>
      <c r="AM7" s="139"/>
    </row>
    <row r="8" spans="1:39" x14ac:dyDescent="0.2">
      <c r="A8" s="139" t="str">
        <f>'Product Inventory'!A7</f>
        <v>test 4</v>
      </c>
      <c r="B8" s="175"/>
      <c r="C8" s="139">
        <f>VLOOKUP(A8,Parts!$A$2:$AE$190,11,FALSE())</f>
        <v>23</v>
      </c>
      <c r="D8" s="139">
        <f t="shared" si="1"/>
        <v>55</v>
      </c>
      <c r="E8" s="175">
        <f t="shared" si="2"/>
        <v>1265</v>
      </c>
      <c r="F8" s="176">
        <v>1</v>
      </c>
      <c r="G8" s="177">
        <v>1</v>
      </c>
      <c r="H8" s="178">
        <v>2</v>
      </c>
      <c r="I8" s="179">
        <v>2</v>
      </c>
      <c r="J8" s="180">
        <v>2</v>
      </c>
      <c r="K8" s="181">
        <v>2</v>
      </c>
      <c r="L8" s="182">
        <v>2</v>
      </c>
      <c r="M8" s="183">
        <v>1</v>
      </c>
      <c r="N8" s="184">
        <v>2</v>
      </c>
      <c r="O8" s="185">
        <v>2</v>
      </c>
      <c r="P8" s="186">
        <v>2</v>
      </c>
      <c r="Q8" s="187">
        <v>1</v>
      </c>
      <c r="R8" s="188">
        <v>1</v>
      </c>
      <c r="S8" s="189">
        <v>1</v>
      </c>
      <c r="T8" s="190">
        <v>1</v>
      </c>
      <c r="U8" s="191">
        <v>1</v>
      </c>
      <c r="V8" s="192">
        <v>3</v>
      </c>
      <c r="W8" s="193">
        <v>4</v>
      </c>
      <c r="X8" s="194">
        <v>1</v>
      </c>
      <c r="Y8" s="195">
        <v>1</v>
      </c>
      <c r="Z8" s="196">
        <v>2</v>
      </c>
      <c r="AA8" s="197">
        <v>2</v>
      </c>
      <c r="AB8" s="198">
        <v>2</v>
      </c>
      <c r="AC8" s="199">
        <v>2</v>
      </c>
      <c r="AD8" s="200">
        <v>1</v>
      </c>
      <c r="AE8" s="201">
        <v>1</v>
      </c>
      <c r="AF8" s="202">
        <v>1</v>
      </c>
      <c r="AG8" s="319">
        <v>1</v>
      </c>
      <c r="AH8" s="311">
        <v>2</v>
      </c>
      <c r="AI8" s="312">
        <v>2</v>
      </c>
      <c r="AJ8" s="313">
        <v>3</v>
      </c>
      <c r="AK8" s="314">
        <v>3</v>
      </c>
      <c r="AL8" s="139"/>
      <c r="AM8" s="139"/>
    </row>
    <row r="9" spans="1:39" x14ac:dyDescent="0.2">
      <c r="A9" s="139" t="str">
        <f>'Product Inventory'!A8</f>
        <v>test 5</v>
      </c>
      <c r="B9" s="175"/>
      <c r="C9" s="139">
        <f>VLOOKUP(A9,Parts!$A$2:$AE$190,11,FALSE())</f>
        <v>45.99</v>
      </c>
      <c r="D9" s="139">
        <f t="shared" si="1"/>
        <v>55</v>
      </c>
      <c r="E9" s="175">
        <f t="shared" si="2"/>
        <v>2529.4500000000003</v>
      </c>
      <c r="F9" s="176">
        <v>1</v>
      </c>
      <c r="G9" s="177">
        <v>1</v>
      </c>
      <c r="H9" s="178">
        <v>2</v>
      </c>
      <c r="I9" s="179">
        <v>2</v>
      </c>
      <c r="J9" s="180">
        <v>2</v>
      </c>
      <c r="K9" s="181">
        <v>2</v>
      </c>
      <c r="L9" s="182">
        <v>2</v>
      </c>
      <c r="M9" s="183">
        <v>1</v>
      </c>
      <c r="N9" s="184">
        <v>2</v>
      </c>
      <c r="O9" s="185">
        <v>2</v>
      </c>
      <c r="P9" s="186">
        <v>2</v>
      </c>
      <c r="Q9" s="187">
        <v>1</v>
      </c>
      <c r="R9" s="188">
        <v>1</v>
      </c>
      <c r="S9" s="189">
        <v>1</v>
      </c>
      <c r="T9" s="190">
        <v>1</v>
      </c>
      <c r="U9" s="191">
        <v>1</v>
      </c>
      <c r="V9" s="192">
        <v>3</v>
      </c>
      <c r="W9" s="193">
        <v>4</v>
      </c>
      <c r="X9" s="194">
        <v>1</v>
      </c>
      <c r="Y9" s="195">
        <v>1</v>
      </c>
      <c r="Z9" s="196">
        <v>2</v>
      </c>
      <c r="AA9" s="197">
        <v>2</v>
      </c>
      <c r="AB9" s="198">
        <v>2</v>
      </c>
      <c r="AC9" s="199">
        <v>2</v>
      </c>
      <c r="AD9" s="200">
        <v>1</v>
      </c>
      <c r="AE9" s="201">
        <v>1</v>
      </c>
      <c r="AF9" s="202">
        <v>1</v>
      </c>
      <c r="AG9" s="319">
        <v>1</v>
      </c>
      <c r="AH9" s="311">
        <v>2</v>
      </c>
      <c r="AI9" s="312">
        <v>2</v>
      </c>
      <c r="AJ9" s="313">
        <v>3</v>
      </c>
      <c r="AK9" s="314">
        <v>3</v>
      </c>
      <c r="AL9" s="139"/>
      <c r="AM9" s="139"/>
    </row>
    <row r="10" spans="1:39" x14ac:dyDescent="0.2">
      <c r="A10" s="139" t="str">
        <f>'Product Inventory'!A9</f>
        <v>test 6</v>
      </c>
      <c r="B10" s="175"/>
      <c r="C10" s="139">
        <f>VLOOKUP(A10,Parts!$A$2:$AE$190,11,FALSE())</f>
        <v>78</v>
      </c>
      <c r="D10" s="139">
        <f t="shared" si="1"/>
        <v>55</v>
      </c>
      <c r="E10" s="175">
        <f t="shared" si="2"/>
        <v>4290</v>
      </c>
      <c r="F10" s="176">
        <v>1</v>
      </c>
      <c r="G10" s="177">
        <v>1</v>
      </c>
      <c r="H10" s="178">
        <v>2</v>
      </c>
      <c r="I10" s="179">
        <v>2</v>
      </c>
      <c r="J10" s="180">
        <v>2</v>
      </c>
      <c r="K10" s="181">
        <v>2</v>
      </c>
      <c r="L10" s="182">
        <v>2</v>
      </c>
      <c r="M10" s="183">
        <v>1</v>
      </c>
      <c r="N10" s="184">
        <v>2</v>
      </c>
      <c r="O10" s="185">
        <v>2</v>
      </c>
      <c r="P10" s="186">
        <v>2</v>
      </c>
      <c r="Q10" s="187">
        <v>1</v>
      </c>
      <c r="R10" s="188">
        <v>1</v>
      </c>
      <c r="S10" s="189">
        <v>1</v>
      </c>
      <c r="T10" s="190">
        <v>1</v>
      </c>
      <c r="U10" s="191">
        <v>1</v>
      </c>
      <c r="V10" s="192">
        <v>3</v>
      </c>
      <c r="W10" s="193">
        <v>4</v>
      </c>
      <c r="X10" s="194">
        <v>1</v>
      </c>
      <c r="Y10" s="195">
        <v>1</v>
      </c>
      <c r="Z10" s="196">
        <v>2</v>
      </c>
      <c r="AA10" s="197">
        <v>2</v>
      </c>
      <c r="AB10" s="198">
        <v>2</v>
      </c>
      <c r="AC10" s="199">
        <v>2</v>
      </c>
      <c r="AD10" s="200">
        <v>1</v>
      </c>
      <c r="AE10" s="201">
        <v>1</v>
      </c>
      <c r="AF10" s="202">
        <v>1</v>
      </c>
      <c r="AG10" s="319">
        <v>1</v>
      </c>
      <c r="AH10" s="311">
        <v>2</v>
      </c>
      <c r="AI10" s="312">
        <v>2</v>
      </c>
      <c r="AJ10" s="313">
        <v>3</v>
      </c>
      <c r="AK10" s="314">
        <v>3</v>
      </c>
      <c r="AL10" s="139"/>
      <c r="AM10" s="139"/>
    </row>
    <row r="11" spans="1:39" x14ac:dyDescent="0.2">
      <c r="A11" s="139" t="str">
        <f>'Product Inventory'!A10</f>
        <v>test 7</v>
      </c>
      <c r="B11" s="175"/>
      <c r="C11" s="139">
        <f>VLOOKUP(A11,Parts!$A$2:$AE$190,11,FALSE())</f>
        <v>19.989999999999998</v>
      </c>
      <c r="D11" s="139">
        <f t="shared" si="1"/>
        <v>55</v>
      </c>
      <c r="E11" s="175">
        <f t="shared" si="2"/>
        <v>1099.4499999999998</v>
      </c>
      <c r="F11" s="176">
        <v>1</v>
      </c>
      <c r="G11" s="177">
        <v>1</v>
      </c>
      <c r="H11" s="178">
        <v>2</v>
      </c>
      <c r="I11" s="179">
        <v>2</v>
      </c>
      <c r="J11" s="180">
        <v>2</v>
      </c>
      <c r="K11" s="181">
        <v>2</v>
      </c>
      <c r="L11" s="182">
        <v>2</v>
      </c>
      <c r="M11" s="183">
        <v>1</v>
      </c>
      <c r="N11" s="184">
        <v>2</v>
      </c>
      <c r="O11" s="185">
        <v>2</v>
      </c>
      <c r="P11" s="186">
        <v>2</v>
      </c>
      <c r="Q11" s="187">
        <v>1</v>
      </c>
      <c r="R11" s="188">
        <v>1</v>
      </c>
      <c r="S11" s="189">
        <v>1</v>
      </c>
      <c r="T11" s="190">
        <v>1</v>
      </c>
      <c r="U11" s="191">
        <v>1</v>
      </c>
      <c r="V11" s="192">
        <v>3</v>
      </c>
      <c r="W11" s="193">
        <v>4</v>
      </c>
      <c r="X11" s="194">
        <v>1</v>
      </c>
      <c r="Y11" s="195">
        <v>1</v>
      </c>
      <c r="Z11" s="196">
        <v>2</v>
      </c>
      <c r="AA11" s="197">
        <v>2</v>
      </c>
      <c r="AB11" s="198">
        <v>2</v>
      </c>
      <c r="AC11" s="199">
        <v>2</v>
      </c>
      <c r="AD11" s="200">
        <v>1</v>
      </c>
      <c r="AE11" s="201">
        <v>1</v>
      </c>
      <c r="AF11" s="202">
        <v>1</v>
      </c>
      <c r="AG11" s="319">
        <v>1</v>
      </c>
      <c r="AH11" s="311">
        <v>2</v>
      </c>
      <c r="AI11" s="312">
        <v>2</v>
      </c>
      <c r="AJ11" s="313">
        <v>3</v>
      </c>
      <c r="AK11" s="314">
        <v>3</v>
      </c>
      <c r="AL11" s="139"/>
      <c r="AM11" s="139"/>
    </row>
    <row r="12" spans="1:39" x14ac:dyDescent="0.2">
      <c r="A12" s="139">
        <f>'Product Inventory'!A11</f>
        <v>0</v>
      </c>
      <c r="B12" s="175"/>
      <c r="C12" s="139" t="e">
        <f>VLOOKUP(A12,Parts!$A$2:$AE$190,11,FALSE())</f>
        <v>#N/A</v>
      </c>
      <c r="D12" s="139">
        <f t="shared" si="1"/>
        <v>0</v>
      </c>
      <c r="E12" s="175" t="e">
        <f t="shared" si="2"/>
        <v>#N/A</v>
      </c>
      <c r="F12" s="176"/>
      <c r="G12" s="177"/>
      <c r="H12" s="178"/>
      <c r="I12" s="179"/>
      <c r="J12" s="180"/>
      <c r="K12" s="181"/>
      <c r="L12" s="182"/>
      <c r="M12" s="183"/>
      <c r="N12" s="184"/>
      <c r="O12" s="185"/>
      <c r="P12" s="186"/>
      <c r="Q12" s="187"/>
      <c r="R12" s="188"/>
      <c r="S12" s="189"/>
      <c r="T12" s="190"/>
      <c r="U12" s="191"/>
      <c r="V12" s="192"/>
      <c r="W12" s="193"/>
      <c r="X12" s="194"/>
      <c r="Y12" s="195"/>
      <c r="Z12" s="196"/>
      <c r="AA12" s="197"/>
      <c r="AB12" s="198"/>
      <c r="AC12" s="199"/>
      <c r="AD12" s="200"/>
      <c r="AE12" s="201"/>
      <c r="AF12" s="202"/>
      <c r="AG12" s="319"/>
      <c r="AH12" s="311"/>
      <c r="AI12" s="312"/>
      <c r="AJ12" s="313"/>
      <c r="AK12" s="314"/>
      <c r="AL12" s="139"/>
      <c r="AM12" s="139"/>
    </row>
    <row r="13" spans="1:39" x14ac:dyDescent="0.2">
      <c r="A13" s="139">
        <f>'Product Inventory'!A12</f>
        <v>0</v>
      </c>
      <c r="B13" s="175"/>
      <c r="C13" s="139" t="e">
        <f>VLOOKUP(A13,Parts!$A$2:$AE$190,11,FALSE())</f>
        <v>#N/A</v>
      </c>
      <c r="D13" s="139">
        <f t="shared" si="1"/>
        <v>0</v>
      </c>
      <c r="E13" s="175" t="e">
        <f t="shared" si="2"/>
        <v>#N/A</v>
      </c>
      <c r="F13" s="176"/>
      <c r="G13" s="177"/>
      <c r="H13" s="178"/>
      <c r="I13" s="179"/>
      <c r="J13" s="180"/>
      <c r="K13" s="181"/>
      <c r="L13" s="182"/>
      <c r="M13" s="183"/>
      <c r="N13" s="184"/>
      <c r="O13" s="185"/>
      <c r="P13" s="186"/>
      <c r="Q13" s="187"/>
      <c r="R13" s="188"/>
      <c r="S13" s="189"/>
      <c r="T13" s="190"/>
      <c r="U13" s="191"/>
      <c r="V13" s="192"/>
      <c r="W13" s="193"/>
      <c r="X13" s="194"/>
      <c r="Y13" s="195"/>
      <c r="Z13" s="196"/>
      <c r="AA13" s="197"/>
      <c r="AB13" s="198"/>
      <c r="AC13" s="199"/>
      <c r="AD13" s="200"/>
      <c r="AE13" s="201"/>
      <c r="AF13" s="202"/>
      <c r="AG13" s="319"/>
      <c r="AH13" s="311"/>
      <c r="AI13" s="312"/>
      <c r="AJ13" s="313"/>
      <c r="AK13" s="314"/>
      <c r="AL13" s="139"/>
      <c r="AM13" s="139"/>
    </row>
    <row r="14" spans="1:39" x14ac:dyDescent="0.2">
      <c r="A14" s="139">
        <f>'Product Inventory'!A13</f>
        <v>0</v>
      </c>
      <c r="B14" s="175"/>
      <c r="C14" s="139" t="e">
        <f>VLOOKUP(A14,Parts!$A$2:$AE$190,11,FALSE())</f>
        <v>#N/A</v>
      </c>
      <c r="D14" s="139">
        <f t="shared" si="1"/>
        <v>0</v>
      </c>
      <c r="E14" s="175" t="e">
        <f t="shared" si="2"/>
        <v>#N/A</v>
      </c>
      <c r="F14" s="176"/>
      <c r="G14" s="177"/>
      <c r="H14" s="178"/>
      <c r="I14" s="179"/>
      <c r="J14" s="180"/>
      <c r="K14" s="181"/>
      <c r="L14" s="182"/>
      <c r="M14" s="183"/>
      <c r="N14" s="184"/>
      <c r="O14" s="185"/>
      <c r="P14" s="186"/>
      <c r="Q14" s="187"/>
      <c r="R14" s="188"/>
      <c r="S14" s="189"/>
      <c r="T14" s="190"/>
      <c r="U14" s="191"/>
      <c r="V14" s="192"/>
      <c r="W14" s="193"/>
      <c r="X14" s="194"/>
      <c r="Y14" s="195"/>
      <c r="Z14" s="196"/>
      <c r="AA14" s="197"/>
      <c r="AB14" s="198"/>
      <c r="AC14" s="199"/>
      <c r="AD14" s="200"/>
      <c r="AE14" s="201"/>
      <c r="AF14" s="202"/>
      <c r="AG14" s="319"/>
      <c r="AH14" s="311"/>
      <c r="AI14" s="312"/>
      <c r="AJ14" s="313"/>
      <c r="AK14" s="314"/>
      <c r="AL14" s="139"/>
      <c r="AM14" s="139"/>
    </row>
    <row r="15" spans="1:39" x14ac:dyDescent="0.2">
      <c r="A15" s="139">
        <f>'Product Inventory'!A14</f>
        <v>0</v>
      </c>
      <c r="B15" s="175"/>
      <c r="C15" s="139" t="e">
        <f>VLOOKUP(A15,Parts!$A$2:$AE$190,11,FALSE())</f>
        <v>#N/A</v>
      </c>
      <c r="D15" s="139">
        <f t="shared" si="1"/>
        <v>0</v>
      </c>
      <c r="E15" s="175" t="e">
        <f t="shared" si="2"/>
        <v>#N/A</v>
      </c>
      <c r="F15" s="176"/>
      <c r="G15" s="177"/>
      <c r="H15" s="178"/>
      <c r="I15" s="179"/>
      <c r="J15" s="180"/>
      <c r="K15" s="181"/>
      <c r="L15" s="182"/>
      <c r="M15" s="183"/>
      <c r="N15" s="184"/>
      <c r="O15" s="185"/>
      <c r="P15" s="186"/>
      <c r="Q15" s="187"/>
      <c r="R15" s="188"/>
      <c r="S15" s="189"/>
      <c r="T15" s="190"/>
      <c r="U15" s="191"/>
      <c r="V15" s="192"/>
      <c r="W15" s="193"/>
      <c r="X15" s="194"/>
      <c r="Y15" s="195"/>
      <c r="Z15" s="196"/>
      <c r="AA15" s="197"/>
      <c r="AB15" s="198"/>
      <c r="AC15" s="199"/>
      <c r="AD15" s="200"/>
      <c r="AE15" s="201"/>
      <c r="AF15" s="202"/>
      <c r="AG15" s="319"/>
      <c r="AH15" s="311"/>
      <c r="AI15" s="312"/>
      <c r="AJ15" s="313"/>
      <c r="AK15" s="314"/>
      <c r="AL15" s="139"/>
      <c r="AM15" s="139"/>
    </row>
    <row r="16" spans="1:39" x14ac:dyDescent="0.2">
      <c r="A16" s="139">
        <f>'Product Inventory'!A15</f>
        <v>0</v>
      </c>
      <c r="B16" s="175"/>
      <c r="C16" s="139" t="e">
        <f>VLOOKUP(A16,Parts!$A$2:$AE$190,11,FALSE())</f>
        <v>#N/A</v>
      </c>
      <c r="D16" s="139">
        <f t="shared" si="1"/>
        <v>0</v>
      </c>
      <c r="E16" s="175" t="e">
        <f t="shared" si="2"/>
        <v>#N/A</v>
      </c>
      <c r="F16" s="176"/>
      <c r="G16" s="177"/>
      <c r="H16" s="178"/>
      <c r="I16" s="179"/>
      <c r="J16" s="180"/>
      <c r="K16" s="181"/>
      <c r="L16" s="182"/>
      <c r="M16" s="183"/>
      <c r="N16" s="184"/>
      <c r="O16" s="185"/>
      <c r="P16" s="186"/>
      <c r="Q16" s="187"/>
      <c r="R16" s="188"/>
      <c r="S16" s="189"/>
      <c r="T16" s="190"/>
      <c r="U16" s="191"/>
      <c r="V16" s="192"/>
      <c r="W16" s="193"/>
      <c r="X16" s="194"/>
      <c r="Y16" s="195"/>
      <c r="Z16" s="196"/>
      <c r="AA16" s="197"/>
      <c r="AB16" s="198"/>
      <c r="AC16" s="199"/>
      <c r="AD16" s="200"/>
      <c r="AE16" s="201"/>
      <c r="AF16" s="202"/>
      <c r="AG16" s="319"/>
      <c r="AH16" s="311"/>
      <c r="AI16" s="312"/>
      <c r="AJ16" s="313"/>
      <c r="AK16" s="314"/>
      <c r="AL16" s="139"/>
      <c r="AM16" s="139"/>
    </row>
    <row r="17" spans="1:39" x14ac:dyDescent="0.2">
      <c r="A17" s="139">
        <f>'Product Inventory'!A16</f>
        <v>0</v>
      </c>
      <c r="B17" s="175"/>
      <c r="C17" s="139" t="e">
        <f>VLOOKUP(A17,Parts!$A$2:$AE$190,11,FALSE())</f>
        <v>#N/A</v>
      </c>
      <c r="D17" s="139">
        <f t="shared" si="1"/>
        <v>0</v>
      </c>
      <c r="E17" s="175" t="e">
        <f t="shared" si="2"/>
        <v>#N/A</v>
      </c>
      <c r="F17" s="176"/>
      <c r="G17" s="177"/>
      <c r="H17" s="178"/>
      <c r="I17" s="179"/>
      <c r="J17" s="180"/>
      <c r="K17" s="181"/>
      <c r="L17" s="182"/>
      <c r="M17" s="183"/>
      <c r="N17" s="184"/>
      <c r="O17" s="185"/>
      <c r="P17" s="186"/>
      <c r="Q17" s="187"/>
      <c r="R17" s="188"/>
      <c r="S17" s="189"/>
      <c r="T17" s="190"/>
      <c r="U17" s="191"/>
      <c r="V17" s="192"/>
      <c r="W17" s="193"/>
      <c r="X17" s="194"/>
      <c r="Y17" s="195"/>
      <c r="Z17" s="196"/>
      <c r="AA17" s="197"/>
      <c r="AB17" s="198"/>
      <c r="AC17" s="199"/>
      <c r="AD17" s="200"/>
      <c r="AE17" s="201"/>
      <c r="AF17" s="202"/>
      <c r="AG17" s="319"/>
      <c r="AH17" s="311"/>
      <c r="AI17" s="312"/>
      <c r="AJ17" s="313"/>
      <c r="AK17" s="314"/>
      <c r="AL17" s="139"/>
      <c r="AM17" s="139"/>
    </row>
    <row r="18" spans="1:39" x14ac:dyDescent="0.2">
      <c r="A18" s="139">
        <f>'Product Inventory'!A17</f>
        <v>0</v>
      </c>
      <c r="B18" s="175"/>
      <c r="C18" s="139" t="e">
        <f>VLOOKUP(A18,Parts!$A$2:$AE$190,11,FALSE())</f>
        <v>#N/A</v>
      </c>
      <c r="D18" s="139">
        <f t="shared" si="1"/>
        <v>0</v>
      </c>
      <c r="E18" s="175" t="e">
        <f t="shared" si="2"/>
        <v>#N/A</v>
      </c>
      <c r="F18" s="176"/>
      <c r="G18" s="177"/>
      <c r="H18" s="178"/>
      <c r="I18" s="179"/>
      <c r="J18" s="180"/>
      <c r="K18" s="181"/>
      <c r="L18" s="182"/>
      <c r="M18" s="183"/>
      <c r="N18" s="184"/>
      <c r="O18" s="185"/>
      <c r="P18" s="186"/>
      <c r="Q18" s="187"/>
      <c r="R18" s="188"/>
      <c r="S18" s="189"/>
      <c r="T18" s="190"/>
      <c r="U18" s="191"/>
      <c r="V18" s="192"/>
      <c r="W18" s="193"/>
      <c r="X18" s="194"/>
      <c r="Y18" s="195"/>
      <c r="Z18" s="196"/>
      <c r="AA18" s="197"/>
      <c r="AB18" s="198"/>
      <c r="AC18" s="199"/>
      <c r="AD18" s="200"/>
      <c r="AE18" s="201"/>
      <c r="AF18" s="202"/>
      <c r="AG18" s="319"/>
      <c r="AH18" s="311"/>
      <c r="AI18" s="312"/>
      <c r="AJ18" s="313"/>
      <c r="AK18" s="314"/>
      <c r="AL18" s="139"/>
      <c r="AM18" s="139"/>
    </row>
    <row r="19" spans="1:39" x14ac:dyDescent="0.2">
      <c r="A19" s="139">
        <f>'Product Inventory'!A18</f>
        <v>0</v>
      </c>
      <c r="B19" s="175"/>
      <c r="C19" s="139" t="e">
        <f>VLOOKUP(A19,Parts!$A$2:$AE$190,11,FALSE())</f>
        <v>#N/A</v>
      </c>
      <c r="D19" s="139">
        <f t="shared" si="1"/>
        <v>0</v>
      </c>
      <c r="E19" s="175" t="e">
        <f t="shared" si="2"/>
        <v>#N/A</v>
      </c>
      <c r="F19" s="176"/>
      <c r="G19" s="177"/>
      <c r="H19" s="178"/>
      <c r="I19" s="179"/>
      <c r="J19" s="180"/>
      <c r="K19" s="181"/>
      <c r="L19" s="182"/>
      <c r="M19" s="183"/>
      <c r="N19" s="184"/>
      <c r="O19" s="185"/>
      <c r="P19" s="186"/>
      <c r="Q19" s="187"/>
      <c r="R19" s="188"/>
      <c r="S19" s="189"/>
      <c r="T19" s="190"/>
      <c r="U19" s="191"/>
      <c r="V19" s="192"/>
      <c r="W19" s="193"/>
      <c r="X19" s="194"/>
      <c r="Y19" s="195"/>
      <c r="Z19" s="196"/>
      <c r="AA19" s="197"/>
      <c r="AB19" s="198"/>
      <c r="AC19" s="199"/>
      <c r="AD19" s="200"/>
      <c r="AE19" s="201"/>
      <c r="AF19" s="202"/>
      <c r="AG19" s="319"/>
      <c r="AH19" s="311"/>
      <c r="AI19" s="312"/>
      <c r="AJ19" s="313"/>
      <c r="AK19" s="314"/>
      <c r="AL19" s="139"/>
      <c r="AM19" s="139"/>
    </row>
    <row r="20" spans="1:39" x14ac:dyDescent="0.2">
      <c r="A20" s="139">
        <f>'Product Inventory'!A19</f>
        <v>0</v>
      </c>
      <c r="B20" s="175"/>
      <c r="C20" s="139" t="e">
        <f>VLOOKUP(A20,Parts!$A$2:$AE$190,11,FALSE())</f>
        <v>#N/A</v>
      </c>
      <c r="D20" s="139">
        <f t="shared" si="1"/>
        <v>0</v>
      </c>
      <c r="E20" s="175" t="e">
        <f t="shared" si="2"/>
        <v>#N/A</v>
      </c>
      <c r="F20" s="176"/>
      <c r="G20" s="177"/>
      <c r="H20" s="178"/>
      <c r="I20" s="179"/>
      <c r="J20" s="180"/>
      <c r="K20" s="181"/>
      <c r="L20" s="182"/>
      <c r="M20" s="183"/>
      <c r="N20" s="184"/>
      <c r="O20" s="185"/>
      <c r="P20" s="186"/>
      <c r="Q20" s="187"/>
      <c r="R20" s="188"/>
      <c r="S20" s="189"/>
      <c r="T20" s="190"/>
      <c r="U20" s="191"/>
      <c r="V20" s="192"/>
      <c r="W20" s="193"/>
      <c r="X20" s="194"/>
      <c r="Y20" s="195"/>
      <c r="Z20" s="196"/>
      <c r="AA20" s="197"/>
      <c r="AB20" s="198"/>
      <c r="AC20" s="199"/>
      <c r="AD20" s="200"/>
      <c r="AE20" s="201"/>
      <c r="AF20" s="202"/>
      <c r="AG20" s="319"/>
      <c r="AH20" s="311"/>
      <c r="AI20" s="312"/>
      <c r="AJ20" s="313"/>
      <c r="AK20" s="314"/>
      <c r="AL20" s="139"/>
      <c r="AM20" s="139"/>
    </row>
    <row r="21" spans="1:39" x14ac:dyDescent="0.2">
      <c r="A21" s="139">
        <f>'Product Inventory'!A20</f>
        <v>0</v>
      </c>
      <c r="B21" s="175"/>
      <c r="C21" s="139" t="e">
        <f>VLOOKUP(A21,Parts!$A$2:$AE$190,11,FALSE())</f>
        <v>#N/A</v>
      </c>
      <c r="D21" s="139">
        <f t="shared" si="1"/>
        <v>0</v>
      </c>
      <c r="E21" s="175" t="e">
        <f t="shared" si="2"/>
        <v>#N/A</v>
      </c>
      <c r="F21" s="176"/>
      <c r="G21" s="177"/>
      <c r="H21" s="178"/>
      <c r="I21" s="179"/>
      <c r="J21" s="180"/>
      <c r="K21" s="181"/>
      <c r="L21" s="182"/>
      <c r="M21" s="183"/>
      <c r="N21" s="184"/>
      <c r="O21" s="185"/>
      <c r="P21" s="186"/>
      <c r="Q21" s="187"/>
      <c r="R21" s="188"/>
      <c r="S21" s="189"/>
      <c r="T21" s="190"/>
      <c r="U21" s="191"/>
      <c r="V21" s="192"/>
      <c r="W21" s="193"/>
      <c r="X21" s="194"/>
      <c r="Y21" s="195"/>
      <c r="Z21" s="196"/>
      <c r="AA21" s="197"/>
      <c r="AB21" s="198"/>
      <c r="AC21" s="199"/>
      <c r="AD21" s="200"/>
      <c r="AE21" s="201"/>
      <c r="AF21" s="202"/>
      <c r="AG21" s="319"/>
      <c r="AH21" s="311"/>
      <c r="AI21" s="312"/>
      <c r="AJ21" s="313"/>
      <c r="AK21" s="314"/>
      <c r="AL21" s="139"/>
      <c r="AM21" s="139"/>
    </row>
    <row r="22" spans="1:39" x14ac:dyDescent="0.2">
      <c r="A22" s="139">
        <f>'Product Inventory'!A21</f>
        <v>0</v>
      </c>
      <c r="B22" s="175"/>
      <c r="C22" s="139" t="e">
        <f>VLOOKUP(A22,Parts!$A$2:$AE$190,11,FALSE())</f>
        <v>#N/A</v>
      </c>
      <c r="D22" s="139">
        <f t="shared" si="1"/>
        <v>0</v>
      </c>
      <c r="E22" s="175" t="e">
        <f t="shared" si="2"/>
        <v>#N/A</v>
      </c>
      <c r="F22" s="176"/>
      <c r="G22" s="177"/>
      <c r="H22" s="178"/>
      <c r="I22" s="179"/>
      <c r="J22" s="180"/>
      <c r="K22" s="181"/>
      <c r="L22" s="182"/>
      <c r="M22" s="183"/>
      <c r="N22" s="184"/>
      <c r="O22" s="185"/>
      <c r="P22" s="186"/>
      <c r="Q22" s="187"/>
      <c r="R22" s="188"/>
      <c r="S22" s="189"/>
      <c r="T22" s="190"/>
      <c r="U22" s="191"/>
      <c r="V22" s="192"/>
      <c r="W22" s="193"/>
      <c r="X22" s="194"/>
      <c r="Y22" s="195"/>
      <c r="Z22" s="196"/>
      <c r="AA22" s="197"/>
      <c r="AB22" s="198"/>
      <c r="AC22" s="199"/>
      <c r="AD22" s="200"/>
      <c r="AE22" s="201"/>
      <c r="AF22" s="202"/>
      <c r="AG22" s="319"/>
      <c r="AH22" s="311"/>
      <c r="AI22" s="312"/>
      <c r="AJ22" s="313"/>
      <c r="AK22" s="314"/>
      <c r="AL22" s="139"/>
      <c r="AM22" s="139"/>
    </row>
    <row r="23" spans="1:39" x14ac:dyDescent="0.2">
      <c r="A23" s="139">
        <f>'Product Inventory'!A22</f>
        <v>0</v>
      </c>
      <c r="B23" s="175"/>
      <c r="C23" s="139" t="e">
        <f>VLOOKUP(A23,Parts!$A$2:$AE$190,11,FALSE())</f>
        <v>#N/A</v>
      </c>
      <c r="D23" s="139">
        <f t="shared" si="1"/>
        <v>0</v>
      </c>
      <c r="E23" s="175" t="e">
        <f t="shared" si="2"/>
        <v>#N/A</v>
      </c>
      <c r="F23" s="176"/>
      <c r="G23" s="177"/>
      <c r="H23" s="178"/>
      <c r="I23" s="179"/>
      <c r="J23" s="180"/>
      <c r="K23" s="181"/>
      <c r="L23" s="182"/>
      <c r="M23" s="183"/>
      <c r="N23" s="184"/>
      <c r="O23" s="185"/>
      <c r="P23" s="186"/>
      <c r="Q23" s="187"/>
      <c r="R23" s="188"/>
      <c r="S23" s="189"/>
      <c r="T23" s="190"/>
      <c r="U23" s="191"/>
      <c r="V23" s="192"/>
      <c r="W23" s="193"/>
      <c r="X23" s="194"/>
      <c r="Y23" s="195"/>
      <c r="Z23" s="196"/>
      <c r="AA23" s="197"/>
      <c r="AB23" s="198"/>
      <c r="AC23" s="199"/>
      <c r="AD23" s="200"/>
      <c r="AE23" s="201"/>
      <c r="AF23" s="202"/>
      <c r="AG23" s="319"/>
      <c r="AH23" s="311"/>
      <c r="AI23" s="312"/>
      <c r="AJ23" s="313"/>
      <c r="AK23" s="314"/>
      <c r="AL23" s="139"/>
      <c r="AM23" s="139"/>
    </row>
    <row r="24" spans="1:39" x14ac:dyDescent="0.2">
      <c r="A24" s="139">
        <f>'Product Inventory'!A23</f>
        <v>0</v>
      </c>
      <c r="B24" s="175" t="s">
        <v>172</v>
      </c>
      <c r="C24" s="139" t="e">
        <f>VLOOKUP(A24,Parts!$A$2:$AE$190,11,FALSE())</f>
        <v>#N/A</v>
      </c>
      <c r="D24" s="139">
        <f t="shared" si="1"/>
        <v>0</v>
      </c>
      <c r="E24" s="175" t="e">
        <f t="shared" si="2"/>
        <v>#N/A</v>
      </c>
      <c r="F24" s="176"/>
      <c r="G24" s="177"/>
      <c r="H24" s="178"/>
      <c r="I24" s="179"/>
      <c r="J24" s="180"/>
      <c r="K24" s="181"/>
      <c r="L24" s="182"/>
      <c r="M24" s="183"/>
      <c r="N24" s="184"/>
      <c r="O24" s="185"/>
      <c r="P24" s="186"/>
      <c r="Q24" s="187"/>
      <c r="R24" s="188"/>
      <c r="S24" s="189"/>
      <c r="T24" s="190"/>
      <c r="U24" s="191"/>
      <c r="V24" s="192"/>
      <c r="W24" s="193"/>
      <c r="X24" s="194"/>
      <c r="Y24" s="195"/>
      <c r="Z24" s="196"/>
      <c r="AA24" s="197"/>
      <c r="AB24" s="198"/>
      <c r="AC24" s="199"/>
      <c r="AD24" s="200"/>
      <c r="AE24" s="201"/>
      <c r="AF24" s="202"/>
      <c r="AG24" s="319"/>
      <c r="AH24" s="311"/>
      <c r="AI24" s="312"/>
      <c r="AJ24" s="313"/>
      <c r="AK24" s="314"/>
      <c r="AL24" s="139"/>
      <c r="AM24" s="139"/>
    </row>
    <row r="25" spans="1:39" x14ac:dyDescent="0.2">
      <c r="A25" s="139">
        <f>'Product Inventory'!A24</f>
        <v>0</v>
      </c>
      <c r="B25" s="175" t="s">
        <v>170</v>
      </c>
      <c r="C25" s="139" t="e">
        <f>VLOOKUP(A25,Parts!$A$2:$AE$190,11,FALSE())</f>
        <v>#N/A</v>
      </c>
      <c r="D25" s="139">
        <f t="shared" si="1"/>
        <v>0</v>
      </c>
      <c r="E25" s="175" t="e">
        <f t="shared" si="2"/>
        <v>#N/A</v>
      </c>
      <c r="F25" s="176"/>
      <c r="G25" s="177"/>
      <c r="H25" s="178"/>
      <c r="I25" s="179"/>
      <c r="J25" s="180"/>
      <c r="K25" s="181"/>
      <c r="L25" s="182"/>
      <c r="M25" s="183"/>
      <c r="N25" s="184"/>
      <c r="O25" s="185"/>
      <c r="P25" s="186"/>
      <c r="Q25" s="187"/>
      <c r="R25" s="188"/>
      <c r="S25" s="189"/>
      <c r="T25" s="190"/>
      <c r="U25" s="191"/>
      <c r="V25" s="192"/>
      <c r="W25" s="193"/>
      <c r="X25" s="194"/>
      <c r="Y25" s="195"/>
      <c r="Z25" s="196"/>
      <c r="AA25" s="197"/>
      <c r="AB25" s="198"/>
      <c r="AC25" s="199"/>
      <c r="AD25" s="200"/>
      <c r="AE25" s="201"/>
      <c r="AF25" s="202"/>
      <c r="AG25" s="319"/>
      <c r="AH25" s="311"/>
      <c r="AI25" s="312"/>
      <c r="AJ25" s="313"/>
      <c r="AK25" s="314"/>
      <c r="AL25" s="139"/>
      <c r="AM25" s="139"/>
    </row>
    <row r="26" spans="1:39" x14ac:dyDescent="0.2">
      <c r="A26" s="139">
        <f>'Product Inventory'!A25</f>
        <v>0</v>
      </c>
      <c r="B26" s="175" t="s">
        <v>171</v>
      </c>
      <c r="C26" s="139" t="e">
        <f>VLOOKUP(A26,Parts!$A$2:$AE$190,11,FALSE())</f>
        <v>#N/A</v>
      </c>
      <c r="D26" s="139">
        <f t="shared" si="1"/>
        <v>0</v>
      </c>
      <c r="E26" s="175" t="e">
        <f t="shared" si="2"/>
        <v>#N/A</v>
      </c>
      <c r="F26" s="176"/>
      <c r="G26" s="177"/>
      <c r="H26" s="178"/>
      <c r="I26" s="179"/>
      <c r="J26" s="180"/>
      <c r="K26" s="181"/>
      <c r="L26" s="182"/>
      <c r="M26" s="183"/>
      <c r="N26" s="184"/>
      <c r="O26" s="185"/>
      <c r="P26" s="186"/>
      <c r="Q26" s="187"/>
      <c r="R26" s="188"/>
      <c r="S26" s="189"/>
      <c r="T26" s="190"/>
      <c r="U26" s="191"/>
      <c r="V26" s="192"/>
      <c r="W26" s="193"/>
      <c r="X26" s="194"/>
      <c r="Y26" s="195"/>
      <c r="Z26" s="196"/>
      <c r="AA26" s="197"/>
      <c r="AB26" s="198"/>
      <c r="AC26" s="199"/>
      <c r="AD26" s="200"/>
      <c r="AE26" s="201"/>
      <c r="AF26" s="202"/>
      <c r="AG26" s="319"/>
      <c r="AH26" s="311"/>
      <c r="AI26" s="312"/>
      <c r="AJ26" s="313"/>
      <c r="AK26" s="314"/>
      <c r="AL26" s="139"/>
      <c r="AM26" s="139"/>
    </row>
    <row r="27" spans="1:39" x14ac:dyDescent="0.2">
      <c r="A27" s="139">
        <f>'Product Inventory'!A26</f>
        <v>0</v>
      </c>
      <c r="B27" s="175"/>
      <c r="C27" s="139" t="e">
        <f>VLOOKUP(A27,Parts!$A$2:$AE$190,11,FALSE())</f>
        <v>#N/A</v>
      </c>
      <c r="D27" s="139">
        <f t="shared" si="1"/>
        <v>0</v>
      </c>
      <c r="E27" s="175" t="e">
        <f t="shared" si="2"/>
        <v>#N/A</v>
      </c>
      <c r="F27" s="176"/>
      <c r="G27" s="177"/>
      <c r="H27" s="178"/>
      <c r="I27" s="179"/>
      <c r="J27" s="180"/>
      <c r="K27" s="181"/>
      <c r="L27" s="182"/>
      <c r="M27" s="183"/>
      <c r="N27" s="184"/>
      <c r="O27" s="185"/>
      <c r="P27" s="186"/>
      <c r="Q27" s="187"/>
      <c r="R27" s="188"/>
      <c r="S27" s="189"/>
      <c r="T27" s="190"/>
      <c r="U27" s="191"/>
      <c r="V27" s="192"/>
      <c r="W27" s="193"/>
      <c r="X27" s="194"/>
      <c r="Y27" s="195"/>
      <c r="Z27" s="196"/>
      <c r="AA27" s="197"/>
      <c r="AB27" s="198"/>
      <c r="AC27" s="199"/>
      <c r="AD27" s="200"/>
      <c r="AE27" s="201"/>
      <c r="AF27" s="202"/>
      <c r="AG27" s="319"/>
      <c r="AH27" s="311"/>
      <c r="AI27" s="312"/>
      <c r="AJ27" s="313"/>
      <c r="AK27" s="314"/>
      <c r="AL27" s="139"/>
      <c r="AM27" s="139"/>
    </row>
    <row r="28" spans="1:39" x14ac:dyDescent="0.2">
      <c r="A28" s="139">
        <f>'Product Inventory'!A27</f>
        <v>0</v>
      </c>
      <c r="B28" s="175"/>
      <c r="C28" s="139" t="e">
        <f>VLOOKUP(A28,Parts!$A$2:$AE$190,11,FALSE())</f>
        <v>#N/A</v>
      </c>
      <c r="D28" s="139">
        <f t="shared" si="1"/>
        <v>0</v>
      </c>
      <c r="E28" s="175" t="e">
        <f t="shared" si="2"/>
        <v>#N/A</v>
      </c>
      <c r="F28" s="176"/>
      <c r="G28" s="177"/>
      <c r="H28" s="178"/>
      <c r="I28" s="179"/>
      <c r="J28" s="180"/>
      <c r="K28" s="181"/>
      <c r="L28" s="182"/>
      <c r="M28" s="183"/>
      <c r="N28" s="184"/>
      <c r="O28" s="185"/>
      <c r="P28" s="186"/>
      <c r="Q28" s="187"/>
      <c r="R28" s="188"/>
      <c r="S28" s="189"/>
      <c r="T28" s="190"/>
      <c r="U28" s="191"/>
      <c r="V28" s="192"/>
      <c r="W28" s="193"/>
      <c r="X28" s="194"/>
      <c r="Y28" s="195"/>
      <c r="Z28" s="196"/>
      <c r="AA28" s="197"/>
      <c r="AB28" s="198"/>
      <c r="AC28" s="199"/>
      <c r="AD28" s="200"/>
      <c r="AE28" s="201"/>
      <c r="AF28" s="202"/>
      <c r="AG28" s="319"/>
      <c r="AH28" s="311"/>
      <c r="AI28" s="312"/>
      <c r="AJ28" s="313"/>
      <c r="AK28" s="314"/>
      <c r="AL28" s="139"/>
      <c r="AM28" s="139"/>
    </row>
    <row r="29" spans="1:39" x14ac:dyDescent="0.2">
      <c r="A29" s="139">
        <f>'Product Inventory'!A28</f>
        <v>0</v>
      </c>
      <c r="B29" s="175"/>
      <c r="C29" s="139" t="e">
        <f>VLOOKUP(A29,Parts!$A$2:$AE$190,11,FALSE())</f>
        <v>#N/A</v>
      </c>
      <c r="D29" s="139">
        <f t="shared" si="1"/>
        <v>0</v>
      </c>
      <c r="E29" s="175" t="e">
        <f t="shared" si="2"/>
        <v>#N/A</v>
      </c>
      <c r="F29" s="176"/>
      <c r="G29" s="177"/>
      <c r="H29" s="178"/>
      <c r="I29" s="179"/>
      <c r="J29" s="180"/>
      <c r="K29" s="181"/>
      <c r="L29" s="182"/>
      <c r="M29" s="183"/>
      <c r="N29" s="184"/>
      <c r="O29" s="185"/>
      <c r="P29" s="186"/>
      <c r="Q29" s="187"/>
      <c r="R29" s="188"/>
      <c r="S29" s="189"/>
      <c r="T29" s="190"/>
      <c r="U29" s="191"/>
      <c r="V29" s="192"/>
      <c r="W29" s="193"/>
      <c r="X29" s="194"/>
      <c r="Y29" s="195"/>
      <c r="Z29" s="196"/>
      <c r="AA29" s="197"/>
      <c r="AB29" s="198"/>
      <c r="AC29" s="199"/>
      <c r="AD29" s="200"/>
      <c r="AE29" s="201"/>
      <c r="AF29" s="202"/>
      <c r="AG29" s="319"/>
      <c r="AH29" s="311"/>
      <c r="AI29" s="312"/>
      <c r="AJ29" s="313"/>
      <c r="AK29" s="314"/>
      <c r="AL29" s="139"/>
      <c r="AM29" s="139"/>
    </row>
    <row r="30" spans="1:39" x14ac:dyDescent="0.2">
      <c r="A30" s="139">
        <f>'Product Inventory'!A29</f>
        <v>0</v>
      </c>
      <c r="B30" s="175"/>
      <c r="C30" s="139" t="e">
        <f>VLOOKUP(A30,Parts!$A$2:$AE$190,11,FALSE())</f>
        <v>#N/A</v>
      </c>
      <c r="D30" s="139">
        <f t="shared" si="1"/>
        <v>0</v>
      </c>
      <c r="E30" s="175" t="e">
        <f t="shared" si="2"/>
        <v>#N/A</v>
      </c>
      <c r="F30" s="176"/>
      <c r="G30" s="177"/>
      <c r="H30" s="178"/>
      <c r="I30" s="179"/>
      <c r="J30" s="180"/>
      <c r="K30" s="181"/>
      <c r="L30" s="182"/>
      <c r="M30" s="183"/>
      <c r="N30" s="184"/>
      <c r="O30" s="185"/>
      <c r="P30" s="186"/>
      <c r="Q30" s="187"/>
      <c r="R30" s="188"/>
      <c r="S30" s="189"/>
      <c r="T30" s="190"/>
      <c r="U30" s="191"/>
      <c r="V30" s="192"/>
      <c r="W30" s="193"/>
      <c r="X30" s="194"/>
      <c r="Y30" s="195"/>
      <c r="Z30" s="196"/>
      <c r="AA30" s="197"/>
      <c r="AB30" s="198"/>
      <c r="AC30" s="199"/>
      <c r="AD30" s="200"/>
      <c r="AE30" s="201"/>
      <c r="AF30" s="202"/>
      <c r="AG30" s="319"/>
      <c r="AH30" s="311"/>
      <c r="AI30" s="312"/>
      <c r="AJ30" s="313"/>
      <c r="AK30" s="314"/>
      <c r="AL30" s="139"/>
      <c r="AM30" s="139"/>
    </row>
    <row r="31" spans="1:39" x14ac:dyDescent="0.2">
      <c r="A31" s="139">
        <f>'Product Inventory'!A30</f>
        <v>0</v>
      </c>
      <c r="B31" s="175"/>
      <c r="C31" s="139" t="e">
        <f>VLOOKUP(A31,Parts!$A$2:$AE$190,11,FALSE())</f>
        <v>#N/A</v>
      </c>
      <c r="D31" s="139">
        <f t="shared" si="1"/>
        <v>0</v>
      </c>
      <c r="E31" s="175" t="e">
        <f t="shared" si="2"/>
        <v>#N/A</v>
      </c>
      <c r="F31" s="176"/>
      <c r="G31" s="177"/>
      <c r="H31" s="178"/>
      <c r="I31" s="179"/>
      <c r="J31" s="180"/>
      <c r="K31" s="181"/>
      <c r="L31" s="182"/>
      <c r="M31" s="183"/>
      <c r="N31" s="184"/>
      <c r="O31" s="185"/>
      <c r="P31" s="186"/>
      <c r="Q31" s="187"/>
      <c r="R31" s="188"/>
      <c r="S31" s="189"/>
      <c r="T31" s="190"/>
      <c r="U31" s="191"/>
      <c r="V31" s="192"/>
      <c r="W31" s="193"/>
      <c r="X31" s="194"/>
      <c r="Y31" s="195"/>
      <c r="Z31" s="196"/>
      <c r="AA31" s="197"/>
      <c r="AB31" s="198"/>
      <c r="AC31" s="199"/>
      <c r="AD31" s="200"/>
      <c r="AE31" s="201"/>
      <c r="AF31" s="202"/>
      <c r="AG31" s="319"/>
      <c r="AH31" s="311"/>
      <c r="AI31" s="312"/>
      <c r="AJ31" s="313"/>
      <c r="AK31" s="314"/>
      <c r="AL31" s="139"/>
      <c r="AM31" s="139"/>
    </row>
    <row r="32" spans="1:39" x14ac:dyDescent="0.2">
      <c r="A32" s="139">
        <f>'Product Inventory'!A31</f>
        <v>0</v>
      </c>
      <c r="B32" s="175"/>
      <c r="C32" s="139" t="e">
        <f>VLOOKUP(A32,Parts!$A$2:$AE$190,11,FALSE())</f>
        <v>#N/A</v>
      </c>
      <c r="D32" s="139">
        <f t="shared" si="1"/>
        <v>0</v>
      </c>
      <c r="E32" s="175" t="e">
        <f t="shared" si="2"/>
        <v>#N/A</v>
      </c>
      <c r="F32" s="176"/>
      <c r="G32" s="177"/>
      <c r="H32" s="178"/>
      <c r="I32" s="179"/>
      <c r="J32" s="180"/>
      <c r="K32" s="181"/>
      <c r="L32" s="182"/>
      <c r="M32" s="183"/>
      <c r="N32" s="184"/>
      <c r="O32" s="185"/>
      <c r="P32" s="186"/>
      <c r="Q32" s="187"/>
      <c r="R32" s="188"/>
      <c r="S32" s="189"/>
      <c r="T32" s="190"/>
      <c r="U32" s="191"/>
      <c r="V32" s="192"/>
      <c r="W32" s="193"/>
      <c r="X32" s="194"/>
      <c r="Y32" s="195"/>
      <c r="Z32" s="196"/>
      <c r="AA32" s="197"/>
      <c r="AB32" s="198"/>
      <c r="AC32" s="199"/>
      <c r="AD32" s="200"/>
      <c r="AE32" s="201"/>
      <c r="AF32" s="202"/>
      <c r="AG32" s="319"/>
      <c r="AH32" s="311"/>
      <c r="AI32" s="312"/>
      <c r="AJ32" s="313"/>
      <c r="AK32" s="314"/>
      <c r="AL32" s="139"/>
      <c r="AM32" s="139"/>
    </row>
    <row r="33" spans="1:39" x14ac:dyDescent="0.2">
      <c r="A33" s="139">
        <f>'Product Inventory'!A32</f>
        <v>0</v>
      </c>
      <c r="B33" s="175"/>
      <c r="C33" s="139" t="e">
        <f>VLOOKUP(A33,Parts!$A$2:$AE$190,11,FALSE())</f>
        <v>#N/A</v>
      </c>
      <c r="D33" s="139">
        <f t="shared" si="1"/>
        <v>0</v>
      </c>
      <c r="E33" s="175" t="e">
        <f t="shared" si="2"/>
        <v>#N/A</v>
      </c>
      <c r="F33" s="176"/>
      <c r="G33" s="177"/>
      <c r="H33" s="178"/>
      <c r="I33" s="179"/>
      <c r="J33" s="180"/>
      <c r="K33" s="181"/>
      <c r="L33" s="182"/>
      <c r="M33" s="183"/>
      <c r="N33" s="184"/>
      <c r="O33" s="185"/>
      <c r="P33" s="186"/>
      <c r="Q33" s="187"/>
      <c r="R33" s="188"/>
      <c r="S33" s="189"/>
      <c r="T33" s="190"/>
      <c r="U33" s="191"/>
      <c r="V33" s="192"/>
      <c r="W33" s="193"/>
      <c r="X33" s="194"/>
      <c r="Y33" s="195"/>
      <c r="Z33" s="196"/>
      <c r="AA33" s="197"/>
      <c r="AB33" s="198"/>
      <c r="AC33" s="199"/>
      <c r="AD33" s="200"/>
      <c r="AE33" s="201"/>
      <c r="AF33" s="202"/>
      <c r="AG33" s="319"/>
      <c r="AH33" s="311"/>
      <c r="AI33" s="312"/>
      <c r="AJ33" s="313"/>
      <c r="AK33" s="314"/>
      <c r="AL33" s="139"/>
      <c r="AM33" s="139"/>
    </row>
    <row r="34" spans="1:39" x14ac:dyDescent="0.2">
      <c r="A34" s="139">
        <f>'Product Inventory'!A33</f>
        <v>0</v>
      </c>
      <c r="B34" s="175"/>
      <c r="C34" s="139" t="e">
        <f>VLOOKUP(A34,Parts!$A$2:$AE$190,11,FALSE())</f>
        <v>#N/A</v>
      </c>
      <c r="D34" s="139">
        <f t="shared" si="1"/>
        <v>0</v>
      </c>
      <c r="E34" s="175" t="e">
        <f t="shared" si="2"/>
        <v>#N/A</v>
      </c>
      <c r="F34" s="176"/>
      <c r="G34" s="177"/>
      <c r="H34" s="178"/>
      <c r="I34" s="179"/>
      <c r="J34" s="180"/>
      <c r="K34" s="181"/>
      <c r="L34" s="182"/>
      <c r="M34" s="183"/>
      <c r="N34" s="184"/>
      <c r="O34" s="185"/>
      <c r="P34" s="186"/>
      <c r="Q34" s="187"/>
      <c r="R34" s="188"/>
      <c r="S34" s="189"/>
      <c r="T34" s="190"/>
      <c r="U34" s="191"/>
      <c r="V34" s="192"/>
      <c r="W34" s="193"/>
      <c r="X34" s="194"/>
      <c r="Y34" s="195"/>
      <c r="Z34" s="196"/>
      <c r="AA34" s="197"/>
      <c r="AB34" s="198"/>
      <c r="AC34" s="199"/>
      <c r="AD34" s="200"/>
      <c r="AE34" s="201"/>
      <c r="AF34" s="202"/>
      <c r="AG34" s="319"/>
      <c r="AH34" s="311"/>
      <c r="AI34" s="312"/>
      <c r="AJ34" s="313"/>
      <c r="AK34" s="314"/>
      <c r="AL34" s="139"/>
      <c r="AM34" s="139"/>
    </row>
    <row r="35" spans="1:39" x14ac:dyDescent="0.2">
      <c r="A35" s="139">
        <f>'Product Inventory'!A34</f>
        <v>0</v>
      </c>
      <c r="B35" s="175"/>
      <c r="C35" s="139" t="e">
        <f>VLOOKUP(A35,Parts!$A$2:$AE$190,11,FALSE())</f>
        <v>#N/A</v>
      </c>
      <c r="D35" s="139">
        <f t="shared" si="1"/>
        <v>0</v>
      </c>
      <c r="E35" s="175" t="e">
        <f t="shared" si="2"/>
        <v>#N/A</v>
      </c>
      <c r="F35" s="176"/>
      <c r="G35" s="177"/>
      <c r="H35" s="178"/>
      <c r="I35" s="179"/>
      <c r="J35" s="180"/>
      <c r="K35" s="181"/>
      <c r="L35" s="182"/>
      <c r="M35" s="183"/>
      <c r="N35" s="184"/>
      <c r="O35" s="185"/>
      <c r="P35" s="186"/>
      <c r="Q35" s="187"/>
      <c r="R35" s="188"/>
      <c r="S35" s="189"/>
      <c r="T35" s="190"/>
      <c r="U35" s="191"/>
      <c r="V35" s="192"/>
      <c r="W35" s="193"/>
      <c r="X35" s="194"/>
      <c r="Y35" s="195"/>
      <c r="Z35" s="196"/>
      <c r="AA35" s="197"/>
      <c r="AB35" s="198"/>
      <c r="AC35" s="199"/>
      <c r="AD35" s="200"/>
      <c r="AE35" s="201"/>
      <c r="AF35" s="202"/>
      <c r="AG35" s="319"/>
      <c r="AH35" s="311"/>
      <c r="AI35" s="312"/>
      <c r="AJ35" s="313"/>
      <c r="AK35" s="314"/>
      <c r="AL35" s="139"/>
      <c r="AM35" s="139"/>
    </row>
    <row r="36" spans="1:39" x14ac:dyDescent="0.2">
      <c r="A36" s="139">
        <f>'Product Inventory'!A35</f>
        <v>0</v>
      </c>
      <c r="B36" s="175"/>
      <c r="C36" s="139" t="e">
        <f>VLOOKUP(A36,Parts!$A$2:$AE$190,11,FALSE())</f>
        <v>#N/A</v>
      </c>
      <c r="D36" s="139">
        <f t="shared" si="1"/>
        <v>0</v>
      </c>
      <c r="E36" s="175" t="e">
        <f t="shared" si="2"/>
        <v>#N/A</v>
      </c>
      <c r="F36" s="176"/>
      <c r="G36" s="177"/>
      <c r="H36" s="178"/>
      <c r="I36" s="179"/>
      <c r="J36" s="180"/>
      <c r="K36" s="181"/>
      <c r="L36" s="182"/>
      <c r="M36" s="183"/>
      <c r="N36" s="184"/>
      <c r="O36" s="185"/>
      <c r="P36" s="186"/>
      <c r="Q36" s="187"/>
      <c r="R36" s="188"/>
      <c r="S36" s="189"/>
      <c r="T36" s="190"/>
      <c r="U36" s="191"/>
      <c r="V36" s="192"/>
      <c r="W36" s="193"/>
      <c r="X36" s="194"/>
      <c r="Y36" s="195"/>
      <c r="Z36" s="196"/>
      <c r="AA36" s="197"/>
      <c r="AB36" s="198"/>
      <c r="AC36" s="199"/>
      <c r="AD36" s="200"/>
      <c r="AE36" s="201"/>
      <c r="AF36" s="202"/>
      <c r="AG36" s="319"/>
      <c r="AH36" s="311"/>
      <c r="AI36" s="312"/>
      <c r="AJ36" s="313"/>
      <c r="AK36" s="314"/>
      <c r="AL36" s="139"/>
      <c r="AM36" s="139"/>
    </row>
    <row r="37" spans="1:39" x14ac:dyDescent="0.2">
      <c r="A37" s="139">
        <f>'Product Inventory'!A36</f>
        <v>0</v>
      </c>
      <c r="B37" s="175"/>
      <c r="C37" s="139" t="e">
        <f>VLOOKUP(A37,Parts!$A$2:$AE$190,11,FALSE())</f>
        <v>#N/A</v>
      </c>
      <c r="D37" s="139">
        <f t="shared" si="1"/>
        <v>0</v>
      </c>
      <c r="E37" s="175" t="e">
        <f t="shared" si="2"/>
        <v>#N/A</v>
      </c>
      <c r="F37" s="176"/>
      <c r="G37" s="177"/>
      <c r="H37" s="178"/>
      <c r="I37" s="179"/>
      <c r="J37" s="180"/>
      <c r="K37" s="181"/>
      <c r="L37" s="182"/>
      <c r="M37" s="183"/>
      <c r="N37" s="184"/>
      <c r="O37" s="185"/>
      <c r="P37" s="186"/>
      <c r="Q37" s="187"/>
      <c r="R37" s="188"/>
      <c r="S37" s="189"/>
      <c r="T37" s="190"/>
      <c r="U37" s="191"/>
      <c r="V37" s="192"/>
      <c r="W37" s="193"/>
      <c r="X37" s="194"/>
      <c r="Y37" s="195"/>
      <c r="Z37" s="196"/>
      <c r="AA37" s="197"/>
      <c r="AB37" s="198"/>
      <c r="AC37" s="199"/>
      <c r="AD37" s="200"/>
      <c r="AE37" s="201"/>
      <c r="AF37" s="202"/>
      <c r="AG37" s="319"/>
      <c r="AH37" s="311"/>
      <c r="AI37" s="312"/>
      <c r="AJ37" s="313"/>
      <c r="AK37" s="314"/>
      <c r="AL37" s="139"/>
      <c r="AM37" s="139"/>
    </row>
    <row r="38" spans="1:39" x14ac:dyDescent="0.2">
      <c r="A38" s="139">
        <f>'Product Inventory'!A37</f>
        <v>0</v>
      </c>
      <c r="B38" s="175"/>
      <c r="C38" s="139" t="e">
        <f>VLOOKUP(A38,Parts!$A$2:$AE$190,11,FALSE())</f>
        <v>#N/A</v>
      </c>
      <c r="D38" s="139">
        <f t="shared" si="1"/>
        <v>0</v>
      </c>
      <c r="E38" s="175" t="e">
        <f t="shared" si="2"/>
        <v>#N/A</v>
      </c>
      <c r="F38" s="176"/>
      <c r="G38" s="177"/>
      <c r="H38" s="178"/>
      <c r="I38" s="179"/>
      <c r="J38" s="180"/>
      <c r="K38" s="181"/>
      <c r="L38" s="182"/>
      <c r="M38" s="183"/>
      <c r="N38" s="184"/>
      <c r="O38" s="185"/>
      <c r="P38" s="186"/>
      <c r="Q38" s="187"/>
      <c r="R38" s="188"/>
      <c r="S38" s="189"/>
      <c r="T38" s="190"/>
      <c r="U38" s="191"/>
      <c r="V38" s="192"/>
      <c r="W38" s="193"/>
      <c r="X38" s="194"/>
      <c r="Y38" s="195"/>
      <c r="Z38" s="196"/>
      <c r="AA38" s="197"/>
      <c r="AB38" s="198"/>
      <c r="AC38" s="199"/>
      <c r="AD38" s="200"/>
      <c r="AE38" s="201"/>
      <c r="AF38" s="202"/>
      <c r="AG38" s="319"/>
      <c r="AH38" s="311"/>
      <c r="AI38" s="312"/>
      <c r="AJ38" s="313"/>
      <c r="AK38" s="314"/>
      <c r="AL38" s="139"/>
      <c r="AM38" s="139"/>
    </row>
    <row r="39" spans="1:39" x14ac:dyDescent="0.2">
      <c r="A39" s="139">
        <f>'Product Inventory'!A38</f>
        <v>0</v>
      </c>
      <c r="B39" s="175"/>
      <c r="C39" s="139" t="e">
        <f>VLOOKUP(A39,Parts!$A$2:$AE$190,11,FALSE())</f>
        <v>#N/A</v>
      </c>
      <c r="D39" s="139">
        <f t="shared" si="1"/>
        <v>0</v>
      </c>
      <c r="E39" s="175" t="e">
        <f t="shared" si="2"/>
        <v>#N/A</v>
      </c>
      <c r="F39" s="176"/>
      <c r="G39" s="177"/>
      <c r="H39" s="178"/>
      <c r="I39" s="179"/>
      <c r="J39" s="180"/>
      <c r="K39" s="181"/>
      <c r="L39" s="182"/>
      <c r="M39" s="183"/>
      <c r="N39" s="184"/>
      <c r="O39" s="185"/>
      <c r="P39" s="186"/>
      <c r="Q39" s="187"/>
      <c r="R39" s="188"/>
      <c r="S39" s="189"/>
      <c r="T39" s="190"/>
      <c r="U39" s="191"/>
      <c r="V39" s="192"/>
      <c r="W39" s="193"/>
      <c r="X39" s="194"/>
      <c r="Y39" s="195"/>
      <c r="Z39" s="196"/>
      <c r="AA39" s="197"/>
      <c r="AB39" s="198"/>
      <c r="AC39" s="199"/>
      <c r="AD39" s="200"/>
      <c r="AE39" s="201"/>
      <c r="AF39" s="202"/>
      <c r="AG39" s="319"/>
      <c r="AH39" s="311"/>
      <c r="AI39" s="312"/>
      <c r="AJ39" s="313"/>
      <c r="AK39" s="314"/>
      <c r="AL39" s="139"/>
      <c r="AM39" s="139"/>
    </row>
    <row r="40" spans="1:39" x14ac:dyDescent="0.2">
      <c r="A40" s="139">
        <f>'Product Inventory'!A39</f>
        <v>0</v>
      </c>
      <c r="B40" s="175"/>
      <c r="C40" s="139" t="e">
        <f>VLOOKUP(A40,Parts!$A$2:$AE$190,11,FALSE())</f>
        <v>#N/A</v>
      </c>
      <c r="D40" s="139">
        <f t="shared" si="1"/>
        <v>0</v>
      </c>
      <c r="E40" s="175" t="e">
        <f t="shared" si="2"/>
        <v>#N/A</v>
      </c>
      <c r="F40" s="176"/>
      <c r="G40" s="177"/>
      <c r="H40" s="178"/>
      <c r="I40" s="179"/>
      <c r="J40" s="180"/>
      <c r="K40" s="181"/>
      <c r="L40" s="182"/>
      <c r="M40" s="183"/>
      <c r="N40" s="184"/>
      <c r="O40" s="185"/>
      <c r="P40" s="186"/>
      <c r="Q40" s="187"/>
      <c r="R40" s="188"/>
      <c r="S40" s="189"/>
      <c r="T40" s="190"/>
      <c r="U40" s="191"/>
      <c r="V40" s="192"/>
      <c r="W40" s="193"/>
      <c r="X40" s="194"/>
      <c r="Y40" s="195"/>
      <c r="Z40" s="196"/>
      <c r="AA40" s="197"/>
      <c r="AB40" s="198"/>
      <c r="AC40" s="199"/>
      <c r="AD40" s="200"/>
      <c r="AE40" s="201"/>
      <c r="AF40" s="202"/>
      <c r="AG40" s="319"/>
      <c r="AH40" s="311"/>
      <c r="AI40" s="312"/>
      <c r="AJ40" s="313"/>
      <c r="AK40" s="314"/>
      <c r="AL40" s="139"/>
      <c r="AM40" s="139"/>
    </row>
    <row r="41" spans="1:39" x14ac:dyDescent="0.2">
      <c r="A41" s="139">
        <f>'Product Inventory'!A40</f>
        <v>0</v>
      </c>
      <c r="B41" s="175"/>
      <c r="C41" s="139" t="e">
        <f>VLOOKUP(A41,Parts!$A$2:$AE$190,11,FALSE())</f>
        <v>#N/A</v>
      </c>
      <c r="D41" s="139">
        <f t="shared" si="1"/>
        <v>0</v>
      </c>
      <c r="E41" s="175" t="e">
        <f t="shared" si="2"/>
        <v>#N/A</v>
      </c>
      <c r="F41" s="176"/>
      <c r="G41" s="177"/>
      <c r="H41" s="178"/>
      <c r="I41" s="179"/>
      <c r="J41" s="180"/>
      <c r="K41" s="181"/>
      <c r="L41" s="182"/>
      <c r="M41" s="183"/>
      <c r="N41" s="184"/>
      <c r="O41" s="185"/>
      <c r="P41" s="186"/>
      <c r="Q41" s="187"/>
      <c r="R41" s="188"/>
      <c r="S41" s="189"/>
      <c r="T41" s="190"/>
      <c r="U41" s="191"/>
      <c r="V41" s="192"/>
      <c r="W41" s="193"/>
      <c r="X41" s="194"/>
      <c r="Y41" s="195"/>
      <c r="Z41" s="196"/>
      <c r="AA41" s="197"/>
      <c r="AB41" s="198"/>
      <c r="AC41" s="199"/>
      <c r="AD41" s="200"/>
      <c r="AE41" s="201"/>
      <c r="AF41" s="202"/>
      <c r="AG41" s="319"/>
      <c r="AH41" s="311"/>
      <c r="AI41" s="312"/>
      <c r="AJ41" s="313"/>
      <c r="AK41" s="314"/>
      <c r="AL41" s="139"/>
      <c r="AM41" s="139"/>
    </row>
    <row r="42" spans="1:39" x14ac:dyDescent="0.2">
      <c r="F42" s="203"/>
      <c r="G42" s="204"/>
      <c r="H42" s="205"/>
      <c r="I42" s="206"/>
      <c r="J42" s="207"/>
      <c r="K42" s="208"/>
      <c r="L42" s="209"/>
      <c r="M42" s="210"/>
      <c r="N42" s="211"/>
      <c r="O42" s="212"/>
      <c r="P42" s="213"/>
      <c r="Q42" s="214"/>
      <c r="R42" s="215"/>
      <c r="S42" s="216"/>
      <c r="T42" s="210"/>
      <c r="U42" s="217"/>
      <c r="V42" s="218"/>
      <c r="W42" s="219"/>
      <c r="X42" s="220"/>
      <c r="Y42" s="221"/>
      <c r="Z42" s="222"/>
      <c r="AA42" s="223"/>
      <c r="AB42" s="224"/>
      <c r="AC42" s="225"/>
      <c r="AD42" s="226"/>
      <c r="AE42" s="227"/>
      <c r="AF42" s="228"/>
      <c r="AG42" s="320"/>
      <c r="AH42" s="315"/>
      <c r="AI42" s="316"/>
      <c r="AJ42" s="317"/>
      <c r="AK42" s="318"/>
    </row>
    <row r="43" spans="1:39" x14ac:dyDescent="0.2">
      <c r="F43" s="203"/>
      <c r="G43" s="204"/>
      <c r="H43" s="205"/>
      <c r="I43" s="206"/>
      <c r="J43" s="207"/>
      <c r="K43" s="208"/>
      <c r="L43" s="209"/>
      <c r="M43" s="210"/>
      <c r="N43" s="211"/>
      <c r="O43" s="212"/>
      <c r="P43" s="213"/>
      <c r="Q43" s="214"/>
      <c r="R43" s="215"/>
      <c r="S43" s="216"/>
      <c r="T43" s="210"/>
      <c r="U43" s="217"/>
      <c r="V43" s="218"/>
      <c r="W43" s="219"/>
      <c r="X43" s="220"/>
      <c r="Y43" s="221"/>
      <c r="Z43" s="222"/>
      <c r="AA43" s="223"/>
      <c r="AB43" s="224"/>
      <c r="AC43" s="225"/>
      <c r="AD43" s="226"/>
      <c r="AE43" s="227"/>
      <c r="AF43" s="228"/>
      <c r="AG43" s="320"/>
      <c r="AH43" s="315"/>
      <c r="AI43" s="316"/>
      <c r="AJ43" s="317"/>
      <c r="AK43" s="318"/>
    </row>
    <row r="44" spans="1:39" x14ac:dyDescent="0.2">
      <c r="F44" s="203"/>
      <c r="G44" s="204"/>
      <c r="H44" s="205"/>
      <c r="I44" s="206"/>
      <c r="J44" s="207"/>
      <c r="K44" s="208"/>
      <c r="L44" s="209"/>
      <c r="M44" s="210"/>
      <c r="N44" s="211"/>
      <c r="O44" s="212"/>
      <c r="P44" s="213"/>
      <c r="Q44" s="214"/>
      <c r="R44" s="215"/>
      <c r="S44" s="216"/>
      <c r="T44" s="210"/>
      <c r="U44" s="217"/>
      <c r="V44" s="218"/>
      <c r="W44" s="219"/>
      <c r="X44" s="220"/>
      <c r="Y44" s="221"/>
      <c r="Z44" s="222"/>
      <c r="AA44" s="223"/>
      <c r="AB44" s="224"/>
      <c r="AC44" s="225"/>
      <c r="AD44" s="226"/>
      <c r="AE44" s="227"/>
      <c r="AF44" s="228"/>
      <c r="AG44" s="320"/>
      <c r="AH44" s="315"/>
      <c r="AI44" s="316"/>
      <c r="AJ44" s="317"/>
      <c r="AK44" s="318"/>
    </row>
    <row r="45" spans="1:39" x14ac:dyDescent="0.2">
      <c r="F45" s="203"/>
      <c r="G45" s="204"/>
      <c r="H45" s="205"/>
      <c r="I45" s="206"/>
      <c r="J45" s="207"/>
      <c r="K45" s="208"/>
      <c r="L45" s="209"/>
      <c r="M45" s="210"/>
      <c r="N45" s="211"/>
      <c r="O45" s="212"/>
      <c r="P45" s="213"/>
      <c r="Q45" s="214"/>
      <c r="R45" s="215"/>
      <c r="S45" s="216"/>
      <c r="T45" s="210"/>
      <c r="U45" s="217"/>
      <c r="V45" s="218"/>
      <c r="W45" s="219"/>
      <c r="X45" s="220"/>
      <c r="Y45" s="221"/>
      <c r="Z45" s="222"/>
      <c r="AA45" s="223"/>
      <c r="AB45" s="224"/>
      <c r="AC45" s="225"/>
      <c r="AD45" s="226"/>
      <c r="AE45" s="227"/>
      <c r="AF45" s="228"/>
      <c r="AG45" s="320"/>
      <c r="AH45" s="315"/>
      <c r="AI45" s="316"/>
      <c r="AJ45" s="317"/>
      <c r="AK45" s="318"/>
    </row>
    <row r="46" spans="1:39" x14ac:dyDescent="0.2">
      <c r="F46" s="203"/>
      <c r="G46" s="204"/>
      <c r="H46" s="205"/>
      <c r="I46" s="206"/>
      <c r="J46" s="207"/>
      <c r="K46" s="208"/>
      <c r="L46" s="209"/>
      <c r="M46" s="210"/>
      <c r="N46" s="211"/>
      <c r="O46" s="212"/>
      <c r="P46" s="213"/>
      <c r="Q46" s="214"/>
      <c r="R46" s="215"/>
      <c r="S46" s="216"/>
      <c r="T46" s="210"/>
      <c r="U46" s="217"/>
      <c r="V46" s="218"/>
      <c r="W46" s="219"/>
      <c r="X46" s="220"/>
      <c r="Y46" s="221"/>
      <c r="Z46" s="222"/>
      <c r="AA46" s="223"/>
      <c r="AB46" s="224"/>
      <c r="AC46" s="225"/>
      <c r="AD46" s="226"/>
      <c r="AE46" s="227"/>
      <c r="AF46" s="228"/>
      <c r="AG46" s="320"/>
      <c r="AH46" s="315"/>
      <c r="AI46" s="316"/>
      <c r="AJ46" s="317"/>
      <c r="AK46" s="318"/>
    </row>
    <row r="47" spans="1:39" x14ac:dyDescent="0.2">
      <c r="F47" s="203"/>
      <c r="G47" s="204"/>
      <c r="H47" s="205"/>
      <c r="I47" s="206"/>
      <c r="J47" s="207"/>
      <c r="K47" s="208"/>
      <c r="L47" s="209"/>
      <c r="M47" s="210"/>
      <c r="N47" s="211"/>
      <c r="O47" s="212"/>
      <c r="P47" s="213"/>
      <c r="Q47" s="214"/>
      <c r="R47" s="215"/>
      <c r="S47" s="216"/>
      <c r="T47" s="210"/>
      <c r="U47" s="217"/>
      <c r="V47" s="218"/>
      <c r="W47" s="219"/>
      <c r="X47" s="220"/>
      <c r="Y47" s="221"/>
      <c r="Z47" s="222"/>
      <c r="AA47" s="223"/>
      <c r="AB47" s="224"/>
      <c r="AC47" s="225"/>
      <c r="AD47" s="226"/>
      <c r="AE47" s="227"/>
      <c r="AF47" s="228"/>
      <c r="AG47" s="320"/>
      <c r="AH47" s="315"/>
      <c r="AI47" s="316"/>
      <c r="AJ47" s="317"/>
      <c r="AK47" s="318"/>
    </row>
    <row r="48" spans="1:39" x14ac:dyDescent="0.2">
      <c r="F48" s="203"/>
      <c r="G48" s="204"/>
      <c r="H48" s="205"/>
      <c r="I48" s="206"/>
      <c r="J48" s="207"/>
      <c r="K48" s="208"/>
      <c r="L48" s="209"/>
      <c r="M48" s="210"/>
      <c r="N48" s="211"/>
      <c r="O48" s="212"/>
      <c r="P48" s="213"/>
      <c r="Q48" s="214"/>
      <c r="R48" s="215"/>
      <c r="S48" s="216"/>
      <c r="T48" s="210"/>
      <c r="U48" s="217"/>
      <c r="V48" s="218"/>
      <c r="W48" s="219"/>
      <c r="X48" s="220"/>
      <c r="Y48" s="221"/>
      <c r="Z48" s="222"/>
      <c r="AA48" s="223"/>
      <c r="AB48" s="224"/>
      <c r="AC48" s="225"/>
      <c r="AD48" s="226"/>
      <c r="AE48" s="227"/>
      <c r="AF48" s="228"/>
      <c r="AG48" s="320"/>
      <c r="AH48" s="315"/>
      <c r="AI48" s="316"/>
      <c r="AJ48" s="317"/>
      <c r="AK48" s="318"/>
    </row>
    <row r="49" spans="6:37" x14ac:dyDescent="0.2">
      <c r="F49" s="203"/>
      <c r="G49" s="204"/>
      <c r="H49" s="205"/>
      <c r="I49" s="206"/>
      <c r="J49" s="207"/>
      <c r="K49" s="208"/>
      <c r="L49" s="209"/>
      <c r="M49" s="210"/>
      <c r="N49" s="211"/>
      <c r="O49" s="212"/>
      <c r="P49" s="213"/>
      <c r="Q49" s="214"/>
      <c r="R49" s="215"/>
      <c r="S49" s="216"/>
      <c r="T49" s="210"/>
      <c r="U49" s="217"/>
      <c r="V49" s="218"/>
      <c r="W49" s="219"/>
      <c r="X49" s="220"/>
      <c r="Y49" s="221"/>
      <c r="Z49" s="222"/>
      <c r="AA49" s="223"/>
      <c r="AB49" s="224"/>
      <c r="AC49" s="225"/>
      <c r="AD49" s="226"/>
      <c r="AE49" s="227"/>
      <c r="AF49" s="228"/>
      <c r="AG49" s="320"/>
      <c r="AH49" s="315"/>
      <c r="AI49" s="316"/>
      <c r="AJ49" s="317"/>
      <c r="AK49" s="318"/>
    </row>
    <row r="50" spans="6:37" x14ac:dyDescent="0.2">
      <c r="F50" s="203"/>
      <c r="G50" s="204"/>
      <c r="H50" s="205"/>
      <c r="I50" s="206"/>
      <c r="J50" s="207"/>
      <c r="K50" s="208"/>
      <c r="L50" s="209"/>
      <c r="M50" s="210"/>
      <c r="N50" s="211"/>
      <c r="O50" s="212"/>
      <c r="P50" s="213"/>
      <c r="Q50" s="214"/>
      <c r="R50" s="215"/>
      <c r="S50" s="216"/>
      <c r="T50" s="210"/>
      <c r="U50" s="217"/>
      <c r="V50" s="218"/>
      <c r="W50" s="219"/>
      <c r="X50" s="220"/>
      <c r="Y50" s="221"/>
      <c r="Z50" s="222"/>
      <c r="AA50" s="223"/>
      <c r="AB50" s="224"/>
      <c r="AC50" s="225"/>
      <c r="AD50" s="226"/>
      <c r="AE50" s="227"/>
      <c r="AF50" s="228"/>
      <c r="AG50" s="320"/>
      <c r="AH50" s="315"/>
      <c r="AI50" s="316"/>
      <c r="AJ50" s="317"/>
      <c r="AK50" s="318"/>
    </row>
    <row r="51" spans="6:37" x14ac:dyDescent="0.2">
      <c r="F51" s="203"/>
      <c r="G51" s="204"/>
      <c r="H51" s="205"/>
      <c r="I51" s="206"/>
      <c r="J51" s="207"/>
      <c r="K51" s="208"/>
      <c r="L51" s="209"/>
      <c r="M51" s="210"/>
      <c r="N51" s="211"/>
      <c r="O51" s="212"/>
      <c r="P51" s="213"/>
      <c r="Q51" s="214"/>
      <c r="R51" s="215"/>
      <c r="S51" s="216"/>
      <c r="T51" s="210"/>
      <c r="U51" s="217"/>
      <c r="V51" s="218"/>
      <c r="W51" s="219"/>
      <c r="X51" s="220"/>
      <c r="Y51" s="221"/>
      <c r="Z51" s="222"/>
      <c r="AA51" s="223"/>
      <c r="AB51" s="224"/>
      <c r="AC51" s="225"/>
      <c r="AD51" s="226"/>
      <c r="AE51" s="227"/>
      <c r="AF51" s="228"/>
      <c r="AG51" s="320"/>
      <c r="AH51" s="315"/>
      <c r="AI51" s="316"/>
      <c r="AJ51" s="317"/>
      <c r="AK51" s="318"/>
    </row>
    <row r="52" spans="6:37" x14ac:dyDescent="0.2">
      <c r="F52" s="203"/>
      <c r="G52" s="204"/>
      <c r="H52" s="205"/>
      <c r="I52" s="206"/>
      <c r="J52" s="207"/>
      <c r="K52" s="208"/>
      <c r="L52" s="209"/>
      <c r="M52" s="210"/>
      <c r="N52" s="211"/>
      <c r="O52" s="212"/>
      <c r="P52" s="213"/>
      <c r="Q52" s="214"/>
      <c r="R52" s="215"/>
      <c r="S52" s="216"/>
      <c r="T52" s="210"/>
      <c r="U52" s="217"/>
      <c r="V52" s="218"/>
      <c r="W52" s="219"/>
      <c r="X52" s="220"/>
      <c r="Y52" s="221"/>
      <c r="Z52" s="222"/>
      <c r="AA52" s="223"/>
      <c r="AB52" s="224"/>
      <c r="AC52" s="225"/>
      <c r="AD52" s="226"/>
      <c r="AE52" s="227"/>
      <c r="AF52" s="228"/>
      <c r="AG52" s="320"/>
      <c r="AH52" s="315"/>
      <c r="AI52" s="316"/>
      <c r="AJ52" s="317"/>
      <c r="AK52" s="318"/>
    </row>
    <row r="53" spans="6:37" x14ac:dyDescent="0.2">
      <c r="F53" s="203"/>
      <c r="G53" s="204"/>
      <c r="H53" s="205"/>
      <c r="I53" s="206"/>
      <c r="J53" s="207"/>
      <c r="K53" s="208"/>
      <c r="L53" s="209"/>
      <c r="M53" s="210"/>
      <c r="N53" s="211"/>
      <c r="O53" s="212"/>
      <c r="P53" s="213"/>
      <c r="Q53" s="214"/>
      <c r="R53" s="215"/>
      <c r="S53" s="216"/>
      <c r="T53" s="210"/>
      <c r="U53" s="217"/>
      <c r="V53" s="218"/>
      <c r="W53" s="219"/>
      <c r="X53" s="220"/>
      <c r="Y53" s="221"/>
      <c r="Z53" s="222"/>
      <c r="AA53" s="223"/>
      <c r="AB53" s="224"/>
      <c r="AC53" s="225"/>
      <c r="AD53" s="226"/>
      <c r="AE53" s="227"/>
      <c r="AF53" s="228"/>
      <c r="AG53" s="320"/>
      <c r="AH53" s="315"/>
      <c r="AI53" s="316"/>
      <c r="AJ53" s="317"/>
      <c r="AK53" s="318"/>
    </row>
    <row r="54" spans="6:37" x14ac:dyDescent="0.2">
      <c r="F54" s="203"/>
      <c r="G54" s="204"/>
      <c r="H54" s="205"/>
      <c r="I54" s="206"/>
      <c r="J54" s="207"/>
      <c r="K54" s="208"/>
      <c r="L54" s="209"/>
      <c r="M54" s="210"/>
      <c r="N54" s="211"/>
      <c r="O54" s="212"/>
      <c r="P54" s="213"/>
      <c r="Q54" s="214"/>
      <c r="R54" s="215"/>
      <c r="S54" s="216"/>
      <c r="T54" s="210"/>
      <c r="U54" s="217"/>
      <c r="V54" s="218"/>
      <c r="W54" s="219"/>
      <c r="X54" s="220"/>
      <c r="Y54" s="221"/>
      <c r="Z54" s="222"/>
      <c r="AA54" s="223"/>
      <c r="AB54" s="224"/>
      <c r="AC54" s="225"/>
      <c r="AD54" s="226"/>
      <c r="AE54" s="227"/>
      <c r="AF54" s="228"/>
      <c r="AG54" s="320"/>
      <c r="AH54" s="315"/>
      <c r="AI54" s="316"/>
      <c r="AJ54" s="317"/>
      <c r="AK54" s="318"/>
    </row>
    <row r="55" spans="6:37" x14ac:dyDescent="0.2">
      <c r="F55" s="203"/>
      <c r="G55" s="204"/>
      <c r="H55" s="205"/>
      <c r="I55" s="206"/>
      <c r="J55" s="207"/>
      <c r="K55" s="208"/>
      <c r="L55" s="209"/>
      <c r="M55" s="210"/>
      <c r="N55" s="211"/>
      <c r="O55" s="212"/>
      <c r="P55" s="213"/>
      <c r="Q55" s="214"/>
      <c r="R55" s="215"/>
      <c r="S55" s="216"/>
      <c r="T55" s="210"/>
      <c r="U55" s="217"/>
      <c r="V55" s="218"/>
      <c r="W55" s="219"/>
      <c r="X55" s="220"/>
      <c r="Y55" s="221"/>
      <c r="Z55" s="222"/>
      <c r="AA55" s="223"/>
      <c r="AB55" s="224"/>
      <c r="AC55" s="225"/>
      <c r="AD55" s="226"/>
      <c r="AE55" s="227"/>
      <c r="AF55" s="228"/>
      <c r="AG55" s="320"/>
      <c r="AH55" s="315"/>
      <c r="AI55" s="316"/>
      <c r="AJ55" s="317"/>
      <c r="AK55" s="318"/>
    </row>
    <row r="56" spans="6:37" x14ac:dyDescent="0.2">
      <c r="F56" s="203"/>
      <c r="G56" s="204"/>
      <c r="H56" s="205"/>
      <c r="I56" s="206"/>
      <c r="J56" s="207"/>
      <c r="K56" s="208"/>
      <c r="L56" s="209"/>
      <c r="M56" s="210"/>
      <c r="N56" s="211"/>
      <c r="O56" s="212"/>
      <c r="P56" s="213"/>
      <c r="Q56" s="214"/>
      <c r="R56" s="215"/>
      <c r="S56" s="216"/>
      <c r="T56" s="210"/>
      <c r="U56" s="217"/>
      <c r="V56" s="218"/>
      <c r="W56" s="219"/>
      <c r="X56" s="220"/>
      <c r="Y56" s="221"/>
      <c r="Z56" s="222"/>
      <c r="AA56" s="223"/>
      <c r="AB56" s="224"/>
      <c r="AC56" s="225"/>
      <c r="AD56" s="226"/>
      <c r="AE56" s="227"/>
      <c r="AF56" s="228"/>
      <c r="AG56" s="320"/>
      <c r="AH56" s="315"/>
      <c r="AI56" s="316"/>
      <c r="AJ56" s="317"/>
      <c r="AK56" s="318"/>
    </row>
    <row r="57" spans="6:37" x14ac:dyDescent="0.2">
      <c r="F57" s="203"/>
      <c r="G57" s="204"/>
      <c r="H57" s="205"/>
      <c r="I57" s="206"/>
      <c r="J57" s="207"/>
      <c r="K57" s="208"/>
      <c r="L57" s="209"/>
      <c r="M57" s="210"/>
      <c r="N57" s="211"/>
      <c r="O57" s="212"/>
      <c r="P57" s="213"/>
      <c r="Q57" s="214"/>
      <c r="R57" s="215"/>
      <c r="S57" s="216"/>
      <c r="T57" s="210"/>
      <c r="U57" s="217"/>
      <c r="V57" s="218"/>
      <c r="W57" s="219"/>
      <c r="X57" s="220"/>
      <c r="Y57" s="221"/>
      <c r="Z57" s="222"/>
      <c r="AA57" s="223"/>
      <c r="AB57" s="224"/>
      <c r="AC57" s="225"/>
      <c r="AD57" s="226"/>
      <c r="AE57" s="227"/>
      <c r="AF57" s="228"/>
      <c r="AG57" s="320"/>
      <c r="AH57" s="315"/>
      <c r="AI57" s="316"/>
      <c r="AJ57" s="317"/>
      <c r="AK57" s="318"/>
    </row>
    <row r="58" spans="6:37" x14ac:dyDescent="0.2">
      <c r="F58" s="203"/>
      <c r="G58" s="204"/>
      <c r="H58" s="205"/>
      <c r="I58" s="206"/>
      <c r="J58" s="207"/>
      <c r="K58" s="208"/>
      <c r="L58" s="209"/>
      <c r="M58" s="210"/>
      <c r="N58" s="211"/>
      <c r="O58" s="212"/>
      <c r="P58" s="213"/>
      <c r="Q58" s="214"/>
      <c r="R58" s="215"/>
      <c r="S58" s="216"/>
      <c r="T58" s="210"/>
      <c r="U58" s="217"/>
      <c r="V58" s="218"/>
      <c r="W58" s="219"/>
      <c r="X58" s="220"/>
      <c r="Y58" s="221"/>
      <c r="Z58" s="222"/>
      <c r="AA58" s="223"/>
      <c r="AB58" s="224"/>
      <c r="AC58" s="225"/>
      <c r="AD58" s="226"/>
      <c r="AE58" s="227"/>
      <c r="AF58" s="228"/>
      <c r="AG58" s="320"/>
      <c r="AH58" s="315"/>
      <c r="AI58" s="316"/>
      <c r="AJ58" s="317"/>
      <c r="AK58" s="318"/>
    </row>
    <row r="59" spans="6:37" x14ac:dyDescent="0.2">
      <c r="F59" s="203"/>
      <c r="G59" s="204"/>
      <c r="H59" s="205"/>
      <c r="I59" s="206"/>
      <c r="J59" s="207"/>
      <c r="K59" s="208"/>
      <c r="L59" s="209"/>
      <c r="M59" s="210"/>
      <c r="N59" s="211"/>
      <c r="O59" s="212"/>
      <c r="P59" s="213"/>
      <c r="Q59" s="214"/>
      <c r="R59" s="215"/>
      <c r="S59" s="216"/>
      <c r="T59" s="210"/>
      <c r="U59" s="217"/>
      <c r="V59" s="218"/>
      <c r="W59" s="219"/>
      <c r="X59" s="220"/>
      <c r="Y59" s="221"/>
      <c r="Z59" s="222"/>
      <c r="AA59" s="223"/>
      <c r="AB59" s="224"/>
      <c r="AC59" s="225"/>
      <c r="AD59" s="226"/>
      <c r="AE59" s="227"/>
      <c r="AF59" s="228"/>
      <c r="AG59" s="320"/>
      <c r="AH59" s="315"/>
      <c r="AI59" s="316"/>
      <c r="AJ59" s="317"/>
      <c r="AK59" s="318"/>
    </row>
    <row r="60" spans="6:37" x14ac:dyDescent="0.2">
      <c r="F60" s="203"/>
      <c r="G60" s="204"/>
      <c r="H60" s="205"/>
      <c r="I60" s="206"/>
      <c r="J60" s="207"/>
      <c r="K60" s="208"/>
      <c r="L60" s="209"/>
      <c r="M60" s="210"/>
      <c r="N60" s="211"/>
      <c r="O60" s="212"/>
      <c r="P60" s="213"/>
      <c r="Q60" s="214"/>
      <c r="R60" s="215"/>
      <c r="S60" s="216"/>
      <c r="T60" s="210"/>
      <c r="U60" s="217"/>
      <c r="V60" s="218"/>
      <c r="W60" s="219"/>
      <c r="X60" s="220"/>
      <c r="Y60" s="221"/>
      <c r="Z60" s="222"/>
      <c r="AA60" s="223"/>
      <c r="AB60" s="224"/>
      <c r="AC60" s="225"/>
      <c r="AD60" s="226"/>
      <c r="AE60" s="227"/>
      <c r="AF60" s="228"/>
      <c r="AG60" s="320"/>
      <c r="AH60" s="315"/>
      <c r="AI60" s="316"/>
      <c r="AJ60" s="317"/>
      <c r="AK60" s="318"/>
    </row>
    <row r="61" spans="6:37" x14ac:dyDescent="0.2">
      <c r="F61" s="203"/>
      <c r="G61" s="204"/>
      <c r="H61" s="205"/>
      <c r="I61" s="206"/>
      <c r="J61" s="207"/>
      <c r="K61" s="208"/>
      <c r="L61" s="209"/>
      <c r="M61" s="210"/>
      <c r="N61" s="211"/>
      <c r="O61" s="212"/>
      <c r="P61" s="213"/>
      <c r="Q61" s="214"/>
      <c r="R61" s="215"/>
      <c r="S61" s="216"/>
      <c r="T61" s="210"/>
      <c r="U61" s="217"/>
      <c r="V61" s="218"/>
      <c r="W61" s="219"/>
      <c r="X61" s="220"/>
      <c r="Y61" s="221"/>
      <c r="Z61" s="222"/>
      <c r="AA61" s="223"/>
      <c r="AB61" s="224"/>
      <c r="AC61" s="225"/>
      <c r="AD61" s="226"/>
      <c r="AE61" s="227"/>
      <c r="AF61" s="228"/>
      <c r="AG61" s="320"/>
      <c r="AH61" s="315"/>
      <c r="AI61" s="316"/>
      <c r="AJ61" s="317"/>
      <c r="AK61" s="318"/>
    </row>
    <row r="62" spans="6:37" x14ac:dyDescent="0.2">
      <c r="F62" s="203"/>
      <c r="G62" s="204"/>
      <c r="H62" s="205"/>
      <c r="I62" s="206"/>
      <c r="J62" s="207"/>
      <c r="K62" s="208"/>
      <c r="L62" s="209"/>
      <c r="M62" s="210"/>
      <c r="N62" s="211"/>
      <c r="O62" s="212"/>
      <c r="P62" s="213"/>
      <c r="Q62" s="214"/>
      <c r="R62" s="215"/>
      <c r="S62" s="216"/>
      <c r="T62" s="210"/>
      <c r="U62" s="217"/>
      <c r="V62" s="218"/>
      <c r="W62" s="219"/>
      <c r="X62" s="220"/>
      <c r="Y62" s="221"/>
      <c r="Z62" s="222"/>
      <c r="AA62" s="223"/>
      <c r="AB62" s="224"/>
      <c r="AC62" s="225"/>
      <c r="AD62" s="226"/>
      <c r="AE62" s="227"/>
      <c r="AF62" s="228"/>
      <c r="AG62" s="320"/>
      <c r="AH62" s="315"/>
      <c r="AI62" s="316"/>
      <c r="AJ62" s="317"/>
      <c r="AK62" s="318"/>
    </row>
    <row r="63" spans="6:37" x14ac:dyDescent="0.2">
      <c r="F63" s="203"/>
      <c r="G63" s="204"/>
      <c r="H63" s="205"/>
      <c r="I63" s="206"/>
      <c r="J63" s="207"/>
      <c r="K63" s="208"/>
      <c r="L63" s="209"/>
      <c r="M63" s="210"/>
      <c r="N63" s="211"/>
      <c r="O63" s="212"/>
      <c r="P63" s="213"/>
      <c r="Q63" s="214"/>
      <c r="R63" s="215"/>
      <c r="S63" s="216"/>
      <c r="T63" s="210"/>
      <c r="U63" s="217"/>
      <c r="V63" s="218"/>
      <c r="W63" s="219"/>
      <c r="X63" s="220"/>
      <c r="Y63" s="221"/>
      <c r="Z63" s="222"/>
      <c r="AA63" s="223"/>
      <c r="AB63" s="224"/>
      <c r="AC63" s="225"/>
      <c r="AD63" s="226"/>
      <c r="AE63" s="227"/>
      <c r="AF63" s="228"/>
      <c r="AG63" s="320"/>
      <c r="AH63" s="315"/>
      <c r="AI63" s="316"/>
      <c r="AJ63" s="317"/>
      <c r="AK63" s="318"/>
    </row>
    <row r="64" spans="6:37" x14ac:dyDescent="0.2">
      <c r="F64" s="203"/>
      <c r="G64" s="204"/>
      <c r="H64" s="205"/>
      <c r="I64" s="206"/>
      <c r="J64" s="207"/>
      <c r="K64" s="208"/>
      <c r="L64" s="209"/>
      <c r="M64" s="210"/>
      <c r="N64" s="211"/>
      <c r="O64" s="212"/>
      <c r="P64" s="213"/>
      <c r="Q64" s="214"/>
      <c r="R64" s="215"/>
      <c r="S64" s="216"/>
      <c r="T64" s="210"/>
      <c r="U64" s="217"/>
      <c r="V64" s="218"/>
      <c r="W64" s="219"/>
      <c r="X64" s="220"/>
      <c r="Y64" s="221"/>
      <c r="Z64" s="222"/>
      <c r="AA64" s="223"/>
      <c r="AB64" s="224"/>
      <c r="AC64" s="225"/>
      <c r="AD64" s="226"/>
      <c r="AE64" s="227"/>
      <c r="AF64" s="228"/>
      <c r="AG64" s="320"/>
      <c r="AH64" s="315"/>
      <c r="AI64" s="316"/>
      <c r="AJ64" s="317"/>
      <c r="AK64" s="318"/>
    </row>
    <row r="65" spans="6:37" x14ac:dyDescent="0.2">
      <c r="F65" s="203"/>
      <c r="G65" s="204"/>
      <c r="H65" s="205"/>
      <c r="I65" s="206"/>
      <c r="J65" s="207"/>
      <c r="K65" s="208"/>
      <c r="L65" s="209"/>
      <c r="M65" s="210"/>
      <c r="N65" s="211"/>
      <c r="O65" s="212"/>
      <c r="P65" s="213"/>
      <c r="Q65" s="214"/>
      <c r="R65" s="215"/>
      <c r="S65" s="216"/>
      <c r="T65" s="210"/>
      <c r="U65" s="217"/>
      <c r="V65" s="218"/>
      <c r="W65" s="219"/>
      <c r="X65" s="220"/>
      <c r="Y65" s="221"/>
      <c r="Z65" s="222"/>
      <c r="AA65" s="223"/>
      <c r="AB65" s="224"/>
      <c r="AC65" s="225"/>
      <c r="AD65" s="226"/>
      <c r="AE65" s="227"/>
      <c r="AF65" s="228"/>
      <c r="AG65" s="320"/>
      <c r="AH65" s="315"/>
      <c r="AI65" s="316"/>
      <c r="AJ65" s="317"/>
      <c r="AK65" s="318"/>
    </row>
    <row r="66" spans="6:37" x14ac:dyDescent="0.2">
      <c r="F66" s="203"/>
      <c r="G66" s="204"/>
      <c r="H66" s="205"/>
      <c r="I66" s="206"/>
      <c r="J66" s="207"/>
      <c r="K66" s="208"/>
      <c r="L66" s="209"/>
      <c r="M66" s="210"/>
      <c r="N66" s="211"/>
      <c r="O66" s="212"/>
      <c r="P66" s="213"/>
      <c r="Q66" s="214"/>
      <c r="R66" s="215"/>
      <c r="S66" s="216"/>
      <c r="T66" s="210"/>
      <c r="U66" s="217"/>
      <c r="V66" s="218"/>
      <c r="W66" s="219"/>
      <c r="X66" s="220"/>
      <c r="Y66" s="221"/>
      <c r="Z66" s="222"/>
      <c r="AA66" s="223"/>
      <c r="AB66" s="224"/>
      <c r="AC66" s="225"/>
      <c r="AD66" s="226"/>
      <c r="AE66" s="227"/>
      <c r="AF66" s="228"/>
      <c r="AG66" s="320"/>
      <c r="AH66" s="315"/>
      <c r="AI66" s="316"/>
      <c r="AJ66" s="317"/>
      <c r="AK66" s="318"/>
    </row>
    <row r="67" spans="6:37" x14ac:dyDescent="0.2">
      <c r="F67" s="203"/>
      <c r="G67" s="204"/>
      <c r="H67" s="205"/>
      <c r="I67" s="206"/>
      <c r="J67" s="207"/>
      <c r="K67" s="208"/>
      <c r="L67" s="209"/>
      <c r="M67" s="210"/>
      <c r="N67" s="211"/>
      <c r="O67" s="212"/>
      <c r="P67" s="213"/>
      <c r="Q67" s="214"/>
      <c r="R67" s="215"/>
      <c r="S67" s="216"/>
      <c r="T67" s="210"/>
      <c r="U67" s="217"/>
      <c r="V67" s="218"/>
      <c r="W67" s="219"/>
      <c r="X67" s="220"/>
      <c r="Y67" s="221"/>
      <c r="Z67" s="222"/>
      <c r="AA67" s="223"/>
      <c r="AB67" s="224"/>
      <c r="AC67" s="225"/>
      <c r="AD67" s="226"/>
      <c r="AE67" s="227"/>
      <c r="AF67" s="228"/>
      <c r="AG67" s="320"/>
      <c r="AH67" s="315"/>
      <c r="AI67" s="316"/>
      <c r="AJ67" s="317"/>
      <c r="AK67" s="318"/>
    </row>
    <row r="68" spans="6:37" x14ac:dyDescent="0.2">
      <c r="F68" s="203"/>
      <c r="G68" s="204"/>
      <c r="H68" s="205"/>
      <c r="I68" s="206"/>
      <c r="J68" s="207"/>
      <c r="K68" s="208"/>
      <c r="L68" s="209"/>
      <c r="M68" s="210"/>
      <c r="N68" s="211"/>
      <c r="O68" s="212"/>
      <c r="P68" s="213"/>
      <c r="Q68" s="214"/>
      <c r="R68" s="215"/>
      <c r="S68" s="216"/>
      <c r="T68" s="210"/>
      <c r="U68" s="217"/>
      <c r="V68" s="218"/>
      <c r="W68" s="219"/>
      <c r="X68" s="220"/>
      <c r="Y68" s="221"/>
      <c r="Z68" s="222"/>
      <c r="AA68" s="223"/>
      <c r="AB68" s="224"/>
      <c r="AC68" s="225"/>
      <c r="AD68" s="226"/>
      <c r="AE68" s="227"/>
      <c r="AF68" s="228"/>
      <c r="AG68" s="320"/>
      <c r="AH68" s="315"/>
      <c r="AI68" s="316"/>
      <c r="AJ68" s="317"/>
      <c r="AK68" s="318"/>
    </row>
    <row r="69" spans="6:37" x14ac:dyDescent="0.2">
      <c r="F69" s="203"/>
      <c r="G69" s="204"/>
      <c r="H69" s="205"/>
      <c r="I69" s="206"/>
      <c r="J69" s="207"/>
      <c r="K69" s="208"/>
      <c r="L69" s="209"/>
      <c r="M69" s="210"/>
      <c r="N69" s="211"/>
      <c r="O69" s="212"/>
      <c r="P69" s="213"/>
      <c r="Q69" s="214"/>
      <c r="R69" s="215"/>
      <c r="S69" s="216"/>
      <c r="T69" s="210"/>
      <c r="U69" s="217"/>
      <c r="V69" s="218"/>
      <c r="W69" s="219"/>
      <c r="X69" s="220"/>
      <c r="Y69" s="221"/>
      <c r="Z69" s="222"/>
      <c r="AA69" s="223"/>
      <c r="AB69" s="224"/>
      <c r="AC69" s="225"/>
      <c r="AD69" s="226"/>
      <c r="AE69" s="227"/>
      <c r="AF69" s="228"/>
      <c r="AG69" s="320"/>
      <c r="AH69" s="315"/>
      <c r="AI69" s="316"/>
      <c r="AJ69" s="317"/>
      <c r="AK69" s="318"/>
    </row>
    <row r="70" spans="6:37" x14ac:dyDescent="0.2">
      <c r="F70" s="203"/>
      <c r="G70" s="204"/>
      <c r="H70" s="205"/>
      <c r="I70" s="206"/>
      <c r="J70" s="207"/>
      <c r="K70" s="208"/>
      <c r="L70" s="209"/>
      <c r="M70" s="210"/>
      <c r="N70" s="211"/>
      <c r="O70" s="212"/>
      <c r="P70" s="213"/>
      <c r="Q70" s="214"/>
      <c r="R70" s="215"/>
      <c r="S70" s="216"/>
      <c r="T70" s="210"/>
      <c r="U70" s="217"/>
      <c r="V70" s="218"/>
      <c r="W70" s="219"/>
      <c r="X70" s="220"/>
      <c r="Y70" s="221"/>
      <c r="Z70" s="222"/>
      <c r="AA70" s="223"/>
      <c r="AB70" s="224"/>
      <c r="AC70" s="225"/>
      <c r="AD70" s="226"/>
      <c r="AE70" s="227"/>
      <c r="AF70" s="228"/>
      <c r="AG70" s="320"/>
      <c r="AH70" s="315"/>
      <c r="AI70" s="316"/>
      <c r="AJ70" s="317"/>
      <c r="AK70" s="318"/>
    </row>
    <row r="71" spans="6:37" x14ac:dyDescent="0.2">
      <c r="F71" s="203"/>
      <c r="G71" s="204"/>
      <c r="H71" s="205"/>
      <c r="I71" s="206"/>
      <c r="J71" s="207"/>
      <c r="K71" s="208"/>
      <c r="L71" s="209"/>
      <c r="M71" s="210"/>
      <c r="N71" s="211"/>
      <c r="O71" s="212"/>
      <c r="P71" s="213"/>
      <c r="Q71" s="214"/>
      <c r="R71" s="215"/>
      <c r="S71" s="216"/>
      <c r="T71" s="210"/>
      <c r="U71" s="217"/>
      <c r="V71" s="218"/>
      <c r="W71" s="219"/>
      <c r="X71" s="220"/>
      <c r="Y71" s="221"/>
      <c r="Z71" s="222"/>
      <c r="AA71" s="223"/>
      <c r="AB71" s="224"/>
      <c r="AC71" s="225"/>
      <c r="AD71" s="226"/>
      <c r="AE71" s="227"/>
      <c r="AF71" s="228"/>
      <c r="AG71" s="320"/>
      <c r="AH71" s="315"/>
      <c r="AI71" s="316"/>
      <c r="AJ71" s="317"/>
      <c r="AK71" s="318"/>
    </row>
    <row r="72" spans="6:37" x14ac:dyDescent="0.2">
      <c r="F72" s="203"/>
      <c r="G72" s="204"/>
      <c r="H72" s="205"/>
      <c r="I72" s="206"/>
      <c r="J72" s="207"/>
      <c r="K72" s="208"/>
      <c r="L72" s="209"/>
      <c r="M72" s="210"/>
      <c r="N72" s="211"/>
      <c r="O72" s="212"/>
      <c r="P72" s="213"/>
      <c r="Q72" s="214"/>
      <c r="R72" s="215"/>
      <c r="S72" s="216"/>
      <c r="T72" s="210"/>
      <c r="U72" s="217"/>
      <c r="V72" s="218"/>
      <c r="W72" s="219"/>
      <c r="X72" s="220"/>
      <c r="Y72" s="221"/>
      <c r="Z72" s="222"/>
      <c r="AA72" s="223"/>
      <c r="AB72" s="224"/>
      <c r="AC72" s="225"/>
      <c r="AD72" s="226"/>
      <c r="AE72" s="227"/>
      <c r="AF72" s="228"/>
      <c r="AG72" s="320"/>
      <c r="AH72" s="315"/>
      <c r="AI72" s="316"/>
      <c r="AJ72" s="317"/>
      <c r="AK72" s="318"/>
    </row>
    <row r="73" spans="6:37" x14ac:dyDescent="0.2">
      <c r="F73" s="203"/>
      <c r="G73" s="204"/>
      <c r="H73" s="205"/>
      <c r="I73" s="206"/>
      <c r="J73" s="207"/>
      <c r="K73" s="208"/>
      <c r="L73" s="209"/>
      <c r="M73" s="210"/>
      <c r="N73" s="211"/>
      <c r="O73" s="212"/>
      <c r="P73" s="213"/>
      <c r="Q73" s="214"/>
      <c r="R73" s="215"/>
      <c r="S73" s="216"/>
      <c r="T73" s="210"/>
      <c r="U73" s="217"/>
      <c r="V73" s="218"/>
      <c r="W73" s="219"/>
      <c r="X73" s="220"/>
      <c r="Y73" s="221"/>
      <c r="Z73" s="222"/>
      <c r="AA73" s="223"/>
      <c r="AB73" s="224"/>
      <c r="AC73" s="225"/>
      <c r="AD73" s="226"/>
      <c r="AE73" s="227"/>
      <c r="AF73" s="228"/>
      <c r="AG73" s="320"/>
      <c r="AH73" s="315"/>
      <c r="AI73" s="316"/>
      <c r="AJ73" s="317"/>
      <c r="AK73" s="318"/>
    </row>
    <row r="74" spans="6:37" x14ac:dyDescent="0.2">
      <c r="F74" s="203"/>
      <c r="G74" s="204"/>
      <c r="H74" s="205"/>
      <c r="I74" s="206"/>
      <c r="J74" s="207"/>
      <c r="K74" s="208"/>
      <c r="L74" s="209"/>
      <c r="M74" s="210"/>
      <c r="N74" s="211"/>
      <c r="O74" s="212"/>
      <c r="P74" s="213"/>
      <c r="Q74" s="214"/>
      <c r="R74" s="215"/>
      <c r="S74" s="216"/>
      <c r="T74" s="210"/>
      <c r="U74" s="217"/>
      <c r="V74" s="218"/>
      <c r="W74" s="219"/>
      <c r="X74" s="220"/>
      <c r="Y74" s="221"/>
      <c r="Z74" s="222"/>
      <c r="AA74" s="223"/>
      <c r="AB74" s="224"/>
      <c r="AC74" s="225"/>
      <c r="AD74" s="226"/>
      <c r="AE74" s="227"/>
      <c r="AF74" s="228"/>
      <c r="AG74" s="320"/>
      <c r="AH74" s="315"/>
      <c r="AI74" s="316"/>
      <c r="AJ74" s="317"/>
      <c r="AK74" s="318"/>
    </row>
    <row r="75" spans="6:37" x14ac:dyDescent="0.2">
      <c r="F75" s="203"/>
      <c r="G75" s="204"/>
      <c r="H75" s="205"/>
      <c r="I75" s="206"/>
      <c r="J75" s="207"/>
      <c r="K75" s="208"/>
      <c r="L75" s="209"/>
      <c r="M75" s="210"/>
      <c r="N75" s="211"/>
      <c r="O75" s="212"/>
      <c r="P75" s="213"/>
      <c r="Q75" s="214"/>
      <c r="R75" s="215"/>
      <c r="S75" s="216"/>
      <c r="T75" s="210"/>
      <c r="U75" s="217"/>
      <c r="V75" s="218"/>
      <c r="W75" s="219"/>
      <c r="X75" s="220"/>
      <c r="Y75" s="221"/>
      <c r="Z75" s="222"/>
      <c r="AA75" s="223"/>
      <c r="AB75" s="224"/>
      <c r="AC75" s="225"/>
      <c r="AD75" s="226"/>
      <c r="AE75" s="227"/>
      <c r="AF75" s="228"/>
      <c r="AG75" s="320"/>
      <c r="AH75" s="315"/>
      <c r="AI75" s="316"/>
      <c r="AJ75" s="317"/>
      <c r="AK75" s="318"/>
    </row>
    <row r="76" spans="6:37" x14ac:dyDescent="0.2">
      <c r="F76" s="203"/>
      <c r="G76" s="204"/>
      <c r="H76" s="205"/>
      <c r="I76" s="206"/>
      <c r="J76" s="207"/>
      <c r="K76" s="208"/>
      <c r="L76" s="209"/>
      <c r="M76" s="210"/>
      <c r="N76" s="211"/>
      <c r="O76" s="212"/>
      <c r="P76" s="213"/>
      <c r="Q76" s="214"/>
      <c r="R76" s="215"/>
      <c r="S76" s="216"/>
      <c r="T76" s="210"/>
      <c r="U76" s="217"/>
      <c r="V76" s="218"/>
      <c r="W76" s="219"/>
      <c r="X76" s="220"/>
      <c r="Y76" s="221"/>
      <c r="Z76" s="222"/>
      <c r="AA76" s="223"/>
      <c r="AB76" s="224"/>
      <c r="AC76" s="225"/>
      <c r="AD76" s="226"/>
      <c r="AE76" s="227"/>
      <c r="AF76" s="228"/>
      <c r="AG76" s="320"/>
      <c r="AH76" s="315"/>
      <c r="AI76" s="316"/>
      <c r="AJ76" s="317"/>
      <c r="AK76" s="318"/>
    </row>
    <row r="77" spans="6:37" x14ac:dyDescent="0.2">
      <c r="F77" s="203"/>
      <c r="G77" s="204"/>
      <c r="H77" s="205"/>
      <c r="I77" s="206"/>
      <c r="J77" s="207"/>
      <c r="K77" s="208"/>
      <c r="L77" s="209"/>
      <c r="M77" s="210"/>
      <c r="N77" s="211"/>
      <c r="O77" s="212"/>
      <c r="P77" s="213"/>
      <c r="Q77" s="214"/>
      <c r="R77" s="215"/>
      <c r="S77" s="216"/>
      <c r="T77" s="210"/>
      <c r="U77" s="217"/>
      <c r="V77" s="218"/>
      <c r="W77" s="219"/>
      <c r="X77" s="220"/>
      <c r="Y77" s="221"/>
      <c r="Z77" s="222"/>
      <c r="AA77" s="223"/>
      <c r="AB77" s="224"/>
      <c r="AC77" s="225"/>
      <c r="AD77" s="226"/>
      <c r="AE77" s="227"/>
      <c r="AF77" s="228"/>
      <c r="AG77" s="320"/>
      <c r="AH77" s="315"/>
      <c r="AI77" s="316"/>
      <c r="AJ77" s="317"/>
      <c r="AK77" s="318"/>
    </row>
    <row r="78" spans="6:37" x14ac:dyDescent="0.2">
      <c r="F78" s="203"/>
      <c r="G78" s="204"/>
      <c r="H78" s="205"/>
      <c r="I78" s="206"/>
      <c r="J78" s="207"/>
      <c r="K78" s="208"/>
      <c r="L78" s="209"/>
      <c r="M78" s="210"/>
      <c r="N78" s="211"/>
      <c r="O78" s="212"/>
      <c r="P78" s="213"/>
      <c r="Q78" s="214"/>
      <c r="R78" s="215"/>
      <c r="S78" s="216"/>
      <c r="T78" s="210"/>
      <c r="U78" s="217"/>
      <c r="V78" s="218"/>
      <c r="W78" s="219"/>
      <c r="X78" s="220"/>
      <c r="Y78" s="221"/>
      <c r="Z78" s="222"/>
      <c r="AA78" s="223"/>
      <c r="AB78" s="224"/>
      <c r="AC78" s="225"/>
      <c r="AD78" s="226"/>
      <c r="AE78" s="227"/>
      <c r="AF78" s="228"/>
      <c r="AG78" s="320"/>
      <c r="AH78" s="315"/>
      <c r="AI78" s="316"/>
      <c r="AJ78" s="317"/>
      <c r="AK78" s="318"/>
    </row>
    <row r="79" spans="6:37" x14ac:dyDescent="0.2">
      <c r="F79" s="203"/>
      <c r="G79" s="204"/>
      <c r="H79" s="205"/>
      <c r="I79" s="206"/>
      <c r="J79" s="207"/>
      <c r="K79" s="208"/>
      <c r="L79" s="209"/>
      <c r="M79" s="210"/>
      <c r="N79" s="211"/>
      <c r="O79" s="212"/>
      <c r="P79" s="213"/>
      <c r="Q79" s="214"/>
      <c r="R79" s="215"/>
      <c r="S79" s="216"/>
      <c r="T79" s="210"/>
      <c r="U79" s="217"/>
      <c r="V79" s="218"/>
      <c r="W79" s="219"/>
      <c r="X79" s="220"/>
      <c r="Y79" s="221"/>
      <c r="Z79" s="222"/>
      <c r="AA79" s="223"/>
      <c r="AB79" s="224"/>
      <c r="AC79" s="225"/>
      <c r="AD79" s="226"/>
      <c r="AE79" s="227"/>
      <c r="AF79" s="228"/>
      <c r="AG79" s="320"/>
      <c r="AH79" s="315"/>
      <c r="AI79" s="316"/>
      <c r="AJ79" s="317"/>
      <c r="AK79" s="318"/>
    </row>
    <row r="80" spans="6:37" x14ac:dyDescent="0.2">
      <c r="F80" s="203"/>
      <c r="G80" s="204"/>
      <c r="H80" s="205"/>
      <c r="I80" s="206"/>
      <c r="J80" s="207"/>
      <c r="K80" s="208"/>
      <c r="L80" s="209"/>
      <c r="M80" s="210"/>
      <c r="N80" s="211"/>
      <c r="O80" s="212"/>
      <c r="P80" s="213"/>
      <c r="Q80" s="214"/>
      <c r="R80" s="215"/>
      <c r="S80" s="216"/>
      <c r="T80" s="210"/>
      <c r="U80" s="217"/>
      <c r="V80" s="218"/>
      <c r="W80" s="219"/>
      <c r="X80" s="220"/>
      <c r="Y80" s="221"/>
      <c r="Z80" s="222"/>
      <c r="AA80" s="223"/>
      <c r="AB80" s="224"/>
      <c r="AC80" s="225"/>
      <c r="AD80" s="226"/>
      <c r="AE80" s="227"/>
      <c r="AF80" s="228"/>
      <c r="AG80" s="320"/>
      <c r="AH80" s="315"/>
      <c r="AI80" s="316"/>
      <c r="AJ80" s="317"/>
      <c r="AK80" s="318"/>
    </row>
    <row r="81" spans="6:37" x14ac:dyDescent="0.2">
      <c r="F81" s="203"/>
      <c r="G81" s="204"/>
      <c r="H81" s="205"/>
      <c r="I81" s="206"/>
      <c r="J81" s="207"/>
      <c r="K81" s="208"/>
      <c r="L81" s="209"/>
      <c r="M81" s="210"/>
      <c r="N81" s="211"/>
      <c r="O81" s="212"/>
      <c r="P81" s="213"/>
      <c r="Q81" s="214"/>
      <c r="R81" s="215"/>
      <c r="S81" s="216"/>
      <c r="T81" s="210"/>
      <c r="U81" s="217"/>
      <c r="V81" s="218"/>
      <c r="W81" s="219"/>
      <c r="X81" s="220"/>
      <c r="Y81" s="221"/>
      <c r="Z81" s="222"/>
      <c r="AA81" s="223"/>
      <c r="AB81" s="224"/>
      <c r="AC81" s="225"/>
      <c r="AD81" s="226"/>
      <c r="AE81" s="227"/>
      <c r="AF81" s="228"/>
      <c r="AG81" s="320"/>
      <c r="AH81" s="315"/>
      <c r="AI81" s="316"/>
      <c r="AJ81" s="317"/>
      <c r="AK81" s="318"/>
    </row>
    <row r="82" spans="6:37" x14ac:dyDescent="0.2">
      <c r="F82" s="203"/>
      <c r="G82" s="204"/>
      <c r="H82" s="205"/>
      <c r="I82" s="206"/>
      <c r="J82" s="207"/>
      <c r="K82" s="208"/>
      <c r="L82" s="209"/>
      <c r="M82" s="210"/>
      <c r="N82" s="211"/>
      <c r="O82" s="212"/>
      <c r="P82" s="213"/>
      <c r="Q82" s="214"/>
      <c r="R82" s="215"/>
      <c r="S82" s="216"/>
      <c r="T82" s="210"/>
      <c r="U82" s="217"/>
      <c r="V82" s="218"/>
      <c r="W82" s="219"/>
      <c r="X82" s="220"/>
      <c r="Y82" s="221"/>
      <c r="Z82" s="222"/>
      <c r="AA82" s="223"/>
      <c r="AB82" s="224"/>
      <c r="AC82" s="225"/>
      <c r="AD82" s="226"/>
      <c r="AE82" s="227"/>
      <c r="AF82" s="228"/>
      <c r="AG82" s="320"/>
      <c r="AH82" s="315"/>
      <c r="AI82" s="316"/>
      <c r="AJ82" s="317"/>
      <c r="AK82" s="318"/>
    </row>
    <row r="83" spans="6:37" x14ac:dyDescent="0.2">
      <c r="F83" s="203"/>
      <c r="G83" s="204"/>
      <c r="H83" s="205"/>
      <c r="I83" s="206"/>
      <c r="J83" s="207"/>
      <c r="K83" s="208"/>
      <c r="L83" s="209"/>
      <c r="M83" s="210"/>
      <c r="N83" s="211"/>
      <c r="O83" s="212"/>
      <c r="P83" s="213"/>
      <c r="Q83" s="214"/>
      <c r="R83" s="215"/>
      <c r="S83" s="216"/>
      <c r="T83" s="210"/>
      <c r="U83" s="217"/>
      <c r="V83" s="218"/>
      <c r="W83" s="219"/>
      <c r="X83" s="220"/>
      <c r="Y83" s="221"/>
      <c r="Z83" s="222"/>
      <c r="AA83" s="223"/>
      <c r="AB83" s="224"/>
      <c r="AC83" s="225"/>
      <c r="AD83" s="226"/>
      <c r="AE83" s="227"/>
      <c r="AF83" s="228"/>
      <c r="AG83" s="320"/>
      <c r="AH83" s="315"/>
      <c r="AI83" s="316"/>
      <c r="AJ83" s="317"/>
      <c r="AK83" s="318"/>
    </row>
    <row r="84" spans="6:37" x14ac:dyDescent="0.2">
      <c r="F84" s="203"/>
      <c r="G84" s="204"/>
      <c r="H84" s="205"/>
      <c r="I84" s="206"/>
      <c r="J84" s="207"/>
      <c r="K84" s="208"/>
      <c r="L84" s="209"/>
      <c r="M84" s="210"/>
      <c r="N84" s="211"/>
      <c r="O84" s="212"/>
      <c r="P84" s="213"/>
      <c r="Q84" s="214"/>
      <c r="R84" s="215"/>
      <c r="S84" s="216"/>
      <c r="T84" s="210"/>
      <c r="U84" s="217"/>
      <c r="V84" s="218"/>
      <c r="W84" s="219"/>
      <c r="X84" s="220"/>
      <c r="Y84" s="221"/>
      <c r="Z84" s="222"/>
      <c r="AA84" s="223"/>
      <c r="AB84" s="224"/>
      <c r="AC84" s="225"/>
      <c r="AD84" s="226"/>
      <c r="AE84" s="227"/>
      <c r="AF84" s="228"/>
      <c r="AG84" s="320"/>
      <c r="AH84" s="315"/>
      <c r="AI84" s="316"/>
      <c r="AJ84" s="317"/>
      <c r="AK84" s="318"/>
    </row>
    <row r="85" spans="6:37" x14ac:dyDescent="0.2">
      <c r="F85" s="203"/>
      <c r="G85" s="204"/>
      <c r="H85" s="205"/>
      <c r="I85" s="206"/>
      <c r="J85" s="207"/>
      <c r="K85" s="208"/>
      <c r="L85" s="209"/>
      <c r="M85" s="210"/>
      <c r="N85" s="211"/>
      <c r="O85" s="212"/>
      <c r="P85" s="213"/>
      <c r="Q85" s="214"/>
      <c r="R85" s="215"/>
      <c r="S85" s="216"/>
      <c r="T85" s="210"/>
      <c r="U85" s="217"/>
      <c r="V85" s="218"/>
      <c r="W85" s="219"/>
      <c r="X85" s="220"/>
      <c r="Y85" s="221"/>
      <c r="Z85" s="222"/>
      <c r="AA85" s="223"/>
      <c r="AB85" s="224"/>
      <c r="AC85" s="225"/>
      <c r="AD85" s="226"/>
      <c r="AE85" s="227"/>
      <c r="AF85" s="228"/>
      <c r="AG85" s="320"/>
      <c r="AH85" s="315"/>
      <c r="AI85" s="316"/>
      <c r="AJ85" s="317"/>
      <c r="AK85" s="318"/>
    </row>
    <row r="86" spans="6:37" x14ac:dyDescent="0.2">
      <c r="F86" s="203"/>
      <c r="G86" s="204"/>
      <c r="H86" s="205"/>
      <c r="I86" s="206"/>
      <c r="J86" s="207"/>
      <c r="K86" s="208"/>
      <c r="L86" s="209"/>
      <c r="M86" s="210"/>
      <c r="N86" s="211"/>
      <c r="O86" s="212"/>
      <c r="P86" s="213"/>
      <c r="Q86" s="214"/>
      <c r="R86" s="215"/>
      <c r="S86" s="216"/>
      <c r="T86" s="210"/>
      <c r="U86" s="217"/>
      <c r="V86" s="218"/>
      <c r="W86" s="219"/>
      <c r="X86" s="220"/>
      <c r="Y86" s="221"/>
      <c r="Z86" s="222"/>
      <c r="AA86" s="223"/>
      <c r="AB86" s="224"/>
      <c r="AC86" s="225"/>
      <c r="AD86" s="226"/>
      <c r="AE86" s="227"/>
      <c r="AF86" s="228"/>
      <c r="AG86" s="320"/>
      <c r="AH86" s="315"/>
      <c r="AI86" s="316"/>
      <c r="AJ86" s="317"/>
      <c r="AK86" s="318"/>
    </row>
    <row r="87" spans="6:37" x14ac:dyDescent="0.2">
      <c r="F87" s="203"/>
      <c r="G87" s="204"/>
      <c r="H87" s="205"/>
      <c r="I87" s="206"/>
      <c r="J87" s="207"/>
      <c r="K87" s="208"/>
      <c r="L87" s="209"/>
      <c r="M87" s="210"/>
      <c r="N87" s="211"/>
      <c r="O87" s="212"/>
      <c r="P87" s="213"/>
      <c r="Q87" s="214"/>
      <c r="R87" s="215"/>
      <c r="S87" s="216"/>
      <c r="T87" s="210"/>
      <c r="U87" s="217"/>
      <c r="V87" s="218"/>
      <c r="W87" s="219"/>
      <c r="X87" s="220"/>
      <c r="Y87" s="221"/>
      <c r="Z87" s="222"/>
      <c r="AA87" s="223"/>
      <c r="AB87" s="224"/>
      <c r="AC87" s="225"/>
      <c r="AD87" s="226"/>
      <c r="AE87" s="227"/>
      <c r="AF87" s="228"/>
      <c r="AG87" s="320"/>
      <c r="AH87" s="315"/>
      <c r="AI87" s="316"/>
      <c r="AJ87" s="317"/>
      <c r="AK87" s="318"/>
    </row>
    <row r="88" spans="6:37" x14ac:dyDescent="0.2">
      <c r="F88" s="203"/>
      <c r="G88" s="204"/>
      <c r="H88" s="205"/>
      <c r="I88" s="206"/>
      <c r="J88" s="207"/>
      <c r="K88" s="208"/>
      <c r="L88" s="209"/>
      <c r="M88" s="210"/>
      <c r="N88" s="211"/>
      <c r="O88" s="212"/>
      <c r="P88" s="213"/>
      <c r="Q88" s="214"/>
      <c r="R88" s="215"/>
      <c r="S88" s="216"/>
      <c r="T88" s="210"/>
      <c r="U88" s="217"/>
      <c r="V88" s="218"/>
      <c r="W88" s="219"/>
      <c r="X88" s="220"/>
      <c r="Y88" s="221"/>
      <c r="Z88" s="222"/>
      <c r="AA88" s="223"/>
      <c r="AB88" s="224"/>
      <c r="AC88" s="225"/>
      <c r="AD88" s="226"/>
      <c r="AE88" s="227"/>
      <c r="AF88" s="228"/>
      <c r="AG88" s="320"/>
      <c r="AH88" s="315"/>
      <c r="AI88" s="316"/>
      <c r="AJ88" s="317"/>
      <c r="AK88" s="318"/>
    </row>
    <row r="89" spans="6:37" x14ac:dyDescent="0.2">
      <c r="F89" s="203"/>
      <c r="G89" s="204"/>
      <c r="H89" s="205"/>
      <c r="I89" s="206"/>
      <c r="J89" s="207"/>
      <c r="K89" s="208"/>
      <c r="L89" s="209"/>
      <c r="M89" s="210"/>
      <c r="N89" s="211"/>
      <c r="O89" s="212"/>
      <c r="P89" s="213"/>
      <c r="Q89" s="214"/>
      <c r="R89" s="215"/>
      <c r="S89" s="216"/>
      <c r="T89" s="210"/>
      <c r="U89" s="217"/>
      <c r="V89" s="218"/>
      <c r="W89" s="219"/>
      <c r="X89" s="220"/>
      <c r="Y89" s="221"/>
      <c r="Z89" s="222"/>
      <c r="AA89" s="223"/>
      <c r="AB89" s="224"/>
      <c r="AC89" s="225"/>
      <c r="AD89" s="226"/>
      <c r="AE89" s="227"/>
      <c r="AF89" s="228"/>
      <c r="AG89" s="320"/>
      <c r="AH89" s="315"/>
      <c r="AI89" s="316"/>
      <c r="AJ89" s="317"/>
      <c r="AK89" s="318"/>
    </row>
    <row r="90" spans="6:37" x14ac:dyDescent="0.2">
      <c r="F90" s="203"/>
      <c r="G90" s="204"/>
      <c r="H90" s="205"/>
      <c r="I90" s="206"/>
      <c r="J90" s="207"/>
      <c r="K90" s="208"/>
      <c r="L90" s="209"/>
      <c r="M90" s="210"/>
      <c r="N90" s="211"/>
      <c r="O90" s="212"/>
      <c r="P90" s="213"/>
      <c r="Q90" s="214"/>
      <c r="R90" s="215"/>
      <c r="S90" s="216"/>
      <c r="T90" s="210"/>
      <c r="U90" s="217"/>
      <c r="V90" s="218"/>
      <c r="W90" s="219"/>
      <c r="X90" s="220"/>
      <c r="Y90" s="221"/>
      <c r="Z90" s="222"/>
      <c r="AA90" s="223"/>
      <c r="AB90" s="224"/>
      <c r="AC90" s="225"/>
      <c r="AD90" s="226"/>
      <c r="AE90" s="227"/>
      <c r="AF90" s="228"/>
      <c r="AG90" s="320"/>
      <c r="AH90" s="315"/>
      <c r="AI90" s="316"/>
      <c r="AJ90" s="317"/>
      <c r="AK90" s="318"/>
    </row>
    <row r="91" spans="6:37" x14ac:dyDescent="0.2">
      <c r="F91" s="203"/>
      <c r="G91" s="204"/>
      <c r="H91" s="205"/>
      <c r="I91" s="206"/>
      <c r="J91" s="207"/>
      <c r="K91" s="208"/>
      <c r="L91" s="209"/>
      <c r="M91" s="210"/>
      <c r="N91" s="211"/>
      <c r="O91" s="212"/>
      <c r="P91" s="213"/>
      <c r="Q91" s="214"/>
      <c r="R91" s="215"/>
      <c r="S91" s="216"/>
      <c r="T91" s="210"/>
      <c r="U91" s="217"/>
      <c r="V91" s="218"/>
      <c r="W91" s="219"/>
      <c r="X91" s="220"/>
      <c r="Y91" s="221"/>
      <c r="Z91" s="222"/>
      <c r="AA91" s="223"/>
      <c r="AB91" s="224"/>
      <c r="AC91" s="225"/>
      <c r="AD91" s="226"/>
      <c r="AE91" s="227"/>
      <c r="AF91" s="228"/>
      <c r="AG91" s="320"/>
      <c r="AH91" s="315"/>
      <c r="AI91" s="316"/>
      <c r="AJ91" s="317"/>
      <c r="AK91" s="318"/>
    </row>
    <row r="92" spans="6:37" x14ac:dyDescent="0.2">
      <c r="F92" s="203"/>
      <c r="G92" s="204"/>
      <c r="H92" s="205"/>
      <c r="I92" s="206"/>
      <c r="J92" s="207"/>
      <c r="K92" s="208"/>
      <c r="L92" s="209"/>
      <c r="M92" s="210"/>
      <c r="N92" s="211"/>
      <c r="O92" s="212"/>
      <c r="P92" s="213"/>
      <c r="Q92" s="214"/>
      <c r="R92" s="215"/>
      <c r="S92" s="216"/>
      <c r="T92" s="210"/>
      <c r="U92" s="217"/>
      <c r="V92" s="218"/>
      <c r="W92" s="219"/>
      <c r="X92" s="220"/>
      <c r="Y92" s="221"/>
      <c r="Z92" s="222"/>
      <c r="AA92" s="223"/>
      <c r="AB92" s="224"/>
      <c r="AC92" s="225"/>
      <c r="AD92" s="226"/>
      <c r="AE92" s="227"/>
      <c r="AF92" s="228"/>
      <c r="AG92" s="320"/>
      <c r="AH92" s="315"/>
      <c r="AI92" s="316"/>
      <c r="AJ92" s="317"/>
      <c r="AK92" s="318"/>
    </row>
    <row r="93" spans="6:37" x14ac:dyDescent="0.2">
      <c r="F93" s="203"/>
      <c r="G93" s="204"/>
      <c r="H93" s="205"/>
      <c r="I93" s="206"/>
      <c r="J93" s="207"/>
      <c r="K93" s="208"/>
      <c r="L93" s="209"/>
      <c r="M93" s="210"/>
      <c r="N93" s="211"/>
      <c r="O93" s="212"/>
      <c r="P93" s="213"/>
      <c r="Q93" s="214"/>
      <c r="R93" s="215"/>
      <c r="S93" s="216"/>
      <c r="T93" s="210"/>
      <c r="U93" s="217"/>
      <c r="V93" s="218"/>
      <c r="W93" s="219"/>
      <c r="X93" s="220"/>
      <c r="Y93" s="221"/>
      <c r="Z93" s="222"/>
      <c r="AA93" s="223"/>
      <c r="AB93" s="224"/>
      <c r="AC93" s="225"/>
      <c r="AD93" s="226"/>
      <c r="AE93" s="227"/>
      <c r="AF93" s="228"/>
      <c r="AG93" s="320"/>
      <c r="AH93" s="315"/>
      <c r="AI93" s="316"/>
      <c r="AJ93" s="317"/>
      <c r="AK93" s="318"/>
    </row>
    <row r="94" spans="6:37" x14ac:dyDescent="0.2">
      <c r="F94" s="203"/>
      <c r="G94" s="204"/>
      <c r="H94" s="205"/>
      <c r="I94" s="206"/>
      <c r="J94" s="207"/>
      <c r="K94" s="208"/>
      <c r="L94" s="209"/>
      <c r="M94" s="210"/>
      <c r="N94" s="211"/>
      <c r="O94" s="212"/>
      <c r="P94" s="213"/>
      <c r="Q94" s="214"/>
      <c r="R94" s="215"/>
      <c r="S94" s="216"/>
      <c r="T94" s="210"/>
      <c r="U94" s="217"/>
      <c r="V94" s="218"/>
      <c r="W94" s="219"/>
      <c r="X94" s="220"/>
      <c r="Y94" s="221"/>
      <c r="Z94" s="222"/>
      <c r="AA94" s="223"/>
      <c r="AB94" s="224"/>
      <c r="AC94" s="225"/>
      <c r="AD94" s="226"/>
      <c r="AE94" s="227"/>
      <c r="AF94" s="228"/>
      <c r="AG94" s="320"/>
      <c r="AH94" s="315"/>
      <c r="AI94" s="316"/>
      <c r="AJ94" s="317"/>
      <c r="AK94" s="318"/>
    </row>
    <row r="95" spans="6:37" x14ac:dyDescent="0.2">
      <c r="F95" s="203"/>
      <c r="G95" s="204"/>
      <c r="H95" s="205"/>
      <c r="I95" s="206"/>
      <c r="J95" s="207"/>
      <c r="K95" s="208"/>
      <c r="L95" s="209"/>
      <c r="M95" s="210"/>
      <c r="N95" s="211"/>
      <c r="O95" s="212"/>
      <c r="P95" s="213"/>
      <c r="Q95" s="214"/>
      <c r="R95" s="215"/>
      <c r="S95" s="216"/>
      <c r="T95" s="210"/>
      <c r="U95" s="217"/>
      <c r="V95" s="218"/>
      <c r="W95" s="219"/>
      <c r="X95" s="220"/>
      <c r="Y95" s="221"/>
      <c r="Z95" s="222"/>
      <c r="AA95" s="223"/>
      <c r="AB95" s="224"/>
      <c r="AC95" s="225"/>
      <c r="AD95" s="226"/>
      <c r="AE95" s="227"/>
      <c r="AF95" s="228"/>
      <c r="AG95" s="320"/>
      <c r="AH95" s="315"/>
      <c r="AI95" s="316"/>
      <c r="AJ95" s="317"/>
      <c r="AK95" s="318"/>
    </row>
    <row r="96" spans="6:37" x14ac:dyDescent="0.2">
      <c r="F96" s="203"/>
      <c r="G96" s="204"/>
      <c r="H96" s="205"/>
      <c r="I96" s="206"/>
      <c r="J96" s="207"/>
      <c r="K96" s="208"/>
      <c r="L96" s="209"/>
      <c r="M96" s="210"/>
      <c r="N96" s="211"/>
      <c r="O96" s="212"/>
      <c r="P96" s="213"/>
      <c r="Q96" s="214"/>
      <c r="R96" s="215"/>
      <c r="S96" s="216"/>
      <c r="T96" s="210"/>
      <c r="U96" s="217"/>
      <c r="V96" s="218"/>
      <c r="W96" s="219"/>
      <c r="X96" s="220"/>
      <c r="Y96" s="221"/>
      <c r="Z96" s="222"/>
      <c r="AA96" s="223"/>
      <c r="AB96" s="224"/>
      <c r="AC96" s="225"/>
      <c r="AD96" s="226"/>
      <c r="AE96" s="227"/>
      <c r="AF96" s="228"/>
      <c r="AG96" s="320"/>
      <c r="AH96" s="315"/>
      <c r="AI96" s="316"/>
      <c r="AJ96" s="317"/>
      <c r="AK96" s="318"/>
    </row>
    <row r="97" spans="6:37" x14ac:dyDescent="0.2">
      <c r="F97" s="203"/>
      <c r="G97" s="204"/>
      <c r="H97" s="205"/>
      <c r="I97" s="206"/>
      <c r="J97" s="207"/>
      <c r="K97" s="208"/>
      <c r="L97" s="209"/>
      <c r="M97" s="210"/>
      <c r="N97" s="211"/>
      <c r="O97" s="212"/>
      <c r="P97" s="213"/>
      <c r="Q97" s="214"/>
      <c r="R97" s="215"/>
      <c r="S97" s="216"/>
      <c r="T97" s="210"/>
      <c r="U97" s="217"/>
      <c r="V97" s="218"/>
      <c r="W97" s="219"/>
      <c r="X97" s="220"/>
      <c r="Y97" s="221"/>
      <c r="Z97" s="222"/>
      <c r="AA97" s="223"/>
      <c r="AB97" s="224"/>
      <c r="AC97" s="225"/>
      <c r="AD97" s="226"/>
      <c r="AE97" s="227"/>
      <c r="AF97" s="228"/>
      <c r="AG97" s="320"/>
      <c r="AH97" s="315"/>
      <c r="AI97" s="316"/>
      <c r="AJ97" s="317"/>
      <c r="AK97" s="318"/>
    </row>
    <row r="98" spans="6:37" x14ac:dyDescent="0.2">
      <c r="F98" s="203"/>
      <c r="G98" s="204"/>
      <c r="H98" s="205"/>
      <c r="I98" s="206"/>
      <c r="J98" s="207"/>
      <c r="K98" s="208"/>
      <c r="L98" s="209"/>
      <c r="M98" s="210"/>
      <c r="N98" s="211"/>
      <c r="O98" s="212"/>
      <c r="P98" s="213"/>
      <c r="Q98" s="214"/>
      <c r="R98" s="215"/>
      <c r="S98" s="216"/>
      <c r="T98" s="210"/>
      <c r="U98" s="217"/>
      <c r="V98" s="218"/>
      <c r="W98" s="219"/>
      <c r="X98" s="220"/>
      <c r="Y98" s="221"/>
      <c r="Z98" s="222"/>
      <c r="AA98" s="223"/>
      <c r="AB98" s="224"/>
      <c r="AC98" s="225"/>
      <c r="AD98" s="226"/>
      <c r="AE98" s="227"/>
      <c r="AF98" s="228"/>
      <c r="AG98" s="320"/>
      <c r="AH98" s="315"/>
      <c r="AI98" s="316"/>
      <c r="AJ98" s="317"/>
      <c r="AK98" s="318"/>
    </row>
    <row r="99" spans="6:37" x14ac:dyDescent="0.2">
      <c r="F99" s="203"/>
      <c r="G99" s="204"/>
      <c r="H99" s="205"/>
      <c r="I99" s="206"/>
      <c r="J99" s="207"/>
      <c r="K99" s="208"/>
      <c r="L99" s="209"/>
      <c r="M99" s="210"/>
      <c r="N99" s="211"/>
      <c r="O99" s="212"/>
      <c r="P99" s="213"/>
      <c r="Q99" s="214"/>
      <c r="R99" s="215"/>
      <c r="S99" s="216"/>
      <c r="T99" s="210"/>
      <c r="U99" s="217"/>
      <c r="V99" s="218"/>
      <c r="W99" s="219"/>
      <c r="X99" s="220"/>
      <c r="Y99" s="221"/>
      <c r="Z99" s="222"/>
      <c r="AA99" s="223"/>
      <c r="AB99" s="224"/>
      <c r="AC99" s="225"/>
      <c r="AD99" s="226"/>
      <c r="AE99" s="227"/>
      <c r="AF99" s="228"/>
      <c r="AG99" s="320"/>
      <c r="AH99" s="315"/>
      <c r="AI99" s="316"/>
      <c r="AJ99" s="317"/>
      <c r="AK99" s="318"/>
    </row>
    <row r="100" spans="6:37" x14ac:dyDescent="0.2">
      <c r="F100" s="203"/>
      <c r="G100" s="204"/>
      <c r="H100" s="205"/>
      <c r="I100" s="206"/>
      <c r="J100" s="207"/>
      <c r="K100" s="208"/>
      <c r="L100" s="209"/>
      <c r="M100" s="210"/>
      <c r="N100" s="211"/>
      <c r="O100" s="212"/>
      <c r="P100" s="213"/>
      <c r="Q100" s="214"/>
      <c r="R100" s="215"/>
      <c r="S100" s="216"/>
      <c r="T100" s="210"/>
      <c r="U100" s="217"/>
      <c r="V100" s="218"/>
      <c r="W100" s="219"/>
      <c r="X100" s="220"/>
      <c r="Y100" s="221"/>
      <c r="Z100" s="222"/>
      <c r="AA100" s="223"/>
      <c r="AB100" s="224"/>
      <c r="AC100" s="225"/>
      <c r="AD100" s="226"/>
      <c r="AE100" s="227"/>
      <c r="AF100" s="228"/>
      <c r="AG100" s="320"/>
      <c r="AH100" s="315"/>
      <c r="AI100" s="316"/>
      <c r="AJ100" s="317"/>
      <c r="AK100" s="318"/>
    </row>
    <row r="101" spans="6:37" x14ac:dyDescent="0.2">
      <c r="F101" s="203"/>
      <c r="G101" s="204"/>
      <c r="H101" s="205"/>
      <c r="I101" s="206"/>
      <c r="J101" s="207"/>
      <c r="K101" s="208"/>
      <c r="L101" s="209"/>
      <c r="M101" s="210"/>
      <c r="N101" s="211"/>
      <c r="O101" s="212"/>
      <c r="P101" s="213"/>
      <c r="Q101" s="214"/>
      <c r="R101" s="215"/>
      <c r="S101" s="216"/>
      <c r="T101" s="210"/>
      <c r="U101" s="217"/>
      <c r="V101" s="218"/>
      <c r="W101" s="219"/>
      <c r="X101" s="220"/>
      <c r="Y101" s="221"/>
      <c r="Z101" s="222"/>
      <c r="AA101" s="223"/>
      <c r="AB101" s="224"/>
      <c r="AC101" s="225"/>
      <c r="AD101" s="226"/>
      <c r="AE101" s="227"/>
      <c r="AF101" s="228"/>
      <c r="AG101" s="320"/>
      <c r="AH101" s="315"/>
      <c r="AI101" s="316"/>
      <c r="AJ101" s="317"/>
      <c r="AK101" s="318"/>
    </row>
    <row r="102" spans="6:37" x14ac:dyDescent="0.2">
      <c r="F102" s="203"/>
      <c r="G102" s="204"/>
      <c r="H102" s="205"/>
      <c r="I102" s="206"/>
      <c r="J102" s="207"/>
      <c r="K102" s="208"/>
      <c r="L102" s="209"/>
      <c r="M102" s="210"/>
      <c r="N102" s="211"/>
      <c r="O102" s="212"/>
      <c r="P102" s="213"/>
      <c r="Q102" s="214"/>
      <c r="R102" s="215"/>
      <c r="S102" s="216"/>
      <c r="T102" s="210"/>
      <c r="U102" s="217"/>
      <c r="V102" s="218"/>
      <c r="W102" s="219"/>
      <c r="X102" s="220"/>
      <c r="Y102" s="221"/>
      <c r="Z102" s="222"/>
      <c r="AA102" s="223"/>
      <c r="AB102" s="224"/>
      <c r="AC102" s="225"/>
      <c r="AD102" s="226"/>
      <c r="AE102" s="227"/>
      <c r="AF102" s="228"/>
      <c r="AG102" s="320"/>
      <c r="AH102" s="315"/>
      <c r="AI102" s="316"/>
      <c r="AJ102" s="317"/>
      <c r="AK102" s="318"/>
    </row>
    <row r="103" spans="6:37" x14ac:dyDescent="0.2">
      <c r="F103" s="203"/>
      <c r="G103" s="204"/>
      <c r="H103" s="205"/>
      <c r="I103" s="206"/>
      <c r="J103" s="207"/>
      <c r="K103" s="208"/>
      <c r="L103" s="209"/>
      <c r="M103" s="210"/>
      <c r="N103" s="211"/>
      <c r="O103" s="212"/>
      <c r="P103" s="213"/>
      <c r="Q103" s="214"/>
      <c r="R103" s="215"/>
      <c r="S103" s="216"/>
      <c r="T103" s="210"/>
      <c r="U103" s="217"/>
      <c r="V103" s="218"/>
      <c r="W103" s="219"/>
      <c r="X103" s="220"/>
      <c r="Y103" s="221"/>
      <c r="Z103" s="222"/>
      <c r="AA103" s="223"/>
      <c r="AB103" s="224"/>
      <c r="AC103" s="225"/>
      <c r="AD103" s="226"/>
      <c r="AE103" s="227"/>
      <c r="AF103" s="228"/>
      <c r="AG103" s="320"/>
      <c r="AH103" s="315"/>
      <c r="AI103" s="316"/>
      <c r="AJ103" s="317"/>
      <c r="AK103" s="318"/>
    </row>
    <row r="104" spans="6:37" x14ac:dyDescent="0.2">
      <c r="F104" s="203"/>
      <c r="G104" s="204"/>
      <c r="H104" s="205"/>
      <c r="I104" s="206"/>
      <c r="J104" s="207"/>
      <c r="K104" s="208"/>
      <c r="L104" s="209"/>
      <c r="M104" s="210"/>
      <c r="N104" s="211"/>
      <c r="O104" s="212"/>
      <c r="P104" s="213"/>
      <c r="Q104" s="214"/>
      <c r="R104" s="215"/>
      <c r="S104" s="216"/>
      <c r="T104" s="210"/>
      <c r="U104" s="217"/>
      <c r="V104" s="218"/>
      <c r="W104" s="219"/>
      <c r="X104" s="220"/>
      <c r="Y104" s="221"/>
      <c r="Z104" s="222"/>
      <c r="AA104" s="223"/>
      <c r="AB104" s="224"/>
      <c r="AC104" s="225"/>
      <c r="AD104" s="226"/>
      <c r="AE104" s="227"/>
      <c r="AF104" s="228"/>
      <c r="AG104" s="320"/>
      <c r="AH104" s="315"/>
      <c r="AI104" s="316"/>
      <c r="AJ104" s="317"/>
      <c r="AK104" s="318"/>
    </row>
    <row r="105" spans="6:37" x14ac:dyDescent="0.2">
      <c r="F105" s="203"/>
      <c r="G105" s="204"/>
      <c r="H105" s="205"/>
      <c r="I105" s="206"/>
      <c r="J105" s="207"/>
      <c r="K105" s="208"/>
      <c r="L105" s="209"/>
      <c r="M105" s="210"/>
      <c r="N105" s="211"/>
      <c r="O105" s="212"/>
      <c r="P105" s="213"/>
      <c r="Q105" s="214"/>
      <c r="R105" s="215"/>
      <c r="S105" s="216"/>
      <c r="T105" s="210"/>
      <c r="U105" s="217"/>
      <c r="V105" s="218"/>
      <c r="W105" s="219"/>
      <c r="X105" s="220"/>
      <c r="Y105" s="221"/>
      <c r="Z105" s="222"/>
      <c r="AA105" s="223"/>
      <c r="AB105" s="224"/>
      <c r="AC105" s="225"/>
      <c r="AD105" s="226"/>
      <c r="AE105" s="227"/>
      <c r="AF105" s="228"/>
      <c r="AG105" s="320"/>
      <c r="AH105" s="315"/>
      <c r="AI105" s="316"/>
      <c r="AJ105" s="317"/>
      <c r="AK105" s="318"/>
    </row>
    <row r="106" spans="6:37" x14ac:dyDescent="0.2">
      <c r="F106" s="203"/>
      <c r="G106" s="204"/>
      <c r="H106" s="205"/>
      <c r="I106" s="206"/>
      <c r="J106" s="207"/>
      <c r="K106" s="208"/>
      <c r="L106" s="209"/>
      <c r="M106" s="210"/>
      <c r="N106" s="211"/>
      <c r="O106" s="212"/>
      <c r="P106" s="213"/>
      <c r="Q106" s="214"/>
      <c r="R106" s="215"/>
      <c r="S106" s="216"/>
      <c r="T106" s="210"/>
      <c r="U106" s="217"/>
      <c r="V106" s="218"/>
      <c r="W106" s="219"/>
      <c r="X106" s="220"/>
      <c r="Y106" s="221"/>
      <c r="Z106" s="222"/>
      <c r="AA106" s="223"/>
      <c r="AB106" s="224"/>
      <c r="AC106" s="225"/>
      <c r="AD106" s="226"/>
      <c r="AE106" s="227"/>
      <c r="AF106" s="228"/>
      <c r="AG106" s="320"/>
      <c r="AH106" s="315"/>
      <c r="AI106" s="316"/>
      <c r="AJ106" s="317"/>
      <c r="AK106" s="318"/>
    </row>
    <row r="107" spans="6:37" x14ac:dyDescent="0.2">
      <c r="F107" s="203"/>
      <c r="G107" s="204"/>
      <c r="H107" s="205"/>
      <c r="I107" s="206"/>
      <c r="J107" s="207"/>
      <c r="K107" s="208"/>
      <c r="L107" s="209"/>
      <c r="M107" s="210"/>
      <c r="N107" s="211"/>
      <c r="O107" s="212"/>
      <c r="P107" s="213"/>
      <c r="Q107" s="214"/>
      <c r="R107" s="215"/>
      <c r="S107" s="216"/>
      <c r="T107" s="210"/>
      <c r="U107" s="217"/>
      <c r="V107" s="218"/>
      <c r="W107" s="219"/>
      <c r="X107" s="220"/>
      <c r="Y107" s="221"/>
      <c r="Z107" s="222"/>
      <c r="AA107" s="223"/>
      <c r="AB107" s="224"/>
      <c r="AC107" s="225"/>
      <c r="AD107" s="226"/>
      <c r="AE107" s="227"/>
      <c r="AF107" s="228"/>
      <c r="AG107" s="320"/>
      <c r="AH107" s="315"/>
      <c r="AI107" s="316"/>
      <c r="AJ107" s="317"/>
      <c r="AK107" s="318"/>
    </row>
    <row r="108" spans="6:37" x14ac:dyDescent="0.2">
      <c r="F108" s="203"/>
      <c r="G108" s="204"/>
      <c r="H108" s="205"/>
      <c r="I108" s="206"/>
      <c r="J108" s="207"/>
      <c r="K108" s="208"/>
      <c r="L108" s="209"/>
      <c r="M108" s="210"/>
      <c r="N108" s="211"/>
      <c r="O108" s="212"/>
      <c r="P108" s="213"/>
      <c r="Q108" s="214"/>
      <c r="R108" s="215"/>
      <c r="S108" s="216"/>
      <c r="T108" s="210"/>
      <c r="U108" s="217"/>
      <c r="V108" s="218"/>
      <c r="W108" s="219"/>
      <c r="X108" s="220"/>
      <c r="Y108" s="221"/>
      <c r="Z108" s="222"/>
      <c r="AA108" s="223"/>
      <c r="AB108" s="224"/>
      <c r="AC108" s="225"/>
      <c r="AD108" s="226"/>
      <c r="AE108" s="227"/>
      <c r="AF108" s="228"/>
      <c r="AG108" s="320"/>
      <c r="AH108" s="315"/>
      <c r="AI108" s="316"/>
      <c r="AJ108" s="317"/>
      <c r="AK108" s="318"/>
    </row>
    <row r="109" spans="6:37" x14ac:dyDescent="0.2">
      <c r="F109" s="203"/>
      <c r="G109" s="204"/>
      <c r="H109" s="205"/>
      <c r="I109" s="206"/>
      <c r="J109" s="207"/>
      <c r="K109" s="208"/>
      <c r="L109" s="209"/>
      <c r="M109" s="210"/>
      <c r="N109" s="211"/>
      <c r="O109" s="212"/>
      <c r="P109" s="213"/>
      <c r="Q109" s="214"/>
      <c r="R109" s="215"/>
      <c r="S109" s="216"/>
      <c r="T109" s="210"/>
      <c r="U109" s="217"/>
      <c r="V109" s="218"/>
      <c r="W109" s="219"/>
      <c r="X109" s="220"/>
      <c r="Y109" s="221"/>
      <c r="Z109" s="222"/>
      <c r="AA109" s="223"/>
      <c r="AB109" s="224"/>
      <c r="AC109" s="225"/>
      <c r="AD109" s="226"/>
      <c r="AE109" s="227"/>
      <c r="AF109" s="228"/>
      <c r="AG109" s="320"/>
      <c r="AH109" s="315"/>
      <c r="AI109" s="316"/>
      <c r="AJ109" s="317"/>
      <c r="AK109" s="318"/>
    </row>
    <row r="110" spans="6:37" x14ac:dyDescent="0.2">
      <c r="F110" s="203"/>
      <c r="G110" s="204"/>
      <c r="H110" s="205"/>
      <c r="I110" s="206"/>
      <c r="J110" s="207"/>
      <c r="K110" s="208"/>
      <c r="L110" s="209"/>
      <c r="M110" s="210"/>
      <c r="N110" s="211"/>
      <c r="O110" s="212"/>
      <c r="P110" s="213"/>
      <c r="Q110" s="214"/>
      <c r="R110" s="215"/>
      <c r="S110" s="216"/>
      <c r="T110" s="210"/>
      <c r="U110" s="217"/>
      <c r="V110" s="218"/>
      <c r="W110" s="219"/>
      <c r="X110" s="220"/>
      <c r="Y110" s="221"/>
      <c r="Z110" s="222"/>
      <c r="AA110" s="223"/>
      <c r="AB110" s="224"/>
      <c r="AC110" s="225"/>
      <c r="AD110" s="226"/>
      <c r="AE110" s="227"/>
      <c r="AF110" s="228"/>
      <c r="AG110" s="320"/>
      <c r="AH110" s="315"/>
      <c r="AI110" s="316"/>
      <c r="AJ110" s="317"/>
      <c r="AK110" s="318"/>
    </row>
    <row r="111" spans="6:37" x14ac:dyDescent="0.2">
      <c r="F111" s="203"/>
      <c r="G111" s="204"/>
      <c r="H111" s="205"/>
      <c r="I111" s="206"/>
      <c r="J111" s="207"/>
      <c r="K111" s="208"/>
      <c r="L111" s="209"/>
      <c r="M111" s="210"/>
      <c r="N111" s="211"/>
      <c r="O111" s="212"/>
      <c r="P111" s="213"/>
      <c r="Q111" s="214"/>
      <c r="R111" s="215"/>
      <c r="S111" s="216"/>
      <c r="T111" s="210"/>
      <c r="U111" s="217"/>
      <c r="V111" s="218"/>
      <c r="W111" s="219"/>
      <c r="X111" s="220"/>
      <c r="Y111" s="221"/>
      <c r="Z111" s="222"/>
      <c r="AA111" s="223"/>
      <c r="AB111" s="224"/>
      <c r="AC111" s="225"/>
      <c r="AD111" s="226"/>
      <c r="AE111" s="227"/>
      <c r="AF111" s="228"/>
      <c r="AG111" s="320"/>
      <c r="AH111" s="315"/>
      <c r="AI111" s="316"/>
      <c r="AJ111" s="317"/>
      <c r="AK111" s="318"/>
    </row>
    <row r="112" spans="6:37" x14ac:dyDescent="0.2">
      <c r="F112" s="203"/>
      <c r="G112" s="204"/>
      <c r="H112" s="205"/>
      <c r="I112" s="206"/>
      <c r="J112" s="207"/>
      <c r="K112" s="208"/>
      <c r="L112" s="209"/>
      <c r="M112" s="210"/>
      <c r="N112" s="211"/>
      <c r="O112" s="212"/>
      <c r="P112" s="213"/>
      <c r="Q112" s="214"/>
      <c r="R112" s="215"/>
      <c r="S112" s="216"/>
      <c r="T112" s="210"/>
      <c r="U112" s="217"/>
      <c r="V112" s="218"/>
      <c r="W112" s="219"/>
      <c r="X112" s="220"/>
      <c r="Y112" s="221"/>
      <c r="Z112" s="222"/>
      <c r="AA112" s="223"/>
      <c r="AB112" s="224"/>
      <c r="AC112" s="225"/>
      <c r="AD112" s="226"/>
      <c r="AE112" s="227"/>
      <c r="AF112" s="228"/>
      <c r="AG112" s="320"/>
      <c r="AH112" s="315"/>
      <c r="AI112" s="316"/>
      <c r="AJ112" s="317"/>
      <c r="AK112" s="318"/>
    </row>
    <row r="113" spans="6:37" x14ac:dyDescent="0.2">
      <c r="F113" s="203"/>
      <c r="G113" s="204"/>
      <c r="H113" s="205"/>
      <c r="I113" s="206"/>
      <c r="J113" s="207"/>
      <c r="K113" s="208"/>
      <c r="L113" s="209"/>
      <c r="M113" s="210"/>
      <c r="N113" s="211"/>
      <c r="O113" s="212"/>
      <c r="P113" s="213"/>
      <c r="Q113" s="214"/>
      <c r="R113" s="215"/>
      <c r="S113" s="216"/>
      <c r="T113" s="210"/>
      <c r="U113" s="217"/>
      <c r="V113" s="218"/>
      <c r="W113" s="219"/>
      <c r="X113" s="220"/>
      <c r="Y113" s="221"/>
      <c r="Z113" s="222"/>
      <c r="AA113" s="223"/>
      <c r="AB113" s="224"/>
      <c r="AC113" s="225"/>
      <c r="AD113" s="226"/>
      <c r="AE113" s="227"/>
      <c r="AF113" s="228"/>
      <c r="AG113" s="320"/>
      <c r="AH113" s="315"/>
      <c r="AI113" s="316"/>
      <c r="AJ113" s="317"/>
      <c r="AK113" s="318"/>
    </row>
    <row r="114" spans="6:37" x14ac:dyDescent="0.2">
      <c r="F114" s="203"/>
      <c r="G114" s="204"/>
      <c r="H114" s="205"/>
      <c r="I114" s="206"/>
      <c r="J114" s="207"/>
      <c r="K114" s="208"/>
      <c r="L114" s="209"/>
      <c r="M114" s="210"/>
      <c r="N114" s="211"/>
      <c r="O114" s="212"/>
      <c r="P114" s="213"/>
      <c r="Q114" s="214"/>
      <c r="R114" s="215"/>
      <c r="S114" s="216"/>
      <c r="T114" s="210"/>
      <c r="U114" s="217"/>
      <c r="V114" s="218"/>
      <c r="W114" s="219"/>
      <c r="X114" s="220"/>
      <c r="Y114" s="221"/>
      <c r="Z114" s="222"/>
      <c r="AA114" s="223"/>
      <c r="AB114" s="224"/>
      <c r="AC114" s="225"/>
      <c r="AD114" s="226"/>
      <c r="AE114" s="227"/>
      <c r="AF114" s="228"/>
      <c r="AG114" s="320"/>
      <c r="AH114" s="315"/>
      <c r="AI114" s="316"/>
      <c r="AJ114" s="317"/>
      <c r="AK114" s="318"/>
    </row>
    <row r="115" spans="6:37" x14ac:dyDescent="0.2">
      <c r="F115" s="203"/>
      <c r="G115" s="204"/>
      <c r="H115" s="205"/>
      <c r="I115" s="206"/>
      <c r="J115" s="207"/>
      <c r="K115" s="208"/>
      <c r="L115" s="209"/>
      <c r="M115" s="210"/>
      <c r="N115" s="211"/>
      <c r="O115" s="212"/>
      <c r="P115" s="213"/>
      <c r="Q115" s="214"/>
      <c r="R115" s="215"/>
      <c r="S115" s="216"/>
      <c r="T115" s="210"/>
      <c r="U115" s="217"/>
      <c r="V115" s="218"/>
      <c r="W115" s="219"/>
      <c r="X115" s="220"/>
      <c r="Y115" s="221"/>
      <c r="Z115" s="222"/>
      <c r="AA115" s="223"/>
      <c r="AB115" s="224"/>
      <c r="AC115" s="225"/>
      <c r="AD115" s="226"/>
      <c r="AE115" s="227"/>
      <c r="AF115" s="228"/>
      <c r="AG115" s="320"/>
      <c r="AH115" s="315"/>
      <c r="AI115" s="316"/>
      <c r="AJ115" s="317"/>
      <c r="AK115" s="318"/>
    </row>
    <row r="116" spans="6:37" x14ac:dyDescent="0.2">
      <c r="F116" s="203"/>
      <c r="G116" s="204"/>
      <c r="H116" s="205"/>
      <c r="I116" s="206"/>
      <c r="J116" s="207"/>
      <c r="K116" s="208"/>
      <c r="L116" s="209"/>
      <c r="M116" s="210"/>
      <c r="N116" s="211"/>
      <c r="O116" s="212"/>
      <c r="P116" s="213"/>
      <c r="Q116" s="214"/>
      <c r="R116" s="215"/>
      <c r="S116" s="216"/>
      <c r="T116" s="210"/>
      <c r="U116" s="217"/>
      <c r="V116" s="218"/>
      <c r="W116" s="219"/>
      <c r="X116" s="220"/>
      <c r="Y116" s="221"/>
      <c r="Z116" s="222"/>
      <c r="AA116" s="223"/>
      <c r="AB116" s="224"/>
      <c r="AC116" s="225"/>
      <c r="AD116" s="226"/>
      <c r="AE116" s="227"/>
      <c r="AF116" s="228"/>
      <c r="AG116" s="320"/>
      <c r="AH116" s="315"/>
      <c r="AI116" s="316"/>
      <c r="AJ116" s="317"/>
      <c r="AK116" s="318"/>
    </row>
    <row r="117" spans="6:37" x14ac:dyDescent="0.2">
      <c r="F117" s="203"/>
      <c r="G117" s="204"/>
      <c r="H117" s="205"/>
      <c r="I117" s="206"/>
      <c r="J117" s="207"/>
      <c r="K117" s="208"/>
      <c r="L117" s="209"/>
      <c r="M117" s="210"/>
      <c r="N117" s="211"/>
      <c r="O117" s="212"/>
      <c r="P117" s="213"/>
      <c r="Q117" s="214"/>
      <c r="R117" s="215"/>
      <c r="S117" s="216"/>
      <c r="T117" s="210"/>
      <c r="U117" s="217"/>
      <c r="V117" s="218"/>
      <c r="W117" s="219"/>
      <c r="X117" s="220"/>
      <c r="Y117" s="221"/>
      <c r="Z117" s="222"/>
      <c r="AA117" s="223"/>
      <c r="AB117" s="224"/>
      <c r="AC117" s="225"/>
      <c r="AD117" s="226"/>
      <c r="AE117" s="227"/>
      <c r="AF117" s="228"/>
      <c r="AG117" s="320"/>
      <c r="AH117" s="315"/>
      <c r="AI117" s="316"/>
      <c r="AJ117" s="317"/>
      <c r="AK117" s="318"/>
    </row>
    <row r="118" spans="6:37" x14ac:dyDescent="0.2">
      <c r="F118" s="203"/>
      <c r="G118" s="204"/>
      <c r="H118" s="205"/>
      <c r="I118" s="206"/>
      <c r="J118" s="207"/>
      <c r="K118" s="208"/>
      <c r="L118" s="209"/>
      <c r="M118" s="210"/>
      <c r="N118" s="211"/>
      <c r="O118" s="212"/>
      <c r="P118" s="213"/>
      <c r="Q118" s="214"/>
      <c r="R118" s="215"/>
      <c r="S118" s="216"/>
      <c r="T118" s="210"/>
      <c r="U118" s="217"/>
      <c r="V118" s="218"/>
      <c r="W118" s="219"/>
      <c r="X118" s="220"/>
      <c r="Y118" s="221"/>
      <c r="Z118" s="222"/>
      <c r="AA118" s="223"/>
      <c r="AB118" s="224"/>
      <c r="AC118" s="225"/>
      <c r="AD118" s="226"/>
      <c r="AE118" s="227"/>
      <c r="AF118" s="228"/>
      <c r="AG118" s="320"/>
      <c r="AH118" s="315"/>
      <c r="AI118" s="316"/>
      <c r="AJ118" s="317"/>
      <c r="AK118" s="318"/>
    </row>
    <row r="119" spans="6:37" x14ac:dyDescent="0.2">
      <c r="F119" s="203"/>
      <c r="G119" s="204"/>
      <c r="H119" s="205"/>
      <c r="I119" s="206"/>
      <c r="J119" s="207"/>
      <c r="K119" s="208"/>
      <c r="L119" s="209"/>
      <c r="M119" s="210"/>
      <c r="N119" s="211"/>
      <c r="O119" s="212"/>
      <c r="P119" s="213"/>
      <c r="Q119" s="214"/>
      <c r="R119" s="215"/>
      <c r="S119" s="216"/>
      <c r="T119" s="210"/>
      <c r="U119" s="217"/>
      <c r="V119" s="218"/>
      <c r="W119" s="219"/>
      <c r="X119" s="220"/>
      <c r="Y119" s="221"/>
      <c r="Z119" s="222"/>
      <c r="AA119" s="223"/>
      <c r="AB119" s="224"/>
      <c r="AC119" s="225"/>
      <c r="AD119" s="226"/>
      <c r="AE119" s="227"/>
      <c r="AF119" s="228"/>
      <c r="AG119" s="320"/>
      <c r="AH119" s="315"/>
      <c r="AI119" s="316"/>
      <c r="AJ119" s="317"/>
      <c r="AK119" s="318"/>
    </row>
    <row r="120" spans="6:37" x14ac:dyDescent="0.2">
      <c r="F120" s="203"/>
      <c r="G120" s="204"/>
      <c r="H120" s="205"/>
      <c r="I120" s="206"/>
      <c r="J120" s="207"/>
      <c r="K120" s="208"/>
      <c r="L120" s="209"/>
      <c r="M120" s="210"/>
      <c r="N120" s="211"/>
      <c r="O120" s="212"/>
      <c r="P120" s="213"/>
      <c r="Q120" s="214"/>
      <c r="R120" s="215"/>
      <c r="S120" s="216"/>
      <c r="T120" s="210"/>
      <c r="U120" s="217"/>
      <c r="V120" s="218"/>
      <c r="W120" s="219"/>
      <c r="X120" s="220"/>
      <c r="Y120" s="221"/>
      <c r="Z120" s="222"/>
      <c r="AA120" s="223"/>
      <c r="AB120" s="224"/>
      <c r="AC120" s="225"/>
      <c r="AD120" s="226"/>
      <c r="AE120" s="227"/>
      <c r="AF120" s="228"/>
      <c r="AG120" s="320"/>
      <c r="AH120" s="315"/>
      <c r="AI120" s="316"/>
      <c r="AJ120" s="317"/>
      <c r="AK120" s="318"/>
    </row>
    <row r="121" spans="6:37" x14ac:dyDescent="0.2">
      <c r="F121" s="203"/>
      <c r="G121" s="204"/>
      <c r="H121" s="205"/>
      <c r="I121" s="206"/>
      <c r="J121" s="207"/>
      <c r="K121" s="208"/>
      <c r="L121" s="209"/>
      <c r="M121" s="210"/>
      <c r="N121" s="211"/>
      <c r="O121" s="212"/>
      <c r="P121" s="213"/>
      <c r="Q121" s="214"/>
      <c r="R121" s="215"/>
      <c r="S121" s="216"/>
      <c r="T121" s="210"/>
      <c r="U121" s="217"/>
      <c r="V121" s="218"/>
      <c r="W121" s="219"/>
      <c r="X121" s="220"/>
      <c r="Y121" s="221"/>
      <c r="Z121" s="222"/>
      <c r="AA121" s="223"/>
      <c r="AB121" s="224"/>
      <c r="AC121" s="225"/>
      <c r="AD121" s="226"/>
      <c r="AE121" s="227"/>
      <c r="AF121" s="228"/>
      <c r="AG121" s="320"/>
      <c r="AH121" s="315"/>
      <c r="AI121" s="316"/>
      <c r="AJ121" s="317"/>
      <c r="AK121" s="318"/>
    </row>
    <row r="122" spans="6:37" x14ac:dyDescent="0.2">
      <c r="F122" s="203"/>
      <c r="G122" s="204"/>
      <c r="H122" s="205"/>
      <c r="I122" s="206"/>
      <c r="J122" s="207"/>
      <c r="K122" s="208"/>
      <c r="L122" s="209"/>
      <c r="M122" s="210"/>
      <c r="N122" s="211"/>
      <c r="O122" s="212"/>
      <c r="P122" s="213"/>
      <c r="Q122" s="214"/>
      <c r="R122" s="215"/>
      <c r="S122" s="216"/>
      <c r="T122" s="210"/>
      <c r="U122" s="217"/>
      <c r="V122" s="218"/>
      <c r="W122" s="219"/>
      <c r="X122" s="220"/>
      <c r="Y122" s="221"/>
      <c r="Z122" s="222"/>
      <c r="AA122" s="223"/>
      <c r="AB122" s="224"/>
      <c r="AC122" s="225"/>
      <c r="AD122" s="226"/>
      <c r="AE122" s="227"/>
      <c r="AF122" s="228"/>
      <c r="AG122" s="320"/>
      <c r="AH122" s="315"/>
      <c r="AI122" s="316"/>
      <c r="AJ122" s="317"/>
      <c r="AK122" s="318"/>
    </row>
    <row r="123" spans="6:37" x14ac:dyDescent="0.2">
      <c r="F123" s="203"/>
      <c r="G123" s="204"/>
      <c r="H123" s="205"/>
      <c r="I123" s="206"/>
      <c r="J123" s="207"/>
      <c r="K123" s="208"/>
      <c r="L123" s="209"/>
      <c r="M123" s="210"/>
      <c r="N123" s="211"/>
      <c r="O123" s="212"/>
      <c r="P123" s="213"/>
      <c r="Q123" s="214"/>
      <c r="R123" s="215"/>
      <c r="S123" s="216"/>
      <c r="T123" s="210"/>
      <c r="U123" s="217"/>
      <c r="V123" s="218"/>
      <c r="W123" s="219"/>
      <c r="X123" s="220"/>
      <c r="Y123" s="221"/>
      <c r="Z123" s="222"/>
      <c r="AA123" s="223"/>
      <c r="AB123" s="224"/>
      <c r="AC123" s="225"/>
      <c r="AD123" s="226"/>
      <c r="AE123" s="227"/>
      <c r="AF123" s="228"/>
      <c r="AG123" s="320"/>
      <c r="AH123" s="315"/>
      <c r="AI123" s="316"/>
      <c r="AJ123" s="317"/>
      <c r="AK123" s="318"/>
    </row>
    <row r="124" spans="6:37" x14ac:dyDescent="0.2">
      <c r="F124" s="203"/>
      <c r="G124" s="204"/>
      <c r="H124" s="205"/>
      <c r="I124" s="206"/>
      <c r="J124" s="207"/>
      <c r="K124" s="208"/>
      <c r="L124" s="209"/>
      <c r="M124" s="210"/>
      <c r="N124" s="211"/>
      <c r="O124" s="212"/>
      <c r="P124" s="213"/>
      <c r="Q124" s="214"/>
      <c r="R124" s="215"/>
      <c r="S124" s="216"/>
      <c r="T124" s="210"/>
      <c r="U124" s="217"/>
      <c r="V124" s="218"/>
      <c r="W124" s="219"/>
      <c r="X124" s="220"/>
      <c r="Y124" s="221"/>
      <c r="Z124" s="222"/>
      <c r="AA124" s="223"/>
      <c r="AB124" s="224"/>
      <c r="AC124" s="225"/>
      <c r="AD124" s="226"/>
      <c r="AE124" s="227"/>
      <c r="AF124" s="228"/>
      <c r="AG124" s="320"/>
      <c r="AH124" s="315"/>
      <c r="AI124" s="316"/>
      <c r="AJ124" s="317"/>
      <c r="AK124" s="318"/>
    </row>
    <row r="125" spans="6:37" x14ac:dyDescent="0.2">
      <c r="F125" s="203"/>
      <c r="G125" s="204"/>
      <c r="H125" s="205"/>
      <c r="I125" s="206"/>
      <c r="J125" s="207"/>
      <c r="K125" s="208"/>
      <c r="L125" s="209"/>
      <c r="M125" s="210"/>
      <c r="N125" s="211"/>
      <c r="O125" s="212"/>
      <c r="P125" s="213"/>
      <c r="Q125" s="214"/>
      <c r="R125" s="215"/>
      <c r="S125" s="216"/>
      <c r="T125" s="210"/>
      <c r="U125" s="217"/>
      <c r="V125" s="218"/>
      <c r="W125" s="219"/>
      <c r="X125" s="220"/>
      <c r="Y125" s="221"/>
      <c r="Z125" s="222"/>
      <c r="AA125" s="223"/>
      <c r="AB125" s="224"/>
      <c r="AC125" s="225"/>
      <c r="AD125" s="226"/>
      <c r="AE125" s="227"/>
      <c r="AF125" s="228"/>
      <c r="AG125" s="320"/>
      <c r="AH125" s="315"/>
      <c r="AI125" s="316"/>
      <c r="AJ125" s="317"/>
      <c r="AK125" s="318"/>
    </row>
    <row r="126" spans="6:37" x14ac:dyDescent="0.2">
      <c r="F126" s="203"/>
      <c r="G126" s="204"/>
      <c r="H126" s="205"/>
      <c r="I126" s="206"/>
      <c r="J126" s="207"/>
      <c r="K126" s="208"/>
      <c r="L126" s="209"/>
      <c r="M126" s="210"/>
      <c r="N126" s="211"/>
      <c r="O126" s="212"/>
      <c r="P126" s="213"/>
      <c r="Q126" s="214"/>
      <c r="R126" s="215"/>
      <c r="S126" s="216"/>
      <c r="T126" s="210"/>
      <c r="U126" s="217"/>
      <c r="V126" s="218"/>
      <c r="W126" s="219"/>
      <c r="X126" s="220"/>
      <c r="Y126" s="221"/>
      <c r="Z126" s="222"/>
      <c r="AA126" s="223"/>
      <c r="AB126" s="224"/>
      <c r="AC126" s="225"/>
      <c r="AD126" s="226"/>
      <c r="AE126" s="227"/>
      <c r="AF126" s="228"/>
      <c r="AG126" s="320"/>
      <c r="AH126" s="315"/>
      <c r="AI126" s="316"/>
      <c r="AJ126" s="317"/>
      <c r="AK126" s="318"/>
    </row>
    <row r="127" spans="6:37" x14ac:dyDescent="0.2">
      <c r="F127" s="203"/>
      <c r="G127" s="204"/>
      <c r="H127" s="205"/>
      <c r="I127" s="206"/>
      <c r="J127" s="207"/>
      <c r="K127" s="208"/>
      <c r="L127" s="209"/>
      <c r="M127" s="210"/>
      <c r="N127" s="211"/>
      <c r="O127" s="212"/>
      <c r="P127" s="213"/>
      <c r="Q127" s="214"/>
      <c r="R127" s="215"/>
      <c r="S127" s="216"/>
      <c r="T127" s="210"/>
      <c r="U127" s="217"/>
      <c r="V127" s="218"/>
      <c r="W127" s="219"/>
      <c r="X127" s="220"/>
      <c r="Y127" s="221"/>
      <c r="Z127" s="222"/>
      <c r="AA127" s="223"/>
      <c r="AB127" s="224"/>
      <c r="AC127" s="225"/>
      <c r="AD127" s="226"/>
      <c r="AE127" s="227"/>
      <c r="AF127" s="228"/>
      <c r="AG127" s="320"/>
      <c r="AH127" s="315"/>
      <c r="AI127" s="316"/>
      <c r="AJ127" s="317"/>
      <c r="AK127" s="318"/>
    </row>
    <row r="128" spans="6:37" x14ac:dyDescent="0.2">
      <c r="F128" s="203"/>
      <c r="G128" s="204"/>
      <c r="H128" s="205"/>
      <c r="I128" s="206"/>
      <c r="J128" s="207"/>
      <c r="K128" s="208"/>
      <c r="L128" s="209"/>
      <c r="M128" s="210"/>
      <c r="N128" s="211"/>
      <c r="O128" s="212"/>
      <c r="P128" s="213"/>
      <c r="Q128" s="214"/>
      <c r="R128" s="215"/>
      <c r="S128" s="216"/>
      <c r="T128" s="210"/>
      <c r="U128" s="217"/>
      <c r="V128" s="218"/>
      <c r="W128" s="219"/>
      <c r="X128" s="220"/>
      <c r="Y128" s="221"/>
      <c r="Z128" s="222"/>
      <c r="AA128" s="223"/>
      <c r="AB128" s="224"/>
      <c r="AC128" s="225"/>
      <c r="AD128" s="226"/>
      <c r="AE128" s="227"/>
      <c r="AF128" s="228"/>
      <c r="AG128" s="320"/>
      <c r="AH128" s="315"/>
      <c r="AI128" s="316"/>
      <c r="AJ128" s="317"/>
      <c r="AK128" s="318"/>
    </row>
    <row r="129" spans="6:37" x14ac:dyDescent="0.2">
      <c r="F129" s="203"/>
      <c r="G129" s="204"/>
      <c r="H129" s="205"/>
      <c r="I129" s="206"/>
      <c r="J129" s="207"/>
      <c r="K129" s="208"/>
      <c r="L129" s="209"/>
      <c r="M129" s="210"/>
      <c r="N129" s="211"/>
      <c r="O129" s="212"/>
      <c r="P129" s="213"/>
      <c r="Q129" s="214"/>
      <c r="R129" s="215"/>
      <c r="S129" s="216"/>
      <c r="T129" s="210"/>
      <c r="U129" s="217"/>
      <c r="V129" s="218"/>
      <c r="W129" s="219"/>
      <c r="X129" s="220"/>
      <c r="Y129" s="221"/>
      <c r="Z129" s="222"/>
      <c r="AA129" s="223"/>
      <c r="AB129" s="224"/>
      <c r="AC129" s="225"/>
      <c r="AD129" s="226"/>
      <c r="AE129" s="227"/>
      <c r="AF129" s="228"/>
      <c r="AG129" s="320"/>
      <c r="AH129" s="315"/>
      <c r="AI129" s="316"/>
      <c r="AJ129" s="317"/>
      <c r="AK129" s="318"/>
    </row>
    <row r="130" spans="6:37" x14ac:dyDescent="0.2">
      <c r="F130" s="203"/>
      <c r="G130" s="204"/>
      <c r="H130" s="205"/>
      <c r="I130" s="206"/>
      <c r="J130" s="207"/>
      <c r="K130" s="208"/>
      <c r="L130" s="209"/>
      <c r="M130" s="210"/>
      <c r="N130" s="211"/>
      <c r="O130" s="212"/>
      <c r="P130" s="213"/>
      <c r="Q130" s="214"/>
      <c r="R130" s="215"/>
      <c r="S130" s="216"/>
      <c r="T130" s="210"/>
      <c r="U130" s="217"/>
      <c r="V130" s="218"/>
      <c r="W130" s="219"/>
      <c r="X130" s="220"/>
      <c r="Y130" s="221"/>
      <c r="Z130" s="222"/>
      <c r="AA130" s="223"/>
      <c r="AB130" s="224"/>
      <c r="AC130" s="225"/>
      <c r="AD130" s="226"/>
      <c r="AE130" s="227"/>
      <c r="AF130" s="228"/>
      <c r="AG130" s="320"/>
      <c r="AH130" s="315"/>
      <c r="AI130" s="316"/>
      <c r="AJ130" s="317"/>
      <c r="AK130" s="318"/>
    </row>
    <row r="131" spans="6:37" x14ac:dyDescent="0.2">
      <c r="F131" s="203"/>
      <c r="G131" s="204"/>
      <c r="H131" s="205"/>
      <c r="I131" s="206"/>
      <c r="J131" s="207"/>
      <c r="K131" s="208"/>
      <c r="L131" s="209"/>
      <c r="M131" s="210"/>
      <c r="N131" s="211"/>
      <c r="O131" s="212"/>
      <c r="P131" s="213"/>
      <c r="Q131" s="214"/>
      <c r="R131" s="215"/>
      <c r="S131" s="216"/>
      <c r="T131" s="210"/>
      <c r="U131" s="217"/>
      <c r="V131" s="218"/>
      <c r="W131" s="219"/>
      <c r="X131" s="220"/>
      <c r="Y131" s="221"/>
      <c r="Z131" s="222"/>
      <c r="AA131" s="223"/>
      <c r="AB131" s="224"/>
      <c r="AC131" s="225"/>
      <c r="AD131" s="226"/>
      <c r="AE131" s="227"/>
      <c r="AF131" s="228"/>
      <c r="AG131" s="320"/>
      <c r="AH131" s="315"/>
      <c r="AI131" s="316"/>
      <c r="AJ131" s="317"/>
      <c r="AK131" s="318"/>
    </row>
    <row r="132" spans="6:37" x14ac:dyDescent="0.2">
      <c r="F132" s="203"/>
      <c r="G132" s="204"/>
      <c r="H132" s="205"/>
      <c r="I132" s="206"/>
      <c r="J132" s="207"/>
      <c r="K132" s="208"/>
      <c r="L132" s="209"/>
      <c r="M132" s="210"/>
      <c r="N132" s="211"/>
      <c r="O132" s="212"/>
      <c r="P132" s="213"/>
      <c r="Q132" s="214"/>
      <c r="R132" s="215"/>
      <c r="S132" s="216"/>
      <c r="T132" s="210"/>
      <c r="U132" s="217"/>
      <c r="V132" s="218"/>
      <c r="W132" s="219"/>
      <c r="X132" s="220"/>
      <c r="Y132" s="221"/>
      <c r="Z132" s="222"/>
      <c r="AA132" s="223"/>
      <c r="AB132" s="224"/>
      <c r="AC132" s="225"/>
      <c r="AD132" s="226"/>
      <c r="AE132" s="227"/>
      <c r="AF132" s="228"/>
      <c r="AG132" s="320"/>
      <c r="AH132" s="315"/>
      <c r="AI132" s="316"/>
      <c r="AJ132" s="317"/>
      <c r="AK132" s="318"/>
    </row>
    <row r="133" spans="6:37" x14ac:dyDescent="0.2">
      <c r="F133" s="203"/>
      <c r="G133" s="204"/>
      <c r="H133" s="205"/>
      <c r="I133" s="206"/>
      <c r="J133" s="207"/>
      <c r="K133" s="208"/>
      <c r="L133" s="209"/>
      <c r="M133" s="210"/>
      <c r="N133" s="211"/>
      <c r="O133" s="212"/>
      <c r="P133" s="213"/>
      <c r="Q133" s="214"/>
      <c r="R133" s="215"/>
      <c r="S133" s="216"/>
      <c r="T133" s="210"/>
      <c r="U133" s="217"/>
      <c r="V133" s="218"/>
      <c r="W133" s="219"/>
      <c r="X133" s="220"/>
      <c r="Y133" s="221"/>
      <c r="Z133" s="222"/>
      <c r="AA133" s="223"/>
      <c r="AB133" s="224"/>
      <c r="AC133" s="225"/>
      <c r="AD133" s="226"/>
      <c r="AE133" s="227"/>
      <c r="AF133" s="228"/>
      <c r="AG133" s="320"/>
      <c r="AH133" s="315"/>
      <c r="AI133" s="316"/>
      <c r="AJ133" s="317"/>
      <c r="AK133" s="318"/>
    </row>
    <row r="134" spans="6:37" x14ac:dyDescent="0.2">
      <c r="F134" s="203"/>
      <c r="G134" s="204"/>
      <c r="H134" s="205"/>
      <c r="I134" s="206"/>
      <c r="J134" s="207"/>
      <c r="K134" s="208"/>
      <c r="L134" s="209"/>
      <c r="M134" s="210"/>
      <c r="N134" s="211"/>
      <c r="O134" s="212"/>
      <c r="P134" s="213"/>
      <c r="Q134" s="214"/>
      <c r="R134" s="215"/>
      <c r="S134" s="216"/>
      <c r="T134" s="210"/>
      <c r="U134" s="217"/>
      <c r="V134" s="218"/>
      <c r="W134" s="219"/>
      <c r="X134" s="220"/>
      <c r="Y134" s="221"/>
      <c r="Z134" s="222"/>
      <c r="AA134" s="223"/>
      <c r="AB134" s="224"/>
      <c r="AC134" s="225"/>
      <c r="AD134" s="226"/>
      <c r="AE134" s="227"/>
      <c r="AF134" s="228"/>
      <c r="AG134" s="320"/>
      <c r="AH134" s="315"/>
      <c r="AI134" s="316"/>
      <c r="AJ134" s="317"/>
      <c r="AK134" s="318"/>
    </row>
    <row r="135" spans="6:37" x14ac:dyDescent="0.2">
      <c r="F135" s="203"/>
      <c r="G135" s="204"/>
      <c r="H135" s="205"/>
      <c r="I135" s="206"/>
      <c r="J135" s="207"/>
      <c r="K135" s="208"/>
      <c r="L135" s="209"/>
      <c r="M135" s="210"/>
      <c r="N135" s="211"/>
      <c r="O135" s="212"/>
      <c r="P135" s="213"/>
      <c r="Q135" s="214"/>
      <c r="R135" s="215"/>
      <c r="S135" s="216"/>
      <c r="T135" s="210"/>
      <c r="U135" s="217"/>
      <c r="V135" s="218"/>
      <c r="W135" s="219"/>
      <c r="X135" s="220"/>
      <c r="Y135" s="221"/>
      <c r="Z135" s="222"/>
      <c r="AA135" s="223"/>
      <c r="AB135" s="224"/>
      <c r="AC135" s="225"/>
      <c r="AD135" s="226"/>
      <c r="AE135" s="227"/>
      <c r="AF135" s="228"/>
      <c r="AG135" s="320"/>
      <c r="AH135" s="315"/>
      <c r="AI135" s="316"/>
      <c r="AJ135" s="317"/>
      <c r="AK135" s="318"/>
    </row>
    <row r="136" spans="6:37" x14ac:dyDescent="0.2">
      <c r="F136" s="203"/>
      <c r="G136" s="204"/>
      <c r="H136" s="205"/>
      <c r="I136" s="206"/>
      <c r="J136" s="207"/>
      <c r="K136" s="208"/>
      <c r="L136" s="209"/>
      <c r="M136" s="210"/>
      <c r="N136" s="211"/>
      <c r="O136" s="212"/>
      <c r="P136" s="213"/>
      <c r="Q136" s="214"/>
      <c r="R136" s="215"/>
      <c r="S136" s="216"/>
      <c r="T136" s="210"/>
      <c r="U136" s="217"/>
      <c r="V136" s="218"/>
      <c r="W136" s="219"/>
      <c r="X136" s="220"/>
      <c r="Y136" s="221"/>
      <c r="Z136" s="222"/>
      <c r="AA136" s="223"/>
      <c r="AB136" s="224"/>
      <c r="AC136" s="225"/>
      <c r="AD136" s="226"/>
      <c r="AE136" s="227"/>
      <c r="AF136" s="228"/>
      <c r="AG136" s="320"/>
      <c r="AH136" s="315"/>
      <c r="AI136" s="316"/>
      <c r="AJ136" s="317"/>
      <c r="AK136" s="318"/>
    </row>
    <row r="137" spans="6:37" x14ac:dyDescent="0.2">
      <c r="F137" s="203"/>
      <c r="G137" s="204"/>
      <c r="H137" s="205"/>
      <c r="I137" s="206"/>
      <c r="J137" s="207"/>
      <c r="K137" s="208"/>
      <c r="L137" s="209"/>
      <c r="M137" s="210"/>
      <c r="N137" s="211"/>
      <c r="O137" s="212"/>
      <c r="P137" s="213"/>
      <c r="Q137" s="214"/>
      <c r="R137" s="215"/>
      <c r="S137" s="216"/>
      <c r="T137" s="210"/>
      <c r="U137" s="217"/>
      <c r="V137" s="218"/>
      <c r="W137" s="219"/>
      <c r="X137" s="220"/>
      <c r="Y137" s="221"/>
      <c r="Z137" s="222"/>
      <c r="AA137" s="223"/>
      <c r="AB137" s="224"/>
      <c r="AC137" s="225"/>
      <c r="AD137" s="226"/>
      <c r="AE137" s="227"/>
      <c r="AF137" s="228"/>
      <c r="AG137" s="320"/>
      <c r="AH137" s="315"/>
      <c r="AI137" s="316"/>
      <c r="AJ137" s="317"/>
      <c r="AK137" s="318"/>
    </row>
    <row r="138" spans="6:37" x14ac:dyDescent="0.2">
      <c r="F138" s="203"/>
      <c r="G138" s="204"/>
      <c r="H138" s="205"/>
      <c r="I138" s="206"/>
      <c r="J138" s="207"/>
      <c r="K138" s="208"/>
      <c r="L138" s="209"/>
      <c r="M138" s="210"/>
      <c r="N138" s="211"/>
      <c r="O138" s="212"/>
      <c r="P138" s="213"/>
      <c r="Q138" s="214"/>
      <c r="R138" s="215"/>
      <c r="S138" s="216"/>
      <c r="T138" s="210"/>
      <c r="U138" s="217"/>
      <c r="V138" s="218"/>
      <c r="W138" s="219"/>
      <c r="X138" s="220"/>
      <c r="Y138" s="221"/>
      <c r="Z138" s="222"/>
      <c r="AA138" s="223"/>
      <c r="AB138" s="224"/>
      <c r="AC138" s="225"/>
      <c r="AD138" s="226"/>
      <c r="AE138" s="227"/>
      <c r="AF138" s="228"/>
      <c r="AG138" s="320"/>
      <c r="AH138" s="315"/>
      <c r="AI138" s="316"/>
      <c r="AJ138" s="317"/>
      <c r="AK138" s="318"/>
    </row>
    <row r="139" spans="6:37" x14ac:dyDescent="0.2">
      <c r="F139" s="203"/>
      <c r="G139" s="204"/>
      <c r="H139" s="205"/>
      <c r="I139" s="206"/>
      <c r="J139" s="207"/>
      <c r="K139" s="208"/>
      <c r="L139" s="209"/>
      <c r="M139" s="210"/>
      <c r="N139" s="211"/>
      <c r="O139" s="212"/>
      <c r="P139" s="213"/>
      <c r="Q139" s="214"/>
      <c r="R139" s="215"/>
      <c r="S139" s="216"/>
      <c r="T139" s="210"/>
      <c r="U139" s="217"/>
      <c r="V139" s="218"/>
      <c r="W139" s="219"/>
      <c r="X139" s="220"/>
      <c r="Y139" s="221"/>
      <c r="Z139" s="222"/>
      <c r="AA139" s="223"/>
      <c r="AB139" s="224"/>
      <c r="AC139" s="225"/>
      <c r="AD139" s="226"/>
      <c r="AE139" s="227"/>
      <c r="AF139" s="228"/>
      <c r="AG139" s="320"/>
      <c r="AH139" s="315"/>
      <c r="AI139" s="316"/>
      <c r="AJ139" s="317"/>
      <c r="AK139" s="318"/>
    </row>
    <row r="140" spans="6:37" x14ac:dyDescent="0.2">
      <c r="F140" s="203"/>
      <c r="G140" s="204"/>
      <c r="H140" s="205"/>
      <c r="I140" s="206"/>
      <c r="J140" s="207"/>
      <c r="K140" s="208"/>
      <c r="L140" s="209"/>
      <c r="M140" s="210"/>
      <c r="N140" s="211"/>
      <c r="O140" s="212"/>
      <c r="P140" s="213"/>
      <c r="Q140" s="214"/>
      <c r="R140" s="215"/>
      <c r="S140" s="216"/>
      <c r="T140" s="210"/>
      <c r="U140" s="217"/>
      <c r="V140" s="218"/>
      <c r="W140" s="219"/>
      <c r="X140" s="220"/>
      <c r="Y140" s="221"/>
      <c r="Z140" s="222"/>
      <c r="AA140" s="223"/>
      <c r="AB140" s="224"/>
      <c r="AC140" s="225"/>
      <c r="AD140" s="226"/>
      <c r="AE140" s="227"/>
      <c r="AF140" s="228"/>
      <c r="AG140" s="320"/>
      <c r="AH140" s="315"/>
      <c r="AI140" s="316"/>
      <c r="AJ140" s="317"/>
      <c r="AK140" s="318"/>
    </row>
    <row r="141" spans="6:37" x14ac:dyDescent="0.2">
      <c r="F141" s="203"/>
      <c r="G141" s="204"/>
      <c r="H141" s="205"/>
      <c r="I141" s="206"/>
      <c r="J141" s="207"/>
      <c r="K141" s="208"/>
      <c r="L141" s="209"/>
      <c r="M141" s="210"/>
      <c r="N141" s="211"/>
      <c r="O141" s="212"/>
      <c r="P141" s="213"/>
      <c r="Q141" s="214"/>
      <c r="R141" s="215"/>
      <c r="S141" s="216"/>
      <c r="T141" s="210"/>
      <c r="U141" s="217"/>
      <c r="V141" s="218"/>
      <c r="W141" s="219"/>
      <c r="X141" s="220"/>
      <c r="Y141" s="221"/>
      <c r="Z141" s="222"/>
      <c r="AA141" s="223"/>
      <c r="AB141" s="224"/>
      <c r="AC141" s="225"/>
      <c r="AD141" s="226"/>
      <c r="AE141" s="227"/>
      <c r="AF141" s="228"/>
      <c r="AG141" s="320"/>
      <c r="AH141" s="315"/>
      <c r="AI141" s="316"/>
      <c r="AJ141" s="317"/>
      <c r="AK141" s="318"/>
    </row>
    <row r="142" spans="6:37" x14ac:dyDescent="0.2">
      <c r="F142" s="203"/>
      <c r="G142" s="204"/>
      <c r="H142" s="205"/>
      <c r="I142" s="206"/>
      <c r="J142" s="207"/>
      <c r="K142" s="208"/>
      <c r="L142" s="209"/>
      <c r="M142" s="210"/>
      <c r="N142" s="211"/>
      <c r="O142" s="212"/>
      <c r="P142" s="213"/>
      <c r="Q142" s="214"/>
      <c r="R142" s="215"/>
      <c r="S142" s="216"/>
      <c r="T142" s="210"/>
      <c r="U142" s="217"/>
      <c r="V142" s="218"/>
      <c r="W142" s="219"/>
      <c r="X142" s="220"/>
      <c r="Y142" s="221"/>
      <c r="Z142" s="222"/>
      <c r="AA142" s="223"/>
      <c r="AB142" s="224"/>
      <c r="AC142" s="225"/>
      <c r="AD142" s="226"/>
      <c r="AE142" s="227"/>
      <c r="AF142" s="228"/>
      <c r="AG142" s="320"/>
      <c r="AH142" s="315"/>
      <c r="AI142" s="316"/>
      <c r="AJ142" s="317"/>
      <c r="AK142" s="318"/>
    </row>
    <row r="143" spans="6:37" x14ac:dyDescent="0.2">
      <c r="F143" s="203"/>
      <c r="G143" s="204"/>
      <c r="H143" s="205"/>
      <c r="I143" s="206"/>
      <c r="J143" s="207"/>
      <c r="K143" s="208"/>
      <c r="L143" s="209"/>
      <c r="M143" s="210"/>
      <c r="N143" s="211"/>
      <c r="O143" s="212"/>
      <c r="P143" s="213"/>
      <c r="Q143" s="214"/>
      <c r="R143" s="215"/>
      <c r="S143" s="216"/>
      <c r="T143" s="210"/>
      <c r="U143" s="217"/>
      <c r="V143" s="218"/>
      <c r="W143" s="219"/>
      <c r="X143" s="220"/>
      <c r="Y143" s="221"/>
      <c r="Z143" s="222"/>
      <c r="AA143" s="223"/>
      <c r="AB143" s="224"/>
      <c r="AC143" s="225"/>
      <c r="AD143" s="226"/>
      <c r="AE143" s="227"/>
      <c r="AF143" s="228"/>
      <c r="AG143" s="320"/>
      <c r="AH143" s="315"/>
      <c r="AI143" s="316"/>
      <c r="AJ143" s="317"/>
      <c r="AK143" s="318"/>
    </row>
    <row r="144" spans="6:37" x14ac:dyDescent="0.2">
      <c r="F144" s="203"/>
      <c r="G144" s="204"/>
      <c r="H144" s="205"/>
      <c r="I144" s="206"/>
      <c r="J144" s="207"/>
      <c r="K144" s="208"/>
      <c r="L144" s="209"/>
      <c r="M144" s="210"/>
      <c r="N144" s="211"/>
      <c r="O144" s="212"/>
      <c r="P144" s="213"/>
      <c r="Q144" s="214"/>
      <c r="R144" s="215"/>
      <c r="S144" s="216"/>
      <c r="T144" s="210"/>
      <c r="U144" s="217"/>
      <c r="V144" s="218"/>
      <c r="W144" s="219"/>
      <c r="X144" s="220"/>
      <c r="Y144" s="221"/>
      <c r="Z144" s="222"/>
      <c r="AA144" s="223"/>
      <c r="AB144" s="224"/>
      <c r="AC144" s="225"/>
      <c r="AD144" s="226"/>
      <c r="AE144" s="227"/>
      <c r="AF144" s="228"/>
      <c r="AG144" s="320"/>
      <c r="AH144" s="315"/>
      <c r="AI144" s="316"/>
      <c r="AJ144" s="317"/>
      <c r="AK144" s="318"/>
    </row>
    <row r="145" spans="6:37" x14ac:dyDescent="0.2">
      <c r="F145" s="203"/>
      <c r="G145" s="204"/>
      <c r="H145" s="205"/>
      <c r="I145" s="206"/>
      <c r="J145" s="207"/>
      <c r="K145" s="208"/>
      <c r="L145" s="209"/>
      <c r="M145" s="210"/>
      <c r="N145" s="211"/>
      <c r="O145" s="212"/>
      <c r="P145" s="213"/>
      <c r="Q145" s="214"/>
      <c r="R145" s="215"/>
      <c r="S145" s="216"/>
      <c r="T145" s="210"/>
      <c r="U145" s="217"/>
      <c r="V145" s="218"/>
      <c r="W145" s="219"/>
      <c r="X145" s="220"/>
      <c r="Y145" s="221"/>
      <c r="Z145" s="222"/>
      <c r="AA145" s="223"/>
      <c r="AB145" s="224"/>
      <c r="AC145" s="225"/>
      <c r="AD145" s="226"/>
      <c r="AE145" s="227"/>
      <c r="AF145" s="228"/>
      <c r="AG145" s="320"/>
      <c r="AH145" s="315"/>
      <c r="AI145" s="316"/>
      <c r="AJ145" s="317"/>
      <c r="AK145" s="318"/>
    </row>
    <row r="146" spans="6:37" x14ac:dyDescent="0.2">
      <c r="F146" s="203"/>
      <c r="G146" s="204"/>
      <c r="H146" s="205"/>
      <c r="I146" s="206"/>
      <c r="J146" s="207"/>
      <c r="K146" s="208"/>
      <c r="L146" s="209"/>
      <c r="M146" s="210"/>
      <c r="N146" s="211"/>
      <c r="O146" s="212"/>
      <c r="P146" s="213"/>
      <c r="Q146" s="214"/>
      <c r="R146" s="215"/>
      <c r="S146" s="216"/>
      <c r="T146" s="210"/>
      <c r="U146" s="217"/>
      <c r="V146" s="218"/>
      <c r="W146" s="219"/>
      <c r="X146" s="220"/>
      <c r="Y146" s="221"/>
      <c r="Z146" s="222"/>
      <c r="AA146" s="223"/>
      <c r="AB146" s="224"/>
      <c r="AC146" s="225"/>
      <c r="AD146" s="226"/>
      <c r="AE146" s="227"/>
      <c r="AF146" s="228"/>
      <c r="AG146" s="320"/>
      <c r="AH146" s="315"/>
      <c r="AI146" s="316"/>
      <c r="AJ146" s="317"/>
      <c r="AK146" s="318"/>
    </row>
    <row r="147" spans="6:37" x14ac:dyDescent="0.2">
      <c r="F147" s="203"/>
      <c r="G147" s="204"/>
      <c r="H147" s="205"/>
      <c r="I147" s="206"/>
      <c r="J147" s="207"/>
      <c r="K147" s="208"/>
      <c r="L147" s="209"/>
      <c r="M147" s="210"/>
      <c r="N147" s="211"/>
      <c r="O147" s="212"/>
      <c r="P147" s="213"/>
      <c r="Q147" s="214"/>
      <c r="R147" s="215"/>
      <c r="S147" s="216"/>
      <c r="T147" s="210"/>
      <c r="U147" s="217"/>
      <c r="V147" s="218"/>
      <c r="W147" s="219"/>
      <c r="X147" s="220"/>
      <c r="Y147" s="221"/>
      <c r="Z147" s="222"/>
      <c r="AA147" s="223"/>
      <c r="AB147" s="224"/>
      <c r="AC147" s="225"/>
      <c r="AD147" s="226"/>
      <c r="AE147" s="227"/>
      <c r="AF147" s="228"/>
      <c r="AG147" s="320"/>
      <c r="AH147" s="315"/>
      <c r="AI147" s="316"/>
      <c r="AJ147" s="317"/>
      <c r="AK147" s="318"/>
    </row>
    <row r="148" spans="6:37" x14ac:dyDescent="0.2">
      <c r="F148" s="203"/>
      <c r="G148" s="204"/>
      <c r="H148" s="205"/>
      <c r="I148" s="206"/>
      <c r="J148" s="207"/>
      <c r="K148" s="208"/>
      <c r="L148" s="209"/>
      <c r="M148" s="210"/>
      <c r="N148" s="211"/>
      <c r="O148" s="212"/>
      <c r="P148" s="213"/>
      <c r="Q148" s="214"/>
      <c r="R148" s="215"/>
      <c r="S148" s="216"/>
      <c r="T148" s="210"/>
      <c r="U148" s="217"/>
      <c r="V148" s="218"/>
      <c r="W148" s="219"/>
      <c r="X148" s="220"/>
      <c r="Y148" s="221"/>
      <c r="Z148" s="222"/>
      <c r="AA148" s="223"/>
      <c r="AB148" s="224"/>
      <c r="AC148" s="225"/>
      <c r="AD148" s="226"/>
      <c r="AE148" s="227"/>
      <c r="AF148" s="228"/>
      <c r="AG148" s="320"/>
      <c r="AH148" s="315"/>
      <c r="AI148" s="316"/>
      <c r="AJ148" s="317"/>
      <c r="AK148" s="318"/>
    </row>
    <row r="149" spans="6:37" x14ac:dyDescent="0.2">
      <c r="F149" s="203"/>
      <c r="G149" s="204"/>
      <c r="H149" s="205"/>
      <c r="I149" s="206"/>
      <c r="J149" s="207"/>
      <c r="K149" s="208"/>
      <c r="L149" s="209"/>
      <c r="M149" s="210"/>
      <c r="N149" s="211"/>
      <c r="O149" s="212"/>
      <c r="P149" s="213"/>
      <c r="Q149" s="214"/>
      <c r="R149" s="215"/>
      <c r="S149" s="216"/>
      <c r="T149" s="210"/>
      <c r="U149" s="217"/>
      <c r="V149" s="218"/>
      <c r="W149" s="219"/>
      <c r="X149" s="220"/>
      <c r="Y149" s="221"/>
      <c r="Z149" s="222"/>
      <c r="AA149" s="223"/>
      <c r="AB149" s="224"/>
      <c r="AC149" s="225"/>
      <c r="AD149" s="226"/>
      <c r="AE149" s="227"/>
      <c r="AF149" s="228"/>
      <c r="AG149" s="320"/>
      <c r="AH149" s="315"/>
      <c r="AI149" s="316"/>
      <c r="AJ149" s="317"/>
      <c r="AK149" s="318"/>
    </row>
    <row r="150" spans="6:37" x14ac:dyDescent="0.2">
      <c r="F150" s="203"/>
      <c r="G150" s="204"/>
      <c r="H150" s="205"/>
      <c r="I150" s="206"/>
      <c r="J150" s="207"/>
      <c r="K150" s="208"/>
      <c r="L150" s="209"/>
      <c r="M150" s="210"/>
      <c r="N150" s="211"/>
      <c r="O150" s="212"/>
      <c r="P150" s="213"/>
      <c r="Q150" s="214"/>
      <c r="R150" s="215"/>
      <c r="S150" s="216"/>
      <c r="T150" s="210"/>
      <c r="U150" s="217"/>
      <c r="V150" s="218"/>
      <c r="W150" s="219"/>
      <c r="X150" s="220"/>
      <c r="Y150" s="221"/>
      <c r="Z150" s="222"/>
      <c r="AA150" s="223"/>
      <c r="AB150" s="224"/>
      <c r="AC150" s="225"/>
      <c r="AD150" s="226"/>
      <c r="AE150" s="227"/>
      <c r="AF150" s="228"/>
      <c r="AG150" s="320"/>
      <c r="AH150" s="315"/>
      <c r="AI150" s="316"/>
      <c r="AJ150" s="317"/>
      <c r="AK150" s="318"/>
    </row>
    <row r="151" spans="6:37" x14ac:dyDescent="0.2">
      <c r="F151" s="203"/>
      <c r="G151" s="204"/>
      <c r="H151" s="205"/>
      <c r="I151" s="206"/>
      <c r="J151" s="207"/>
      <c r="K151" s="208"/>
      <c r="L151" s="209"/>
      <c r="M151" s="210"/>
      <c r="N151" s="211"/>
      <c r="O151" s="212"/>
      <c r="P151" s="213"/>
      <c r="Q151" s="214"/>
      <c r="R151" s="215"/>
      <c r="S151" s="216"/>
      <c r="T151" s="210"/>
      <c r="U151" s="217"/>
      <c r="V151" s="218"/>
      <c r="W151" s="219"/>
      <c r="X151" s="220"/>
      <c r="Y151" s="221"/>
      <c r="Z151" s="222"/>
      <c r="AA151" s="223"/>
      <c r="AB151" s="224"/>
      <c r="AC151" s="225"/>
      <c r="AD151" s="226"/>
      <c r="AE151" s="227"/>
      <c r="AF151" s="228"/>
      <c r="AG151" s="320"/>
      <c r="AH151" s="315"/>
      <c r="AI151" s="316"/>
      <c r="AJ151" s="317"/>
      <c r="AK151" s="318"/>
    </row>
    <row r="152" spans="6:37" x14ac:dyDescent="0.2">
      <c r="F152" s="203"/>
      <c r="G152" s="204"/>
      <c r="H152" s="205"/>
      <c r="I152" s="206"/>
      <c r="J152" s="207"/>
      <c r="K152" s="208"/>
      <c r="L152" s="209"/>
      <c r="M152" s="210"/>
      <c r="N152" s="211"/>
      <c r="O152" s="212"/>
      <c r="P152" s="213"/>
      <c r="Q152" s="214"/>
      <c r="R152" s="215"/>
      <c r="S152" s="216"/>
      <c r="T152" s="210"/>
      <c r="U152" s="217"/>
      <c r="V152" s="218"/>
      <c r="W152" s="219"/>
      <c r="X152" s="220"/>
      <c r="Y152" s="221"/>
      <c r="Z152" s="222"/>
      <c r="AA152" s="223"/>
      <c r="AB152" s="224"/>
      <c r="AC152" s="225"/>
      <c r="AD152" s="226"/>
      <c r="AE152" s="227"/>
      <c r="AF152" s="228"/>
      <c r="AG152" s="320"/>
      <c r="AH152" s="315"/>
      <c r="AI152" s="316"/>
      <c r="AJ152" s="317"/>
      <c r="AK152" s="318"/>
    </row>
    <row r="153" spans="6:37" x14ac:dyDescent="0.2">
      <c r="F153" s="203"/>
      <c r="G153" s="204"/>
      <c r="H153" s="205"/>
      <c r="I153" s="206"/>
      <c r="J153" s="207"/>
      <c r="K153" s="208"/>
      <c r="L153" s="209"/>
      <c r="M153" s="210"/>
      <c r="N153" s="211"/>
      <c r="O153" s="212"/>
      <c r="P153" s="213"/>
      <c r="Q153" s="214"/>
      <c r="R153" s="215"/>
      <c r="S153" s="216"/>
      <c r="T153" s="210"/>
      <c r="U153" s="217"/>
      <c r="V153" s="218"/>
      <c r="W153" s="219"/>
      <c r="X153" s="220"/>
      <c r="Y153" s="221"/>
      <c r="Z153" s="222"/>
      <c r="AA153" s="223"/>
      <c r="AB153" s="224"/>
      <c r="AC153" s="225"/>
      <c r="AD153" s="226"/>
      <c r="AE153" s="227"/>
      <c r="AF153" s="228"/>
      <c r="AG153" s="320"/>
      <c r="AH153" s="315"/>
      <c r="AI153" s="316"/>
      <c r="AJ153" s="317"/>
      <c r="AK153" s="318"/>
    </row>
    <row r="154" spans="6:37" x14ac:dyDescent="0.2">
      <c r="F154" s="203"/>
      <c r="G154" s="204"/>
      <c r="H154" s="205"/>
      <c r="I154" s="206"/>
      <c r="J154" s="207"/>
      <c r="K154" s="208"/>
      <c r="L154" s="209"/>
      <c r="M154" s="210"/>
      <c r="N154" s="211"/>
      <c r="O154" s="212"/>
      <c r="P154" s="213"/>
      <c r="Q154" s="214"/>
      <c r="R154" s="215"/>
      <c r="S154" s="216"/>
      <c r="T154" s="210"/>
      <c r="U154" s="217"/>
      <c r="V154" s="218"/>
      <c r="W154" s="219"/>
      <c r="X154" s="220"/>
      <c r="Y154" s="221"/>
      <c r="Z154" s="222"/>
      <c r="AA154" s="223"/>
      <c r="AB154" s="224"/>
      <c r="AC154" s="225"/>
      <c r="AD154" s="226"/>
      <c r="AE154" s="227"/>
      <c r="AF154" s="228"/>
      <c r="AG154" s="320"/>
      <c r="AH154" s="315"/>
      <c r="AI154" s="316"/>
      <c r="AJ154" s="317"/>
      <c r="AK154" s="318"/>
    </row>
    <row r="155" spans="6:37" x14ac:dyDescent="0.2">
      <c r="F155" s="203"/>
      <c r="G155" s="204"/>
      <c r="H155" s="205"/>
      <c r="I155" s="206"/>
      <c r="J155" s="207"/>
      <c r="K155" s="208"/>
      <c r="L155" s="209"/>
      <c r="M155" s="210"/>
      <c r="N155" s="211"/>
      <c r="O155" s="212"/>
      <c r="P155" s="213"/>
      <c r="Q155" s="214"/>
      <c r="R155" s="215"/>
      <c r="S155" s="216"/>
      <c r="T155" s="210"/>
      <c r="U155" s="217"/>
      <c r="V155" s="218"/>
      <c r="W155" s="219"/>
      <c r="X155" s="220"/>
      <c r="Y155" s="221"/>
      <c r="Z155" s="222"/>
      <c r="AA155" s="223"/>
      <c r="AB155" s="224"/>
      <c r="AC155" s="225"/>
      <c r="AD155" s="226"/>
      <c r="AE155" s="227"/>
      <c r="AF155" s="228"/>
      <c r="AG155" s="320"/>
      <c r="AH155" s="315"/>
      <c r="AI155" s="316"/>
      <c r="AJ155" s="317"/>
      <c r="AK155" s="318"/>
    </row>
    <row r="156" spans="6:37" x14ac:dyDescent="0.2">
      <c r="F156" s="203"/>
      <c r="G156" s="204"/>
      <c r="H156" s="205"/>
      <c r="I156" s="206"/>
      <c r="J156" s="207"/>
      <c r="K156" s="208"/>
      <c r="L156" s="209"/>
      <c r="M156" s="210"/>
      <c r="N156" s="211"/>
      <c r="O156" s="212"/>
      <c r="P156" s="213"/>
      <c r="Q156" s="214"/>
      <c r="R156" s="215"/>
      <c r="S156" s="216"/>
      <c r="T156" s="210"/>
      <c r="U156" s="217"/>
      <c r="V156" s="218"/>
      <c r="W156" s="219"/>
      <c r="X156" s="220"/>
      <c r="Y156" s="221"/>
      <c r="Z156" s="222"/>
      <c r="AA156" s="223"/>
      <c r="AB156" s="224"/>
      <c r="AC156" s="225"/>
      <c r="AD156" s="226"/>
      <c r="AE156" s="227"/>
      <c r="AF156" s="228"/>
      <c r="AG156" s="320"/>
      <c r="AH156" s="315"/>
      <c r="AI156" s="316"/>
      <c r="AJ156" s="317"/>
      <c r="AK156" s="318"/>
    </row>
    <row r="157" spans="6:37" x14ac:dyDescent="0.2">
      <c r="F157" s="203"/>
      <c r="G157" s="204"/>
      <c r="H157" s="205"/>
      <c r="I157" s="206"/>
      <c r="J157" s="207"/>
      <c r="K157" s="208"/>
      <c r="L157" s="209"/>
      <c r="M157" s="210"/>
      <c r="N157" s="211"/>
      <c r="O157" s="212"/>
      <c r="P157" s="213"/>
      <c r="Q157" s="214"/>
      <c r="R157" s="215"/>
      <c r="S157" s="216"/>
      <c r="T157" s="210"/>
      <c r="U157" s="217"/>
      <c r="V157" s="218"/>
      <c r="W157" s="219"/>
      <c r="X157" s="220"/>
      <c r="Y157" s="221"/>
      <c r="Z157" s="222"/>
      <c r="AA157" s="223"/>
      <c r="AB157" s="224"/>
      <c r="AC157" s="225"/>
      <c r="AD157" s="226"/>
      <c r="AE157" s="227"/>
      <c r="AF157" s="228"/>
      <c r="AG157" s="320"/>
      <c r="AH157" s="315"/>
      <c r="AI157" s="316"/>
      <c r="AJ157" s="317"/>
      <c r="AK157" s="318"/>
    </row>
    <row r="158" spans="6:37" x14ac:dyDescent="0.2">
      <c r="F158" s="203"/>
      <c r="G158" s="204"/>
      <c r="H158" s="205"/>
      <c r="I158" s="206"/>
      <c r="J158" s="207"/>
      <c r="K158" s="208"/>
      <c r="L158" s="209"/>
      <c r="M158" s="210"/>
      <c r="N158" s="211"/>
      <c r="O158" s="212"/>
      <c r="P158" s="213"/>
      <c r="Q158" s="214"/>
      <c r="R158" s="215"/>
      <c r="S158" s="216"/>
      <c r="T158" s="210"/>
      <c r="U158" s="217"/>
      <c r="V158" s="218"/>
      <c r="W158" s="219"/>
      <c r="X158" s="220"/>
      <c r="Y158" s="221"/>
      <c r="Z158" s="222"/>
      <c r="AA158" s="223"/>
      <c r="AB158" s="224"/>
      <c r="AC158" s="225"/>
      <c r="AD158" s="226"/>
      <c r="AE158" s="227"/>
      <c r="AF158" s="228"/>
      <c r="AG158" s="320"/>
      <c r="AH158" s="315"/>
      <c r="AI158" s="316"/>
      <c r="AJ158" s="317"/>
      <c r="AK158" s="318"/>
    </row>
    <row r="159" spans="6:37" x14ac:dyDescent="0.2">
      <c r="F159" s="203"/>
      <c r="G159" s="204"/>
      <c r="H159" s="205"/>
      <c r="I159" s="206"/>
      <c r="J159" s="207"/>
      <c r="K159" s="208"/>
      <c r="L159" s="209"/>
      <c r="M159" s="210"/>
      <c r="N159" s="211"/>
      <c r="O159" s="212"/>
      <c r="P159" s="213"/>
      <c r="Q159" s="214"/>
      <c r="R159" s="215"/>
      <c r="S159" s="216"/>
      <c r="T159" s="210"/>
      <c r="U159" s="217"/>
      <c r="V159" s="218"/>
      <c r="W159" s="219"/>
      <c r="X159" s="220"/>
      <c r="Y159" s="221"/>
      <c r="Z159" s="222"/>
      <c r="AA159" s="223"/>
      <c r="AB159" s="224"/>
      <c r="AC159" s="225"/>
      <c r="AD159" s="226"/>
      <c r="AE159" s="227"/>
      <c r="AF159" s="228"/>
      <c r="AG159" s="320"/>
      <c r="AH159" s="315"/>
      <c r="AI159" s="316"/>
      <c r="AJ159" s="317"/>
      <c r="AK159" s="318"/>
    </row>
    <row r="160" spans="6:37" x14ac:dyDescent="0.2">
      <c r="F160" s="203"/>
      <c r="G160" s="204"/>
      <c r="H160" s="205"/>
      <c r="I160" s="206"/>
      <c r="J160" s="207"/>
      <c r="K160" s="208"/>
      <c r="L160" s="209"/>
      <c r="M160" s="210"/>
      <c r="N160" s="211"/>
      <c r="O160" s="212"/>
      <c r="P160" s="213"/>
      <c r="Q160" s="214"/>
      <c r="R160" s="215"/>
      <c r="S160" s="216"/>
      <c r="T160" s="210"/>
      <c r="U160" s="217"/>
      <c r="V160" s="218"/>
      <c r="W160" s="219"/>
      <c r="X160" s="220"/>
      <c r="Y160" s="221"/>
      <c r="Z160" s="222"/>
      <c r="AA160" s="223"/>
      <c r="AB160" s="224"/>
      <c r="AC160" s="225"/>
      <c r="AD160" s="226"/>
      <c r="AE160" s="227"/>
      <c r="AF160" s="228"/>
      <c r="AG160" s="320"/>
      <c r="AH160" s="315"/>
      <c r="AI160" s="316"/>
      <c r="AJ160" s="317"/>
      <c r="AK160" s="318"/>
    </row>
    <row r="161" spans="6:37" x14ac:dyDescent="0.2">
      <c r="F161" s="203"/>
      <c r="G161" s="204"/>
      <c r="H161" s="205"/>
      <c r="I161" s="206"/>
      <c r="J161" s="207"/>
      <c r="K161" s="208"/>
      <c r="L161" s="209"/>
      <c r="M161" s="210"/>
      <c r="N161" s="211"/>
      <c r="O161" s="212"/>
      <c r="P161" s="213"/>
      <c r="Q161" s="214"/>
      <c r="R161" s="215"/>
      <c r="S161" s="216"/>
      <c r="T161" s="210"/>
      <c r="U161" s="217"/>
      <c r="V161" s="218"/>
      <c r="W161" s="219"/>
      <c r="X161" s="220"/>
      <c r="Y161" s="221"/>
      <c r="Z161" s="222"/>
      <c r="AA161" s="223"/>
      <c r="AB161" s="224"/>
      <c r="AC161" s="225"/>
      <c r="AD161" s="226"/>
      <c r="AE161" s="227"/>
      <c r="AF161" s="228"/>
      <c r="AG161" s="320"/>
      <c r="AH161" s="315"/>
      <c r="AI161" s="316"/>
      <c r="AJ161" s="317"/>
      <c r="AK161" s="318"/>
    </row>
    <row r="162" spans="6:37" x14ac:dyDescent="0.2">
      <c r="F162" s="203"/>
      <c r="G162" s="204"/>
      <c r="H162" s="205"/>
      <c r="I162" s="206"/>
      <c r="J162" s="207"/>
      <c r="K162" s="208"/>
      <c r="L162" s="209"/>
      <c r="M162" s="210"/>
      <c r="N162" s="211"/>
      <c r="O162" s="212"/>
      <c r="P162" s="213"/>
      <c r="Q162" s="214"/>
      <c r="R162" s="215"/>
      <c r="S162" s="216"/>
      <c r="T162" s="210"/>
      <c r="U162" s="217"/>
      <c r="V162" s="218"/>
      <c r="W162" s="219"/>
      <c r="X162" s="220"/>
      <c r="Y162" s="221"/>
      <c r="Z162" s="222"/>
      <c r="AA162" s="223"/>
      <c r="AB162" s="224"/>
      <c r="AC162" s="225"/>
      <c r="AD162" s="226"/>
      <c r="AE162" s="227"/>
      <c r="AF162" s="228"/>
      <c r="AG162" s="320"/>
      <c r="AH162" s="315"/>
      <c r="AI162" s="316"/>
      <c r="AJ162" s="317"/>
      <c r="AK162" s="318"/>
    </row>
    <row r="163" spans="6:37" x14ac:dyDescent="0.2">
      <c r="F163" s="203"/>
      <c r="G163" s="204"/>
      <c r="H163" s="205"/>
      <c r="I163" s="206"/>
      <c r="J163" s="207"/>
      <c r="K163" s="208"/>
      <c r="L163" s="209"/>
      <c r="M163" s="210"/>
      <c r="N163" s="211"/>
      <c r="O163" s="212"/>
      <c r="P163" s="213"/>
      <c r="Q163" s="214"/>
      <c r="R163" s="215"/>
      <c r="S163" s="216"/>
      <c r="T163" s="210"/>
      <c r="U163" s="217"/>
      <c r="V163" s="218"/>
      <c r="W163" s="219"/>
      <c r="X163" s="220"/>
      <c r="Y163" s="221"/>
      <c r="Z163" s="222"/>
      <c r="AA163" s="223"/>
      <c r="AB163" s="224"/>
      <c r="AC163" s="225"/>
      <c r="AD163" s="226"/>
      <c r="AE163" s="227"/>
      <c r="AF163" s="228"/>
      <c r="AG163" s="320"/>
      <c r="AH163" s="315"/>
      <c r="AI163" s="316"/>
      <c r="AJ163" s="317"/>
      <c r="AK163" s="318"/>
    </row>
    <row r="164" spans="6:37" x14ac:dyDescent="0.2">
      <c r="F164" s="203"/>
      <c r="G164" s="204"/>
      <c r="H164" s="205"/>
      <c r="I164" s="206"/>
      <c r="J164" s="207"/>
      <c r="K164" s="208"/>
      <c r="L164" s="209"/>
      <c r="M164" s="210"/>
      <c r="N164" s="211"/>
      <c r="O164" s="212"/>
      <c r="P164" s="213"/>
      <c r="Q164" s="214"/>
      <c r="R164" s="215"/>
      <c r="S164" s="216"/>
      <c r="T164" s="210"/>
      <c r="U164" s="217"/>
      <c r="V164" s="218"/>
      <c r="W164" s="219"/>
      <c r="X164" s="220"/>
      <c r="Y164" s="221"/>
      <c r="Z164" s="222"/>
      <c r="AA164" s="223"/>
      <c r="AB164" s="224"/>
      <c r="AC164" s="225"/>
      <c r="AD164" s="226"/>
      <c r="AE164" s="227"/>
      <c r="AF164" s="228"/>
      <c r="AG164" s="320"/>
      <c r="AH164" s="315"/>
      <c r="AI164" s="316"/>
      <c r="AJ164" s="317"/>
      <c r="AK164" s="318"/>
    </row>
    <row r="165" spans="6:37" x14ac:dyDescent="0.2">
      <c r="F165" s="203"/>
      <c r="G165" s="204"/>
      <c r="H165" s="205"/>
      <c r="I165" s="206"/>
      <c r="J165" s="207"/>
      <c r="K165" s="208"/>
      <c r="L165" s="209"/>
      <c r="M165" s="210"/>
      <c r="N165" s="211"/>
      <c r="O165" s="212"/>
      <c r="P165" s="213"/>
      <c r="Q165" s="214"/>
      <c r="R165" s="215"/>
      <c r="S165" s="216"/>
      <c r="T165" s="210"/>
      <c r="U165" s="217"/>
      <c r="V165" s="218"/>
      <c r="W165" s="219"/>
      <c r="X165" s="220"/>
      <c r="Y165" s="221"/>
      <c r="Z165" s="222"/>
      <c r="AA165" s="223"/>
      <c r="AB165" s="224"/>
      <c r="AC165" s="225"/>
      <c r="AD165" s="226"/>
      <c r="AE165" s="227"/>
      <c r="AF165" s="228"/>
      <c r="AG165" s="320"/>
      <c r="AH165" s="315"/>
      <c r="AI165" s="316"/>
      <c r="AJ165" s="317"/>
      <c r="AK165" s="318"/>
    </row>
    <row r="166" spans="6:37" x14ac:dyDescent="0.2">
      <c r="F166" s="203"/>
      <c r="G166" s="204"/>
      <c r="H166" s="205"/>
      <c r="I166" s="206"/>
      <c r="J166" s="207"/>
      <c r="K166" s="208"/>
      <c r="L166" s="209"/>
      <c r="M166" s="210"/>
      <c r="N166" s="211"/>
      <c r="O166" s="212"/>
      <c r="P166" s="213"/>
      <c r="Q166" s="214"/>
      <c r="R166" s="215"/>
      <c r="S166" s="216"/>
      <c r="T166" s="210"/>
      <c r="U166" s="217"/>
      <c r="V166" s="218"/>
      <c r="W166" s="219"/>
      <c r="X166" s="220"/>
      <c r="Y166" s="221"/>
      <c r="Z166" s="222"/>
      <c r="AA166" s="223"/>
      <c r="AB166" s="224"/>
      <c r="AC166" s="225"/>
      <c r="AD166" s="226"/>
      <c r="AE166" s="227"/>
      <c r="AF166" s="228"/>
      <c r="AG166" s="320"/>
      <c r="AH166" s="315"/>
      <c r="AI166" s="316"/>
      <c r="AJ166" s="317"/>
      <c r="AK166" s="318"/>
    </row>
    <row r="167" spans="6:37" x14ac:dyDescent="0.2">
      <c r="F167" s="203"/>
      <c r="G167" s="204"/>
      <c r="H167" s="205"/>
      <c r="I167" s="206"/>
      <c r="J167" s="207"/>
      <c r="K167" s="208"/>
      <c r="L167" s="209"/>
      <c r="M167" s="210"/>
      <c r="N167" s="211"/>
      <c r="O167" s="212"/>
      <c r="P167" s="213"/>
      <c r="Q167" s="214"/>
      <c r="R167" s="215"/>
      <c r="S167" s="216"/>
      <c r="T167" s="210"/>
      <c r="U167" s="217"/>
      <c r="V167" s="218"/>
      <c r="W167" s="219"/>
      <c r="X167" s="220"/>
      <c r="Y167" s="221"/>
      <c r="Z167" s="222"/>
      <c r="AA167" s="223"/>
      <c r="AB167" s="224"/>
      <c r="AC167" s="225"/>
      <c r="AD167" s="226"/>
      <c r="AE167" s="227"/>
      <c r="AF167" s="228"/>
      <c r="AG167" s="320"/>
      <c r="AH167" s="315"/>
      <c r="AI167" s="316"/>
      <c r="AJ167" s="317"/>
      <c r="AK167" s="318"/>
    </row>
    <row r="168" spans="6:37" x14ac:dyDescent="0.2">
      <c r="F168" s="203"/>
      <c r="G168" s="204"/>
      <c r="H168" s="205"/>
      <c r="I168" s="206"/>
      <c r="J168" s="207"/>
      <c r="K168" s="208"/>
      <c r="L168" s="209"/>
      <c r="M168" s="210"/>
      <c r="N168" s="211"/>
      <c r="O168" s="212"/>
      <c r="P168" s="213"/>
      <c r="Q168" s="214"/>
      <c r="R168" s="215"/>
      <c r="S168" s="216"/>
      <c r="T168" s="210"/>
      <c r="U168" s="217"/>
      <c r="V168" s="218"/>
      <c r="W168" s="219"/>
      <c r="X168" s="220"/>
      <c r="Y168" s="221"/>
      <c r="Z168" s="222"/>
      <c r="AA168" s="223"/>
      <c r="AB168" s="224"/>
      <c r="AC168" s="225"/>
      <c r="AD168" s="226"/>
      <c r="AE168" s="227"/>
      <c r="AF168" s="228"/>
      <c r="AG168" s="320"/>
      <c r="AH168" s="315"/>
      <c r="AI168" s="316"/>
      <c r="AJ168" s="317"/>
      <c r="AK168" s="318"/>
    </row>
    <row r="169" spans="6:37" x14ac:dyDescent="0.2">
      <c r="F169" s="203"/>
      <c r="G169" s="204"/>
      <c r="H169" s="205"/>
      <c r="I169" s="206"/>
      <c r="J169" s="207"/>
      <c r="K169" s="208"/>
      <c r="L169" s="209"/>
      <c r="M169" s="210"/>
      <c r="N169" s="211"/>
      <c r="O169" s="212"/>
      <c r="P169" s="213"/>
      <c r="Q169" s="214"/>
      <c r="R169" s="215"/>
      <c r="S169" s="216"/>
      <c r="T169" s="210"/>
      <c r="U169" s="217"/>
      <c r="V169" s="218"/>
      <c r="W169" s="219"/>
      <c r="X169" s="220"/>
      <c r="Y169" s="221"/>
      <c r="Z169" s="222"/>
      <c r="AA169" s="223"/>
      <c r="AB169" s="224"/>
      <c r="AC169" s="225"/>
      <c r="AD169" s="226"/>
      <c r="AE169" s="227"/>
      <c r="AF169" s="228"/>
      <c r="AG169" s="320"/>
      <c r="AH169" s="315"/>
      <c r="AI169" s="316"/>
      <c r="AJ169" s="317"/>
      <c r="AK169" s="318"/>
    </row>
    <row r="170" spans="6:37" x14ac:dyDescent="0.2">
      <c r="F170" s="203"/>
      <c r="G170" s="204"/>
      <c r="H170" s="205"/>
      <c r="I170" s="206"/>
      <c r="J170" s="207"/>
      <c r="K170" s="208"/>
      <c r="L170" s="209"/>
      <c r="M170" s="210"/>
      <c r="N170" s="211"/>
      <c r="O170" s="212"/>
      <c r="P170" s="213"/>
      <c r="Q170" s="214"/>
      <c r="R170" s="215"/>
      <c r="S170" s="216"/>
      <c r="T170" s="210"/>
      <c r="U170" s="217"/>
      <c r="V170" s="218"/>
      <c r="W170" s="219"/>
      <c r="X170" s="220"/>
      <c r="Y170" s="221"/>
      <c r="Z170" s="222"/>
      <c r="AA170" s="223"/>
      <c r="AB170" s="224"/>
      <c r="AC170" s="225"/>
      <c r="AD170" s="226"/>
      <c r="AE170" s="227"/>
      <c r="AF170" s="228"/>
      <c r="AG170" s="320"/>
      <c r="AH170" s="315"/>
      <c r="AI170" s="316"/>
      <c r="AJ170" s="317"/>
      <c r="AK170" s="318"/>
    </row>
    <row r="171" spans="6:37" x14ac:dyDescent="0.2">
      <c r="F171" s="203"/>
      <c r="G171" s="204"/>
      <c r="H171" s="205"/>
      <c r="I171" s="206"/>
      <c r="J171" s="207"/>
      <c r="K171" s="208"/>
      <c r="L171" s="209"/>
      <c r="M171" s="210"/>
      <c r="N171" s="211"/>
      <c r="O171" s="212"/>
      <c r="P171" s="213"/>
      <c r="Q171" s="214"/>
      <c r="R171" s="215"/>
      <c r="S171" s="216"/>
      <c r="T171" s="210"/>
      <c r="U171" s="217"/>
      <c r="V171" s="218"/>
      <c r="W171" s="219"/>
      <c r="X171" s="220"/>
      <c r="Y171" s="221"/>
      <c r="Z171" s="222"/>
      <c r="AA171" s="223"/>
      <c r="AB171" s="224"/>
      <c r="AC171" s="225"/>
      <c r="AD171" s="226"/>
      <c r="AE171" s="227"/>
      <c r="AF171" s="228"/>
      <c r="AG171" s="320"/>
      <c r="AH171" s="315"/>
      <c r="AI171" s="316"/>
      <c r="AJ171" s="317"/>
      <c r="AK171" s="318"/>
    </row>
    <row r="172" spans="6:37" x14ac:dyDescent="0.2">
      <c r="F172" s="203"/>
      <c r="G172" s="204"/>
      <c r="H172" s="205"/>
      <c r="I172" s="206"/>
      <c r="J172" s="207"/>
      <c r="K172" s="208"/>
      <c r="L172" s="209"/>
      <c r="M172" s="210"/>
      <c r="N172" s="211"/>
      <c r="O172" s="212"/>
      <c r="P172" s="213"/>
      <c r="Q172" s="214"/>
      <c r="R172" s="215"/>
      <c r="S172" s="216"/>
      <c r="T172" s="210"/>
      <c r="U172" s="217"/>
      <c r="V172" s="218"/>
      <c r="W172" s="219"/>
      <c r="X172" s="220"/>
      <c r="Y172" s="221"/>
      <c r="Z172" s="222"/>
      <c r="AA172" s="223"/>
      <c r="AB172" s="224"/>
      <c r="AC172" s="225"/>
      <c r="AD172" s="226"/>
      <c r="AE172" s="227"/>
      <c r="AF172" s="228"/>
      <c r="AG172" s="320"/>
      <c r="AH172" s="315"/>
      <c r="AI172" s="316"/>
      <c r="AJ172" s="317"/>
      <c r="AK172" s="318"/>
    </row>
    <row r="173" spans="6:37" x14ac:dyDescent="0.2">
      <c r="F173" s="203"/>
      <c r="G173" s="204"/>
      <c r="H173" s="205"/>
      <c r="I173" s="206"/>
      <c r="J173" s="207"/>
      <c r="K173" s="208"/>
      <c r="L173" s="209"/>
      <c r="M173" s="210"/>
      <c r="N173" s="211"/>
      <c r="O173" s="212"/>
      <c r="P173" s="213"/>
      <c r="Q173" s="214"/>
      <c r="R173" s="215"/>
      <c r="S173" s="216"/>
      <c r="T173" s="210"/>
      <c r="U173" s="217"/>
      <c r="V173" s="218"/>
      <c r="W173" s="219"/>
      <c r="X173" s="220"/>
      <c r="Y173" s="221"/>
      <c r="Z173" s="222"/>
      <c r="AA173" s="223"/>
      <c r="AB173" s="224"/>
      <c r="AC173" s="225"/>
      <c r="AD173" s="226"/>
      <c r="AE173" s="227"/>
      <c r="AF173" s="228"/>
      <c r="AG173" s="320"/>
      <c r="AH173" s="315"/>
      <c r="AI173" s="316"/>
      <c r="AJ173" s="317"/>
      <c r="AK173" s="318"/>
    </row>
    <row r="174" spans="6:37" x14ac:dyDescent="0.2">
      <c r="F174" s="203"/>
      <c r="G174" s="204"/>
      <c r="H174" s="205"/>
      <c r="I174" s="206"/>
      <c r="J174" s="207"/>
      <c r="K174" s="208"/>
      <c r="L174" s="209"/>
      <c r="M174" s="210"/>
      <c r="N174" s="211"/>
      <c r="O174" s="212"/>
      <c r="P174" s="213"/>
      <c r="Q174" s="214"/>
      <c r="R174" s="215"/>
      <c r="S174" s="216"/>
      <c r="T174" s="210"/>
      <c r="U174" s="217"/>
      <c r="V174" s="218"/>
      <c r="W174" s="219"/>
      <c r="X174" s="220"/>
      <c r="Y174" s="221"/>
      <c r="Z174" s="222"/>
      <c r="AA174" s="223"/>
      <c r="AB174" s="224"/>
      <c r="AC174" s="225"/>
      <c r="AD174" s="226"/>
      <c r="AE174" s="227"/>
      <c r="AF174" s="228"/>
      <c r="AG174" s="320"/>
      <c r="AH174" s="315"/>
      <c r="AI174" s="316"/>
      <c r="AJ174" s="317"/>
      <c r="AK174" s="318"/>
    </row>
    <row r="175" spans="6:37" x14ac:dyDescent="0.2">
      <c r="F175" s="203"/>
      <c r="G175" s="204"/>
      <c r="H175" s="205"/>
      <c r="I175" s="206"/>
      <c r="J175" s="207"/>
      <c r="K175" s="208"/>
      <c r="L175" s="209"/>
      <c r="M175" s="210"/>
      <c r="N175" s="211"/>
      <c r="O175" s="212"/>
      <c r="P175" s="213"/>
      <c r="Q175" s="214"/>
      <c r="R175" s="215"/>
      <c r="S175" s="216"/>
      <c r="T175" s="210"/>
      <c r="U175" s="217"/>
      <c r="V175" s="218"/>
      <c r="W175" s="219"/>
      <c r="X175" s="220"/>
      <c r="Y175" s="221"/>
      <c r="Z175" s="222"/>
      <c r="AA175" s="223"/>
      <c r="AB175" s="224"/>
      <c r="AC175" s="225"/>
      <c r="AD175" s="226"/>
      <c r="AE175" s="227"/>
      <c r="AF175" s="228"/>
      <c r="AG175" s="320"/>
      <c r="AH175" s="315"/>
      <c r="AI175" s="316"/>
      <c r="AJ175" s="317"/>
      <c r="AK175" s="318"/>
    </row>
    <row r="176" spans="6:37" x14ac:dyDescent="0.2">
      <c r="F176" s="203"/>
      <c r="G176" s="204"/>
      <c r="H176" s="205"/>
      <c r="I176" s="206"/>
      <c r="J176" s="207"/>
      <c r="K176" s="208"/>
      <c r="L176" s="209"/>
      <c r="M176" s="210"/>
      <c r="N176" s="211"/>
      <c r="O176" s="212"/>
      <c r="P176" s="213"/>
      <c r="Q176" s="214"/>
      <c r="R176" s="215"/>
      <c r="S176" s="216"/>
      <c r="T176" s="210"/>
      <c r="U176" s="217"/>
      <c r="V176" s="218"/>
      <c r="W176" s="219"/>
      <c r="X176" s="220"/>
      <c r="Y176" s="221"/>
      <c r="Z176" s="222"/>
      <c r="AA176" s="223"/>
      <c r="AB176" s="224"/>
      <c r="AC176" s="225"/>
      <c r="AD176" s="226"/>
      <c r="AE176" s="227"/>
      <c r="AF176" s="228"/>
      <c r="AG176" s="320"/>
      <c r="AH176" s="315"/>
      <c r="AI176" s="316"/>
      <c r="AJ176" s="317"/>
      <c r="AK176" s="318"/>
    </row>
    <row r="177" spans="6:37" x14ac:dyDescent="0.2">
      <c r="F177" s="203"/>
      <c r="G177" s="204"/>
      <c r="H177" s="205"/>
      <c r="I177" s="206"/>
      <c r="J177" s="207"/>
      <c r="K177" s="208"/>
      <c r="L177" s="209"/>
      <c r="M177" s="210"/>
      <c r="N177" s="211"/>
      <c r="O177" s="212"/>
      <c r="P177" s="213"/>
      <c r="Q177" s="214"/>
      <c r="R177" s="215"/>
      <c r="S177" s="216"/>
      <c r="T177" s="210"/>
      <c r="U177" s="217"/>
      <c r="V177" s="218"/>
      <c r="W177" s="219"/>
      <c r="X177" s="220"/>
      <c r="Y177" s="221"/>
      <c r="Z177" s="222"/>
      <c r="AA177" s="223"/>
      <c r="AB177" s="224"/>
      <c r="AC177" s="225"/>
      <c r="AD177" s="226"/>
      <c r="AE177" s="227"/>
      <c r="AF177" s="228"/>
      <c r="AG177" s="320"/>
      <c r="AH177" s="315"/>
      <c r="AI177" s="316"/>
      <c r="AJ177" s="317"/>
      <c r="AK177" s="318"/>
    </row>
    <row r="178" spans="6:37" x14ac:dyDescent="0.2">
      <c r="F178" s="203"/>
      <c r="G178" s="204"/>
      <c r="H178" s="205"/>
      <c r="I178" s="206"/>
      <c r="J178" s="207"/>
      <c r="K178" s="208"/>
      <c r="L178" s="209"/>
      <c r="M178" s="210"/>
      <c r="N178" s="211"/>
      <c r="O178" s="212"/>
      <c r="P178" s="213"/>
      <c r="Q178" s="214"/>
      <c r="R178" s="215"/>
      <c r="S178" s="216"/>
      <c r="T178" s="210"/>
      <c r="U178" s="217"/>
      <c r="V178" s="218"/>
      <c r="W178" s="219"/>
      <c r="X178" s="220"/>
      <c r="Y178" s="221"/>
      <c r="Z178" s="222"/>
      <c r="AA178" s="223"/>
      <c r="AB178" s="224"/>
      <c r="AC178" s="225"/>
      <c r="AD178" s="226"/>
      <c r="AE178" s="227"/>
      <c r="AF178" s="228"/>
      <c r="AG178" s="320"/>
      <c r="AH178" s="315"/>
      <c r="AI178" s="316"/>
      <c r="AJ178" s="317"/>
      <c r="AK178" s="318"/>
    </row>
    <row r="179" spans="6:37" x14ac:dyDescent="0.2">
      <c r="F179" s="203"/>
      <c r="G179" s="204"/>
      <c r="H179" s="205"/>
      <c r="I179" s="206"/>
      <c r="J179" s="207"/>
      <c r="K179" s="208"/>
      <c r="L179" s="209"/>
      <c r="M179" s="210"/>
      <c r="N179" s="211"/>
      <c r="O179" s="212"/>
      <c r="P179" s="213"/>
      <c r="Q179" s="214"/>
      <c r="R179" s="215"/>
      <c r="S179" s="216"/>
      <c r="T179" s="210"/>
      <c r="U179" s="217"/>
      <c r="V179" s="218"/>
      <c r="W179" s="219"/>
      <c r="X179" s="220"/>
      <c r="Y179" s="221"/>
      <c r="Z179" s="222"/>
      <c r="AA179" s="223"/>
      <c r="AB179" s="224"/>
      <c r="AC179" s="225"/>
      <c r="AD179" s="226"/>
      <c r="AE179" s="227"/>
      <c r="AF179" s="228"/>
      <c r="AG179" s="320"/>
      <c r="AH179" s="315"/>
      <c r="AI179" s="316"/>
      <c r="AJ179" s="317"/>
      <c r="AK179" s="318"/>
    </row>
    <row r="180" spans="6:37" x14ac:dyDescent="0.2">
      <c r="F180" s="203"/>
      <c r="G180" s="204"/>
      <c r="H180" s="205"/>
      <c r="I180" s="206"/>
      <c r="J180" s="207"/>
      <c r="K180" s="208"/>
      <c r="L180" s="209"/>
      <c r="M180" s="210"/>
      <c r="N180" s="211"/>
      <c r="O180" s="212"/>
      <c r="P180" s="213"/>
      <c r="Q180" s="214"/>
      <c r="R180" s="215"/>
      <c r="S180" s="216"/>
      <c r="T180" s="210"/>
      <c r="U180" s="217"/>
      <c r="V180" s="218"/>
      <c r="W180" s="219"/>
      <c r="X180" s="220"/>
      <c r="Y180" s="221"/>
      <c r="Z180" s="222"/>
      <c r="AA180" s="223"/>
      <c r="AB180" s="224"/>
      <c r="AC180" s="225"/>
      <c r="AD180" s="226"/>
      <c r="AE180" s="227"/>
      <c r="AF180" s="228"/>
      <c r="AG180" s="320"/>
      <c r="AH180" s="315"/>
      <c r="AI180" s="316"/>
      <c r="AJ180" s="317"/>
      <c r="AK180" s="318"/>
    </row>
    <row r="181" spans="6:37" x14ac:dyDescent="0.2">
      <c r="F181" s="203"/>
      <c r="G181" s="204"/>
      <c r="H181" s="205"/>
      <c r="I181" s="206"/>
      <c r="J181" s="207"/>
      <c r="K181" s="208"/>
      <c r="L181" s="209"/>
      <c r="M181" s="210"/>
      <c r="N181" s="211"/>
      <c r="O181" s="212"/>
      <c r="P181" s="213"/>
      <c r="Q181" s="214"/>
      <c r="R181" s="215"/>
      <c r="S181" s="216"/>
      <c r="T181" s="210"/>
      <c r="U181" s="217"/>
      <c r="V181" s="218"/>
      <c r="W181" s="219"/>
      <c r="X181" s="220"/>
      <c r="Y181" s="221"/>
      <c r="Z181" s="222"/>
      <c r="AA181" s="223"/>
      <c r="AB181" s="224"/>
      <c r="AC181" s="225"/>
      <c r="AD181" s="226"/>
      <c r="AE181" s="227"/>
      <c r="AF181" s="228"/>
      <c r="AG181" s="320"/>
      <c r="AH181" s="315"/>
      <c r="AI181" s="316"/>
      <c r="AJ181" s="317"/>
      <c r="AK181" s="318"/>
    </row>
    <row r="182" spans="6:37" x14ac:dyDescent="0.2">
      <c r="F182" s="203"/>
      <c r="G182" s="204"/>
      <c r="H182" s="205"/>
      <c r="I182" s="206"/>
      <c r="J182" s="207"/>
      <c r="K182" s="208"/>
      <c r="L182" s="209"/>
      <c r="M182" s="210"/>
      <c r="N182" s="211"/>
      <c r="O182" s="212"/>
      <c r="P182" s="213"/>
      <c r="Q182" s="214"/>
      <c r="R182" s="215"/>
      <c r="S182" s="216"/>
      <c r="T182" s="210"/>
      <c r="U182" s="217"/>
      <c r="V182" s="218"/>
      <c r="W182" s="219"/>
      <c r="X182" s="220"/>
      <c r="Y182" s="221"/>
      <c r="Z182" s="222"/>
      <c r="AA182" s="223"/>
      <c r="AB182" s="224"/>
      <c r="AC182" s="225"/>
      <c r="AD182" s="226"/>
      <c r="AE182" s="227"/>
      <c r="AF182" s="228"/>
      <c r="AG182" s="320"/>
      <c r="AH182" s="315"/>
      <c r="AI182" s="316"/>
      <c r="AJ182" s="317"/>
      <c r="AK182" s="318"/>
    </row>
    <row r="183" spans="6:37" x14ac:dyDescent="0.2">
      <c r="F183" s="203"/>
      <c r="G183" s="204"/>
      <c r="H183" s="205"/>
      <c r="I183" s="206"/>
      <c r="J183" s="207"/>
      <c r="K183" s="208"/>
      <c r="L183" s="209"/>
      <c r="M183" s="210"/>
      <c r="N183" s="211"/>
      <c r="O183" s="212"/>
      <c r="P183" s="213"/>
      <c r="Q183" s="214"/>
      <c r="R183" s="215"/>
      <c r="S183" s="216"/>
      <c r="T183" s="210"/>
      <c r="U183" s="217"/>
      <c r="V183" s="218"/>
      <c r="W183" s="219"/>
      <c r="X183" s="220"/>
      <c r="Y183" s="221"/>
      <c r="Z183" s="222"/>
      <c r="AA183" s="223"/>
      <c r="AB183" s="224"/>
      <c r="AC183" s="225"/>
      <c r="AD183" s="226"/>
      <c r="AE183" s="227"/>
      <c r="AF183" s="228"/>
      <c r="AG183" s="320"/>
      <c r="AH183" s="315"/>
      <c r="AI183" s="316"/>
      <c r="AJ183" s="317"/>
      <c r="AK183" s="318"/>
    </row>
    <row r="184" spans="6:37" x14ac:dyDescent="0.2">
      <c r="F184" s="203"/>
      <c r="G184" s="204"/>
      <c r="H184" s="205"/>
      <c r="I184" s="206"/>
      <c r="J184" s="207"/>
      <c r="K184" s="208"/>
      <c r="L184" s="209"/>
      <c r="M184" s="210"/>
      <c r="N184" s="211"/>
      <c r="O184" s="212"/>
      <c r="P184" s="213"/>
      <c r="Q184" s="214"/>
      <c r="R184" s="215"/>
      <c r="S184" s="216"/>
      <c r="T184" s="210"/>
      <c r="U184" s="217"/>
      <c r="V184" s="218"/>
      <c r="W184" s="219"/>
      <c r="X184" s="220"/>
      <c r="Y184" s="221"/>
      <c r="Z184" s="222"/>
      <c r="AA184" s="223"/>
      <c r="AB184" s="224"/>
      <c r="AC184" s="225"/>
      <c r="AD184" s="226"/>
      <c r="AE184" s="227"/>
      <c r="AF184" s="228"/>
      <c r="AG184" s="320"/>
      <c r="AH184" s="315"/>
      <c r="AI184" s="316"/>
      <c r="AJ184" s="317"/>
      <c r="AK184" s="318"/>
    </row>
    <row r="185" spans="6:37" x14ac:dyDescent="0.2">
      <c r="F185" s="203"/>
      <c r="G185" s="204"/>
      <c r="H185" s="205"/>
      <c r="I185" s="206"/>
      <c r="J185" s="207"/>
      <c r="K185" s="208"/>
      <c r="L185" s="209"/>
      <c r="M185" s="210"/>
      <c r="N185" s="211"/>
      <c r="O185" s="212"/>
      <c r="P185" s="213"/>
      <c r="Q185" s="214"/>
      <c r="R185" s="215"/>
      <c r="S185" s="216"/>
      <c r="T185" s="210"/>
      <c r="U185" s="217"/>
      <c r="V185" s="218"/>
      <c r="W185" s="219"/>
      <c r="X185" s="220"/>
      <c r="Y185" s="221"/>
      <c r="Z185" s="222"/>
      <c r="AA185" s="223"/>
      <c r="AB185" s="224"/>
      <c r="AC185" s="225"/>
      <c r="AD185" s="226"/>
      <c r="AE185" s="227"/>
      <c r="AF185" s="228"/>
      <c r="AG185" s="320"/>
      <c r="AH185" s="315"/>
      <c r="AI185" s="316"/>
      <c r="AJ185" s="317"/>
      <c r="AK185" s="318"/>
    </row>
    <row r="186" spans="6:37" x14ac:dyDescent="0.2">
      <c r="F186" s="203"/>
      <c r="G186" s="204"/>
      <c r="H186" s="205"/>
      <c r="I186" s="206"/>
      <c r="J186" s="207"/>
      <c r="K186" s="208"/>
      <c r="L186" s="209"/>
      <c r="M186" s="210"/>
      <c r="N186" s="211"/>
      <c r="O186" s="212"/>
      <c r="P186" s="213"/>
      <c r="Q186" s="214"/>
      <c r="R186" s="215"/>
      <c r="S186" s="216"/>
      <c r="T186" s="210"/>
      <c r="U186" s="217"/>
      <c r="V186" s="218"/>
      <c r="W186" s="219"/>
      <c r="X186" s="220"/>
      <c r="Y186" s="221"/>
      <c r="Z186" s="222"/>
      <c r="AA186" s="223"/>
      <c r="AB186" s="224"/>
      <c r="AC186" s="225"/>
      <c r="AD186" s="226"/>
      <c r="AE186" s="227"/>
      <c r="AF186" s="228"/>
      <c r="AG186" s="320"/>
      <c r="AH186" s="315"/>
      <c r="AI186" s="316"/>
      <c r="AJ186" s="317"/>
      <c r="AK186" s="318"/>
    </row>
    <row r="187" spans="6:37" x14ac:dyDescent="0.2">
      <c r="F187" s="203"/>
      <c r="G187" s="204"/>
      <c r="H187" s="205"/>
      <c r="I187" s="206"/>
      <c r="J187" s="207"/>
      <c r="K187" s="208"/>
      <c r="L187" s="209"/>
      <c r="M187" s="210"/>
      <c r="N187" s="211"/>
      <c r="O187" s="212"/>
      <c r="P187" s="213"/>
      <c r="Q187" s="214"/>
      <c r="R187" s="215"/>
      <c r="S187" s="216"/>
      <c r="T187" s="210"/>
      <c r="U187" s="217"/>
      <c r="V187" s="218"/>
      <c r="W187" s="219"/>
      <c r="X187" s="220"/>
      <c r="Y187" s="221"/>
      <c r="Z187" s="222"/>
      <c r="AA187" s="223"/>
      <c r="AB187" s="224"/>
      <c r="AC187" s="225"/>
      <c r="AD187" s="226"/>
      <c r="AE187" s="227"/>
      <c r="AF187" s="228"/>
      <c r="AG187" s="320"/>
      <c r="AH187" s="315"/>
      <c r="AI187" s="316"/>
      <c r="AJ187" s="317"/>
      <c r="AK187" s="318"/>
    </row>
    <row r="188" spans="6:37" x14ac:dyDescent="0.2">
      <c r="F188" s="203"/>
      <c r="G188" s="204"/>
      <c r="H188" s="205"/>
      <c r="I188" s="206"/>
      <c r="J188" s="207"/>
      <c r="K188" s="208"/>
      <c r="L188" s="209"/>
      <c r="M188" s="210"/>
      <c r="N188" s="211"/>
      <c r="O188" s="212"/>
      <c r="P188" s="213"/>
      <c r="Q188" s="214"/>
      <c r="R188" s="215"/>
      <c r="S188" s="216"/>
      <c r="T188" s="210"/>
      <c r="U188" s="217"/>
      <c r="V188" s="218"/>
      <c r="W188" s="219"/>
      <c r="X188" s="220"/>
      <c r="Y188" s="221"/>
      <c r="Z188" s="222"/>
      <c r="AA188" s="223"/>
      <c r="AB188" s="224"/>
      <c r="AC188" s="225"/>
      <c r="AD188" s="226"/>
      <c r="AE188" s="227"/>
      <c r="AF188" s="228"/>
      <c r="AG188" s="320"/>
      <c r="AH188" s="315"/>
      <c r="AI188" s="316"/>
      <c r="AJ188" s="317"/>
      <c r="AK188" s="318"/>
    </row>
    <row r="189" spans="6:37" x14ac:dyDescent="0.2">
      <c r="F189" s="203"/>
      <c r="G189" s="204"/>
      <c r="H189" s="205"/>
      <c r="I189" s="206"/>
      <c r="J189" s="207"/>
      <c r="K189" s="208"/>
      <c r="L189" s="209"/>
      <c r="M189" s="210"/>
      <c r="N189" s="211"/>
      <c r="O189" s="212"/>
      <c r="P189" s="213"/>
      <c r="Q189" s="214"/>
      <c r="R189" s="215"/>
      <c r="S189" s="216"/>
      <c r="T189" s="210"/>
      <c r="U189" s="217"/>
      <c r="V189" s="218"/>
      <c r="W189" s="219"/>
      <c r="X189" s="220"/>
      <c r="Y189" s="221"/>
      <c r="Z189" s="222"/>
      <c r="AA189" s="223"/>
      <c r="AB189" s="224"/>
      <c r="AC189" s="225"/>
      <c r="AD189" s="226"/>
      <c r="AE189" s="227"/>
      <c r="AF189" s="228"/>
      <c r="AG189" s="320"/>
      <c r="AH189" s="315"/>
      <c r="AI189" s="316"/>
      <c r="AJ189" s="317"/>
      <c r="AK189" s="318"/>
    </row>
    <row r="190" spans="6:37" x14ac:dyDescent="0.2">
      <c r="F190" s="203"/>
      <c r="G190" s="204"/>
      <c r="H190" s="205"/>
      <c r="I190" s="206"/>
      <c r="J190" s="207"/>
      <c r="K190" s="208"/>
      <c r="L190" s="209"/>
      <c r="M190" s="210"/>
      <c r="N190" s="211"/>
      <c r="O190" s="212"/>
      <c r="P190" s="213"/>
      <c r="Q190" s="214"/>
      <c r="R190" s="215"/>
      <c r="S190" s="216"/>
      <c r="T190" s="210"/>
      <c r="U190" s="217"/>
      <c r="V190" s="218"/>
      <c r="W190" s="219"/>
      <c r="X190" s="220"/>
      <c r="Y190" s="221"/>
      <c r="Z190" s="222"/>
      <c r="AA190" s="223"/>
      <c r="AB190" s="224"/>
      <c r="AC190" s="225"/>
      <c r="AD190" s="226"/>
      <c r="AE190" s="227"/>
      <c r="AF190" s="228"/>
      <c r="AG190" s="320"/>
      <c r="AH190" s="315"/>
      <c r="AI190" s="316"/>
      <c r="AJ190" s="317"/>
      <c r="AK190" s="318"/>
    </row>
    <row r="191" spans="6:37" x14ac:dyDescent="0.2">
      <c r="F191" s="203"/>
      <c r="G191" s="204"/>
      <c r="H191" s="205"/>
      <c r="I191" s="206"/>
      <c r="J191" s="207"/>
      <c r="K191" s="208"/>
      <c r="L191" s="209"/>
      <c r="M191" s="210"/>
      <c r="N191" s="211"/>
      <c r="O191" s="212"/>
      <c r="P191" s="213"/>
      <c r="Q191" s="214"/>
      <c r="R191" s="215"/>
      <c r="S191" s="216"/>
      <c r="T191" s="210"/>
      <c r="U191" s="217"/>
      <c r="V191" s="218"/>
      <c r="W191" s="219"/>
      <c r="X191" s="220"/>
      <c r="Y191" s="221"/>
      <c r="Z191" s="222"/>
      <c r="AA191" s="223"/>
      <c r="AB191" s="224"/>
      <c r="AC191" s="225"/>
      <c r="AD191" s="226"/>
      <c r="AE191" s="227"/>
      <c r="AF191" s="228"/>
      <c r="AG191" s="320"/>
      <c r="AH191" s="315"/>
      <c r="AI191" s="316"/>
      <c r="AJ191" s="317"/>
      <c r="AK191" s="318"/>
    </row>
    <row r="192" spans="6:37" x14ac:dyDescent="0.2">
      <c r="F192" s="203"/>
      <c r="G192" s="204"/>
      <c r="H192" s="205"/>
      <c r="I192" s="206"/>
      <c r="J192" s="207"/>
      <c r="K192" s="208"/>
      <c r="L192" s="209"/>
      <c r="M192" s="210"/>
      <c r="N192" s="211"/>
      <c r="O192" s="212"/>
      <c r="P192" s="213"/>
      <c r="Q192" s="214"/>
      <c r="R192" s="215"/>
      <c r="S192" s="216"/>
      <c r="T192" s="210"/>
      <c r="U192" s="217"/>
      <c r="V192" s="218"/>
      <c r="W192" s="219"/>
      <c r="X192" s="220"/>
      <c r="Y192" s="221"/>
      <c r="Z192" s="222"/>
      <c r="AA192" s="223"/>
      <c r="AB192" s="224"/>
      <c r="AC192" s="225"/>
      <c r="AD192" s="226"/>
      <c r="AE192" s="227"/>
      <c r="AF192" s="228"/>
      <c r="AG192" s="320"/>
      <c r="AH192" s="315"/>
      <c r="AI192" s="316"/>
      <c r="AJ192" s="317"/>
      <c r="AK192" s="318"/>
    </row>
    <row r="193" spans="6:37" x14ac:dyDescent="0.2">
      <c r="F193" s="203"/>
      <c r="G193" s="204"/>
      <c r="H193" s="205"/>
      <c r="I193" s="206"/>
      <c r="J193" s="207"/>
      <c r="K193" s="208"/>
      <c r="L193" s="209"/>
      <c r="M193" s="210"/>
      <c r="N193" s="211"/>
      <c r="O193" s="212"/>
      <c r="P193" s="213"/>
      <c r="Q193" s="214"/>
      <c r="R193" s="215"/>
      <c r="S193" s="216"/>
      <c r="T193" s="210"/>
      <c r="U193" s="217"/>
      <c r="V193" s="218"/>
      <c r="W193" s="219"/>
      <c r="X193" s="220"/>
      <c r="Y193" s="221"/>
      <c r="Z193" s="222"/>
      <c r="AA193" s="223"/>
      <c r="AB193" s="224"/>
      <c r="AC193" s="225"/>
      <c r="AD193" s="226"/>
      <c r="AE193" s="227"/>
      <c r="AF193" s="228"/>
      <c r="AG193" s="320"/>
      <c r="AH193" s="315"/>
      <c r="AI193" s="316"/>
      <c r="AJ193" s="317"/>
      <c r="AK193" s="318"/>
    </row>
    <row r="194" spans="6:37" x14ac:dyDescent="0.2">
      <c r="F194" s="203"/>
      <c r="G194" s="204"/>
      <c r="H194" s="205"/>
      <c r="I194" s="206"/>
      <c r="J194" s="207"/>
      <c r="K194" s="208"/>
      <c r="L194" s="209"/>
      <c r="M194" s="210"/>
      <c r="N194" s="211"/>
      <c r="O194" s="212"/>
      <c r="P194" s="213"/>
      <c r="Q194" s="214"/>
      <c r="R194" s="215"/>
      <c r="S194" s="216"/>
      <c r="T194" s="210"/>
      <c r="U194" s="217"/>
      <c r="V194" s="218"/>
      <c r="W194" s="219"/>
      <c r="X194" s="220"/>
      <c r="Y194" s="221"/>
      <c r="Z194" s="222"/>
      <c r="AA194" s="223"/>
      <c r="AB194" s="224"/>
      <c r="AC194" s="225"/>
      <c r="AD194" s="226"/>
      <c r="AE194" s="227"/>
      <c r="AF194" s="228"/>
      <c r="AG194" s="320"/>
      <c r="AH194" s="315"/>
      <c r="AI194" s="316"/>
      <c r="AJ194" s="317"/>
      <c r="AK194" s="318"/>
    </row>
    <row r="195" spans="6:37" x14ac:dyDescent="0.2">
      <c r="F195" s="203"/>
      <c r="G195" s="204"/>
      <c r="H195" s="205"/>
      <c r="I195" s="206"/>
      <c r="J195" s="207"/>
      <c r="K195" s="208"/>
      <c r="L195" s="209"/>
      <c r="M195" s="210"/>
      <c r="N195" s="211"/>
      <c r="O195" s="212"/>
      <c r="P195" s="213"/>
      <c r="Q195" s="214"/>
      <c r="R195" s="215"/>
      <c r="S195" s="216"/>
      <c r="T195" s="210"/>
      <c r="U195" s="217"/>
      <c r="V195" s="218"/>
      <c r="W195" s="219"/>
      <c r="X195" s="220"/>
      <c r="Y195" s="221"/>
      <c r="Z195" s="222"/>
      <c r="AA195" s="223"/>
      <c r="AB195" s="224"/>
      <c r="AC195" s="225"/>
      <c r="AD195" s="226"/>
      <c r="AE195" s="227"/>
      <c r="AF195" s="228"/>
      <c r="AG195" s="320"/>
      <c r="AH195" s="315"/>
      <c r="AI195" s="316"/>
      <c r="AJ195" s="317"/>
      <c r="AK195" s="318"/>
    </row>
    <row r="196" spans="6:37" x14ac:dyDescent="0.2">
      <c r="F196" s="203"/>
      <c r="G196" s="204"/>
      <c r="H196" s="205"/>
      <c r="I196" s="206"/>
      <c r="J196" s="207"/>
      <c r="K196" s="208"/>
      <c r="L196" s="209"/>
      <c r="M196" s="210"/>
      <c r="N196" s="211"/>
      <c r="O196" s="212"/>
      <c r="P196" s="213"/>
      <c r="Q196" s="214"/>
      <c r="R196" s="215"/>
      <c r="S196" s="216"/>
      <c r="T196" s="210"/>
      <c r="U196" s="217"/>
      <c r="V196" s="218"/>
      <c r="W196" s="219"/>
      <c r="X196" s="220"/>
      <c r="Y196" s="221"/>
      <c r="Z196" s="222"/>
      <c r="AA196" s="223"/>
      <c r="AB196" s="224"/>
      <c r="AC196" s="225"/>
      <c r="AD196" s="226"/>
      <c r="AE196" s="227"/>
      <c r="AF196" s="228"/>
      <c r="AG196" s="320"/>
      <c r="AH196" s="315"/>
      <c r="AI196" s="316"/>
      <c r="AJ196" s="317"/>
      <c r="AK196" s="318"/>
    </row>
    <row r="197" spans="6:37" x14ac:dyDescent="0.2">
      <c r="F197" s="203"/>
      <c r="G197" s="204"/>
      <c r="H197" s="205"/>
      <c r="I197" s="206"/>
      <c r="J197" s="207"/>
      <c r="K197" s="208"/>
      <c r="L197" s="209"/>
      <c r="M197" s="210"/>
      <c r="N197" s="211"/>
      <c r="O197" s="212"/>
      <c r="P197" s="213"/>
      <c r="Q197" s="214"/>
      <c r="R197" s="215"/>
      <c r="S197" s="216"/>
      <c r="T197" s="210"/>
      <c r="U197" s="217"/>
      <c r="V197" s="218"/>
      <c r="W197" s="219"/>
      <c r="X197" s="220"/>
      <c r="Y197" s="221"/>
      <c r="Z197" s="222"/>
      <c r="AA197" s="223"/>
      <c r="AB197" s="224"/>
      <c r="AC197" s="225"/>
      <c r="AD197" s="226"/>
      <c r="AE197" s="227"/>
      <c r="AF197" s="228"/>
      <c r="AG197" s="320"/>
      <c r="AH197" s="315"/>
      <c r="AI197" s="316"/>
      <c r="AJ197" s="317"/>
      <c r="AK197" s="318"/>
    </row>
    <row r="198" spans="6:37" x14ac:dyDescent="0.2">
      <c r="F198" s="203"/>
      <c r="G198" s="204"/>
      <c r="H198" s="205"/>
      <c r="I198" s="206"/>
      <c r="J198" s="207"/>
      <c r="K198" s="208"/>
      <c r="L198" s="209"/>
      <c r="M198" s="210"/>
      <c r="N198" s="211"/>
      <c r="O198" s="212"/>
      <c r="P198" s="213"/>
      <c r="Q198" s="214"/>
      <c r="R198" s="215"/>
      <c r="S198" s="216"/>
      <c r="T198" s="210"/>
      <c r="U198" s="217"/>
      <c r="V198" s="218"/>
      <c r="W198" s="219"/>
      <c r="X198" s="220"/>
      <c r="Y198" s="221"/>
      <c r="Z198" s="222"/>
      <c r="AA198" s="223"/>
      <c r="AB198" s="224"/>
      <c r="AC198" s="225"/>
      <c r="AD198" s="226"/>
      <c r="AE198" s="227"/>
      <c r="AF198" s="228"/>
      <c r="AG198" s="320"/>
      <c r="AH198" s="315"/>
      <c r="AI198" s="316"/>
      <c r="AJ198" s="317"/>
      <c r="AK198" s="318"/>
    </row>
    <row r="199" spans="6:37" x14ac:dyDescent="0.2">
      <c r="F199" s="203"/>
      <c r="G199" s="204"/>
      <c r="H199" s="205"/>
      <c r="I199" s="206"/>
      <c r="J199" s="207"/>
      <c r="K199" s="208"/>
      <c r="L199" s="209"/>
      <c r="M199" s="210"/>
      <c r="N199" s="211"/>
      <c r="O199" s="212"/>
      <c r="P199" s="213"/>
      <c r="Q199" s="214"/>
      <c r="R199" s="215"/>
      <c r="S199" s="216"/>
      <c r="T199" s="210"/>
      <c r="U199" s="217"/>
      <c r="V199" s="218"/>
      <c r="W199" s="219"/>
      <c r="X199" s="220"/>
      <c r="Y199" s="221"/>
      <c r="Z199" s="222"/>
      <c r="AA199" s="223"/>
      <c r="AB199" s="224"/>
      <c r="AC199" s="225"/>
      <c r="AD199" s="226"/>
      <c r="AE199" s="227"/>
      <c r="AF199" s="228"/>
      <c r="AG199" s="320"/>
      <c r="AH199" s="315"/>
      <c r="AI199" s="316"/>
      <c r="AJ199" s="317"/>
      <c r="AK199" s="318"/>
    </row>
    <row r="200" spans="6:37" x14ac:dyDescent="0.2">
      <c r="F200" s="203"/>
      <c r="G200" s="204"/>
      <c r="H200" s="205"/>
      <c r="I200" s="206"/>
      <c r="J200" s="207"/>
      <c r="K200" s="208"/>
      <c r="L200" s="209"/>
      <c r="M200" s="210"/>
      <c r="N200" s="211"/>
      <c r="O200" s="212"/>
      <c r="P200" s="213"/>
      <c r="Q200" s="214"/>
      <c r="R200" s="215"/>
      <c r="S200" s="216"/>
      <c r="T200" s="210"/>
      <c r="U200" s="217"/>
      <c r="V200" s="218"/>
      <c r="W200" s="219"/>
      <c r="X200" s="220"/>
      <c r="Y200" s="221"/>
      <c r="Z200" s="222"/>
      <c r="AA200" s="223"/>
      <c r="AB200" s="224"/>
      <c r="AC200" s="225"/>
      <c r="AD200" s="226"/>
      <c r="AE200" s="227"/>
      <c r="AF200" s="228"/>
      <c r="AG200" s="320"/>
      <c r="AH200" s="315"/>
      <c r="AI200" s="316"/>
      <c r="AJ200" s="317"/>
      <c r="AK200" s="318"/>
    </row>
    <row r="201" spans="6:37" x14ac:dyDescent="0.2">
      <c r="F201" s="203"/>
      <c r="G201" s="204"/>
      <c r="H201" s="205"/>
      <c r="I201" s="206"/>
      <c r="J201" s="207"/>
      <c r="K201" s="208"/>
      <c r="L201" s="209"/>
      <c r="M201" s="210"/>
      <c r="N201" s="211"/>
      <c r="O201" s="212"/>
      <c r="P201" s="213"/>
      <c r="Q201" s="214"/>
      <c r="R201" s="215"/>
      <c r="S201" s="216"/>
      <c r="T201" s="210"/>
      <c r="U201" s="217"/>
      <c r="V201" s="218"/>
      <c r="W201" s="219"/>
      <c r="X201" s="220"/>
      <c r="Y201" s="221"/>
      <c r="Z201" s="222"/>
      <c r="AA201" s="223"/>
      <c r="AB201" s="224"/>
      <c r="AC201" s="225"/>
      <c r="AD201" s="226"/>
      <c r="AE201" s="227"/>
      <c r="AF201" s="228"/>
      <c r="AG201" s="320"/>
      <c r="AH201" s="315"/>
      <c r="AI201" s="316"/>
      <c r="AJ201" s="317"/>
      <c r="AK201" s="318"/>
    </row>
    <row r="202" spans="6:37" x14ac:dyDescent="0.2">
      <c r="F202" s="203"/>
      <c r="G202" s="204"/>
      <c r="H202" s="205"/>
      <c r="I202" s="206"/>
      <c r="J202" s="207"/>
      <c r="K202" s="208"/>
      <c r="L202" s="209"/>
      <c r="M202" s="210"/>
      <c r="N202" s="211"/>
      <c r="O202" s="212"/>
      <c r="P202" s="213"/>
      <c r="Q202" s="214"/>
      <c r="R202" s="215"/>
      <c r="S202" s="216"/>
      <c r="T202" s="210"/>
      <c r="U202" s="217"/>
      <c r="V202" s="218"/>
      <c r="W202" s="219"/>
      <c r="X202" s="220"/>
      <c r="Y202" s="221"/>
      <c r="Z202" s="222"/>
      <c r="AA202" s="223"/>
      <c r="AB202" s="224"/>
      <c r="AC202" s="225"/>
      <c r="AD202" s="226"/>
      <c r="AE202" s="227"/>
      <c r="AF202" s="228"/>
      <c r="AG202" s="320"/>
      <c r="AH202" s="315"/>
      <c r="AI202" s="316"/>
      <c r="AJ202" s="317"/>
      <c r="AK202" s="318"/>
    </row>
    <row r="203" spans="6:37" x14ac:dyDescent="0.2">
      <c r="F203" s="203"/>
      <c r="G203" s="204"/>
      <c r="H203" s="205"/>
      <c r="I203" s="206"/>
      <c r="J203" s="207"/>
      <c r="K203" s="208"/>
      <c r="L203" s="209"/>
      <c r="M203" s="210"/>
      <c r="N203" s="211"/>
      <c r="O203" s="212"/>
      <c r="P203" s="213"/>
      <c r="Q203" s="214"/>
      <c r="R203" s="215"/>
      <c r="S203" s="216"/>
      <c r="T203" s="210"/>
      <c r="U203" s="217"/>
      <c r="V203" s="218"/>
      <c r="W203" s="219"/>
      <c r="X203" s="220"/>
      <c r="Y203" s="221"/>
      <c r="Z203" s="222"/>
      <c r="AA203" s="223"/>
      <c r="AB203" s="224"/>
      <c r="AC203" s="225"/>
      <c r="AD203" s="226"/>
      <c r="AE203" s="227"/>
      <c r="AF203" s="228"/>
      <c r="AG203" s="320"/>
      <c r="AH203" s="315"/>
      <c r="AI203" s="316"/>
      <c r="AJ203" s="317"/>
      <c r="AK203" s="318"/>
    </row>
    <row r="204" spans="6:37" x14ac:dyDescent="0.2">
      <c r="F204" s="203"/>
      <c r="G204" s="204"/>
      <c r="H204" s="205"/>
      <c r="I204" s="206"/>
      <c r="J204" s="207"/>
      <c r="K204" s="208"/>
      <c r="L204" s="209"/>
      <c r="M204" s="210"/>
      <c r="N204" s="211"/>
      <c r="O204" s="212"/>
      <c r="P204" s="213"/>
      <c r="Q204" s="214"/>
      <c r="R204" s="215"/>
      <c r="S204" s="216"/>
      <c r="T204" s="210"/>
      <c r="U204" s="217"/>
      <c r="V204" s="218"/>
      <c r="W204" s="219"/>
      <c r="X204" s="220"/>
      <c r="Y204" s="221"/>
      <c r="Z204" s="222"/>
      <c r="AA204" s="223"/>
      <c r="AB204" s="224"/>
      <c r="AC204" s="225"/>
      <c r="AD204" s="226"/>
      <c r="AE204" s="227"/>
      <c r="AF204" s="228"/>
      <c r="AG204" s="320"/>
      <c r="AH204" s="315"/>
      <c r="AI204" s="316"/>
      <c r="AJ204" s="317"/>
      <c r="AK204" s="318"/>
    </row>
  </sheetData>
  <mergeCells count="1">
    <mergeCell ref="A1:A2"/>
  </mergeCells>
  <conditionalFormatting sqref="F1:AM1">
    <cfRule type="containsText" dxfId="13" priority="1" operator="containsText" text="x">
      <formula>NOT(ISERROR(SEARCH("x",F1)))</formula>
    </cfRule>
  </conditionalFormatting>
  <conditionalFormatting sqref="F2:AM2">
    <cfRule type="containsText" dxfId="12" priority="2" operator="containsText" text="a">
      <formula>NOT(ISERROR(SEARCH("a",F2)))</formula>
    </cfRule>
    <cfRule type="containsText" dxfId="11" priority="3" operator="containsText" text="p">
      <formula>NOT(ISERROR(SEARCH("p",F2)))</formula>
    </cfRule>
    <cfRule type="containsText" dxfId="10" priority="4" operator="containsText" text="d">
      <formula>NOT(ISERROR(SEARCH("d",F2)))</formula>
    </cfRule>
  </conditionalFormatting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9866C5-E3E3-40BA-9918-740D640425F5}">
          <x14:formula1>
            <xm:f>Parts!$A$2:$A$190</xm:f>
          </x14:formula1>
          <xm:sqref>A5:B46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106D-96F5-470B-BEAF-CF2CFF11FB88}">
  <dimension ref="A1:AQ43"/>
  <sheetViews>
    <sheetView tabSelected="1" zoomScale="145" zoomScaleNormal="14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5" sqref="F5"/>
    </sheetView>
  </sheetViews>
  <sheetFormatPr defaultColWidth="9.140625" defaultRowHeight="11.25" x14ac:dyDescent="0.2"/>
  <cols>
    <col min="1" max="1" width="32.42578125" style="140" bestFit="1" customWidth="1"/>
    <col min="2" max="2" width="7.42578125" style="140" bestFit="1" customWidth="1"/>
    <col min="3" max="3" width="5.28515625" style="140" bestFit="1" customWidth="1"/>
    <col min="4" max="4" width="5" style="140" bestFit="1" customWidth="1"/>
    <col min="5" max="5" width="5.28515625" style="140" customWidth="1"/>
    <col min="6" max="32" width="3" style="140" bestFit="1" customWidth="1"/>
    <col min="33" max="37" width="3" style="140" customWidth="1"/>
    <col min="38" max="43" width="3" style="140" bestFit="1" customWidth="1"/>
    <col min="44" max="44" width="8.5703125" style="140" customWidth="1"/>
    <col min="45" max="16384" width="9.140625" style="140"/>
  </cols>
  <sheetData>
    <row r="1" spans="1:43" x14ac:dyDescent="0.2">
      <c r="A1" s="327" t="e">
        <f>SUMIF(#REF!,"&lt;&gt;#N/A")</f>
        <v>#REF!</v>
      </c>
      <c r="B1" s="135"/>
      <c r="C1" s="136" t="s">
        <v>233</v>
      </c>
      <c r="D1" s="137" t="s">
        <v>236</v>
      </c>
      <c r="E1" s="138" t="s">
        <v>237</v>
      </c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</row>
    <row r="2" spans="1:43" x14ac:dyDescent="0.2">
      <c r="A2" s="327"/>
      <c r="B2" s="135"/>
      <c r="C2" s="141">
        <f>COUNTIF($F2:$AM2,"p")</f>
        <v>0</v>
      </c>
      <c r="D2" s="142">
        <f>COUNTIF($F2:$AM2,"a")</f>
        <v>0</v>
      </c>
      <c r="E2" s="143">
        <f>COUNTIF($F2:$AM2,"d")</f>
        <v>0</v>
      </c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5"/>
      <c r="AO2" s="145"/>
      <c r="AP2" s="145"/>
      <c r="AQ2" s="145"/>
    </row>
    <row r="3" spans="1:43" x14ac:dyDescent="0.2">
      <c r="F3" s="144">
        <f t="shared" ref="F3:AM3" si="0">SUM(I5:I43)</f>
        <v>10</v>
      </c>
      <c r="G3" s="144">
        <f t="shared" si="0"/>
        <v>11</v>
      </c>
      <c r="H3" s="144">
        <f t="shared" si="0"/>
        <v>1</v>
      </c>
      <c r="I3" s="144">
        <f t="shared" si="0"/>
        <v>11</v>
      </c>
      <c r="J3" s="144">
        <f t="shared" si="0"/>
        <v>6</v>
      </c>
      <c r="K3" s="144">
        <f t="shared" si="0"/>
        <v>8</v>
      </c>
      <c r="L3" s="144">
        <f t="shared" si="0"/>
        <v>-14</v>
      </c>
      <c r="M3" s="144">
        <f t="shared" si="0"/>
        <v>13</v>
      </c>
      <c r="N3" s="144">
        <f t="shared" si="0"/>
        <v>6</v>
      </c>
      <c r="O3" s="144">
        <f t="shared" si="0"/>
        <v>5</v>
      </c>
      <c r="P3" s="144">
        <f t="shared" si="0"/>
        <v>4</v>
      </c>
      <c r="Q3" s="144">
        <f t="shared" si="0"/>
        <v>7</v>
      </c>
      <c r="R3" s="144">
        <f t="shared" si="0"/>
        <v>-2</v>
      </c>
      <c r="S3" s="144">
        <f t="shared" si="0"/>
        <v>12</v>
      </c>
      <c r="T3" s="144">
        <f t="shared" si="0"/>
        <v>16</v>
      </c>
      <c r="U3" s="144">
        <f t="shared" si="0"/>
        <v>3</v>
      </c>
      <c r="V3" s="144">
        <f t="shared" si="0"/>
        <v>2</v>
      </c>
      <c r="W3" s="144">
        <f t="shared" si="0"/>
        <v>8</v>
      </c>
      <c r="X3" s="144">
        <f t="shared" si="0"/>
        <v>6</v>
      </c>
      <c r="Y3" s="144">
        <f t="shared" si="0"/>
        <v>11</v>
      </c>
      <c r="Z3" s="144">
        <f t="shared" si="0"/>
        <v>13</v>
      </c>
      <c r="AA3" s="144">
        <f t="shared" si="0"/>
        <v>7</v>
      </c>
      <c r="AB3" s="144">
        <f t="shared" si="0"/>
        <v>7</v>
      </c>
      <c r="AC3" s="144">
        <f t="shared" si="0"/>
        <v>7</v>
      </c>
      <c r="AD3" s="144">
        <f t="shared" si="0"/>
        <v>7</v>
      </c>
      <c r="AE3" s="144">
        <f t="shared" si="0"/>
        <v>13</v>
      </c>
      <c r="AF3" s="144">
        <f t="shared" si="0"/>
        <v>13</v>
      </c>
      <c r="AG3" s="144">
        <f t="shared" si="0"/>
        <v>19</v>
      </c>
      <c r="AH3" s="144">
        <f t="shared" si="0"/>
        <v>19</v>
      </c>
      <c r="AI3" s="144">
        <f t="shared" si="0"/>
        <v>0</v>
      </c>
      <c r="AJ3" s="144">
        <f t="shared" si="0"/>
        <v>0</v>
      </c>
      <c r="AK3" s="144">
        <f t="shared" si="0"/>
        <v>0</v>
      </c>
      <c r="AL3" s="144">
        <f t="shared" si="0"/>
        <v>0</v>
      </c>
      <c r="AM3" s="144">
        <f t="shared" si="0"/>
        <v>0</v>
      </c>
    </row>
    <row r="4" spans="1:43" s="174" customFormat="1" ht="56.25" x14ac:dyDescent="0.25">
      <c r="A4" s="146" t="s">
        <v>107</v>
      </c>
      <c r="B4" s="146" t="s">
        <v>169</v>
      </c>
      <c r="F4" s="147" t="s">
        <v>174</v>
      </c>
      <c r="G4" s="148" t="s">
        <v>165</v>
      </c>
      <c r="H4" s="149" t="s">
        <v>127</v>
      </c>
      <c r="I4" s="150" t="s">
        <v>133</v>
      </c>
      <c r="J4" s="151" t="s">
        <v>167</v>
      </c>
      <c r="K4" s="152" t="s">
        <v>131</v>
      </c>
      <c r="L4" s="84" t="s">
        <v>250</v>
      </c>
      <c r="M4" s="153" t="s">
        <v>130</v>
      </c>
      <c r="N4" s="154" t="s">
        <v>166</v>
      </c>
      <c r="O4" s="155" t="s">
        <v>132</v>
      </c>
      <c r="P4" s="156" t="s">
        <v>139</v>
      </c>
      <c r="Q4" s="157" t="s">
        <v>138</v>
      </c>
      <c r="R4" s="158" t="s">
        <v>177</v>
      </c>
      <c r="S4" s="159" t="s">
        <v>135</v>
      </c>
      <c r="T4" s="160" t="s">
        <v>175</v>
      </c>
      <c r="U4" s="161" t="s">
        <v>147</v>
      </c>
      <c r="V4" s="162" t="s">
        <v>134</v>
      </c>
      <c r="W4" s="163" t="s">
        <v>137</v>
      </c>
      <c r="X4" s="164" t="s">
        <v>136</v>
      </c>
      <c r="Y4" s="165" t="s">
        <v>213</v>
      </c>
      <c r="Z4" s="166" t="s">
        <v>214</v>
      </c>
      <c r="AA4" s="167" t="s">
        <v>215</v>
      </c>
      <c r="AB4" s="168" t="s">
        <v>216</v>
      </c>
      <c r="AC4" s="169" t="s">
        <v>176</v>
      </c>
      <c r="AD4" s="170" t="s">
        <v>230</v>
      </c>
      <c r="AE4" s="171" t="s">
        <v>235</v>
      </c>
      <c r="AF4" s="172" t="s">
        <v>229</v>
      </c>
      <c r="AG4" s="229" t="s">
        <v>240</v>
      </c>
      <c r="AH4" s="307" t="s">
        <v>243</v>
      </c>
      <c r="AI4" s="308" t="s">
        <v>242</v>
      </c>
      <c r="AJ4" s="309" t="s">
        <v>239</v>
      </c>
      <c r="AK4" s="310" t="s">
        <v>241</v>
      </c>
      <c r="AL4" s="173" t="s">
        <v>168</v>
      </c>
      <c r="AM4" s="173" t="s">
        <v>173</v>
      </c>
      <c r="AN4" s="173" t="s">
        <v>225</v>
      </c>
      <c r="AO4" s="173" t="s">
        <v>226</v>
      </c>
      <c r="AP4" s="173" t="s">
        <v>227</v>
      </c>
      <c r="AQ4" s="173" t="s">
        <v>228</v>
      </c>
    </row>
    <row r="5" spans="1:43" x14ac:dyDescent="0.2">
      <c r="A5" s="139" t="str">
        <f>'Product Inventory'!A4</f>
        <v>test</v>
      </c>
      <c r="B5" s="139">
        <f>'Product Inventory'!B4</f>
        <v>0</v>
      </c>
      <c r="F5" s="176" t="s">
        <v>279</v>
      </c>
      <c r="G5" s="177">
        <f>SUM('Product Inventory Targets'!G5-'Product Inventory'!G5)</f>
        <v>1</v>
      </c>
      <c r="H5" s="178">
        <f>SUM('Product Inventory Targets'!H5-'Product Inventory'!H5)</f>
        <v>1</v>
      </c>
      <c r="I5" s="179">
        <f>SUM('Product Inventory Targets'!I5-'Product Inventory'!I5)</f>
        <v>0</v>
      </c>
      <c r="J5" s="180">
        <f>SUM('Product Inventory Targets'!J5-'Product Inventory'!J5)</f>
        <v>0</v>
      </c>
      <c r="K5" s="181">
        <f>SUM('Product Inventory Targets'!K5-'Product Inventory'!K5)</f>
        <v>-1</v>
      </c>
      <c r="L5" s="182">
        <f>SUM('Product Inventory Targets'!L5-'Product Inventory'!L5)</f>
        <v>0</v>
      </c>
      <c r="M5" s="183">
        <f>SUM('Product Inventory Targets'!M5-'Product Inventory'!M5)</f>
        <v>1</v>
      </c>
      <c r="N5" s="184">
        <f>SUM('Product Inventory Targets'!N5-'Product Inventory'!N5)</f>
        <v>1</v>
      </c>
      <c r="O5" s="185">
        <f>SUM('Product Inventory Targets'!O5-'Product Inventory'!O5)</f>
        <v>0</v>
      </c>
      <c r="P5" s="186">
        <f>SUM('Product Inventory Targets'!P5-'Product Inventory'!P5)</f>
        <v>1</v>
      </c>
      <c r="Q5" s="187">
        <f>SUM('Product Inventory Targets'!Q5-'Product Inventory'!Q5)</f>
        <v>1</v>
      </c>
      <c r="R5" s="188">
        <f>SUM('Product Inventory Targets'!R5-'Product Inventory'!R5)</f>
        <v>1</v>
      </c>
      <c r="S5" s="189">
        <f>SUM('Product Inventory Targets'!S5-'Product Inventory'!S5)</f>
        <v>-1</v>
      </c>
      <c r="T5" s="190">
        <f>SUM('Product Inventory Targets'!T5-'Product Inventory'!T5)</f>
        <v>1</v>
      </c>
      <c r="U5" s="191">
        <f>SUM('Product Inventory Targets'!U5-'Product Inventory'!U5)</f>
        <v>-1</v>
      </c>
      <c r="V5" s="192">
        <f>SUM('Product Inventory Targets'!V5-'Product Inventory'!V5)</f>
        <v>0</v>
      </c>
      <c r="W5" s="193">
        <f>SUM('Product Inventory Targets'!W5-'Product Inventory'!W5)</f>
        <v>-1</v>
      </c>
      <c r="X5" s="194">
        <f>SUM('Product Inventory Targets'!X5-'Product Inventory'!X5)</f>
        <v>0</v>
      </c>
      <c r="Y5" s="195">
        <f>SUM('Product Inventory Targets'!Y5-'Product Inventory'!Y5)</f>
        <v>0</v>
      </c>
      <c r="Z5" s="196">
        <f>SUM('Product Inventory Targets'!Z5-'Product Inventory'!Z5)</f>
        <v>0</v>
      </c>
      <c r="AA5" s="197">
        <f>SUM('Product Inventory Targets'!AA5-'Product Inventory'!AA5)</f>
        <v>0</v>
      </c>
      <c r="AB5" s="198">
        <f>SUM('Product Inventory Targets'!AB5-'Product Inventory'!AB5)</f>
        <v>1</v>
      </c>
      <c r="AC5" s="199">
        <f>SUM('Product Inventory Targets'!AC5-'Product Inventory'!AC5)</f>
        <v>1</v>
      </c>
      <c r="AD5" s="200">
        <f>SUM('Product Inventory Targets'!AD5-'Product Inventory'!AD5)</f>
        <v>1</v>
      </c>
      <c r="AE5" s="201">
        <f>SUM('Product Inventory Targets'!AE5-'Product Inventory'!AE5)</f>
        <v>1</v>
      </c>
      <c r="AF5" s="202">
        <f>SUM('Product Inventory Targets'!AF5-'Product Inventory'!AF5)</f>
        <v>1</v>
      </c>
      <c r="AG5" s="230">
        <f>SUM('Product Inventory Targets'!AG5-'Product Inventory'!AG5)</f>
        <v>1</v>
      </c>
      <c r="AH5" s="311">
        <f>SUM('Product Inventory Targets'!AH5-'Product Inventory'!AH5)</f>
        <v>1</v>
      </c>
      <c r="AI5" s="312">
        <f>SUM('Product Inventory Targets'!AI5-'Product Inventory'!AI5)</f>
        <v>1</v>
      </c>
      <c r="AJ5" s="313">
        <f>SUM('Product Inventory Targets'!AJ5-'Product Inventory'!AJ5)</f>
        <v>1</v>
      </c>
      <c r="AK5" s="314">
        <f>SUM('Product Inventory Targets'!AK5-'Product Inventory'!AK5)</f>
        <v>1</v>
      </c>
      <c r="AL5" s="139">
        <f>SUM('Product Inventory Targets'!AL5-'Product Inventory'!AL5)</f>
        <v>0</v>
      </c>
      <c r="AM5" s="139">
        <f>SUM('Product Inventory Targets'!AM5-'Product Inventory'!AM5)</f>
        <v>0</v>
      </c>
      <c r="AN5" s="175"/>
      <c r="AO5" s="175"/>
      <c r="AP5" s="175"/>
      <c r="AQ5" s="175"/>
    </row>
    <row r="6" spans="1:43" x14ac:dyDescent="0.2">
      <c r="A6" s="139" t="str">
        <f>'Product Inventory'!A5</f>
        <v>test 2</v>
      </c>
      <c r="B6" s="139">
        <f>'Product Inventory'!B5</f>
        <v>0</v>
      </c>
      <c r="F6" s="176">
        <f>SUM('Product Inventory Targets'!F6-'Product Inventory'!F6)</f>
        <v>1</v>
      </c>
      <c r="G6" s="177">
        <f>SUM('Product Inventory Targets'!G6-'Product Inventory'!G6)</f>
        <v>1</v>
      </c>
      <c r="H6" s="178">
        <f>SUM('Product Inventory Targets'!H6-'Product Inventory'!H6)</f>
        <v>2</v>
      </c>
      <c r="I6" s="179">
        <f>SUM('Product Inventory Targets'!I6-'Product Inventory'!I6)</f>
        <v>1</v>
      </c>
      <c r="J6" s="180">
        <f>SUM('Product Inventory Targets'!J6-'Product Inventory'!J6)</f>
        <v>2</v>
      </c>
      <c r="K6" s="181">
        <f>SUM('Product Inventory Targets'!K6-'Product Inventory'!K6)</f>
        <v>0</v>
      </c>
      <c r="L6" s="182">
        <f>SUM('Product Inventory Targets'!L6-'Product Inventory'!L6)</f>
        <v>2</v>
      </c>
      <c r="M6" s="183">
        <f>SUM('Product Inventory Targets'!M6-'Product Inventory'!M6)</f>
        <v>1</v>
      </c>
      <c r="N6" s="184">
        <f>SUM('Product Inventory Targets'!N6-'Product Inventory'!N6)</f>
        <v>2</v>
      </c>
      <c r="O6" s="185">
        <f>SUM('Product Inventory Targets'!O6-'Product Inventory'!O6)</f>
        <v>0</v>
      </c>
      <c r="P6" s="186">
        <f>SUM('Product Inventory Targets'!P6-'Product Inventory'!P6)</f>
        <v>2</v>
      </c>
      <c r="Q6" s="187">
        <f>SUM('Product Inventory Targets'!Q6-'Product Inventory'!Q6)</f>
        <v>1</v>
      </c>
      <c r="R6" s="188">
        <f>SUM('Product Inventory Targets'!R6-'Product Inventory'!R6)</f>
        <v>1</v>
      </c>
      <c r="S6" s="189">
        <f>SUM('Product Inventory Targets'!S6-'Product Inventory'!S6)</f>
        <v>1</v>
      </c>
      <c r="T6" s="190">
        <f>SUM('Product Inventory Targets'!T6-'Product Inventory'!T6)</f>
        <v>1</v>
      </c>
      <c r="U6" s="191">
        <f>SUM('Product Inventory Targets'!U6-'Product Inventory'!U6)</f>
        <v>0</v>
      </c>
      <c r="V6" s="192">
        <f>SUM('Product Inventory Targets'!V6-'Product Inventory'!V6)</f>
        <v>1</v>
      </c>
      <c r="W6" s="193">
        <f>SUM('Product Inventory Targets'!W6-'Product Inventory'!W6)</f>
        <v>1</v>
      </c>
      <c r="X6" s="194">
        <f>SUM('Product Inventory Targets'!X6-'Product Inventory'!X6)</f>
        <v>1</v>
      </c>
      <c r="Y6" s="195">
        <f>SUM('Product Inventory Targets'!Y6-'Product Inventory'!Y6)</f>
        <v>-1</v>
      </c>
      <c r="Z6" s="196">
        <f>SUM('Product Inventory Targets'!Z6-'Product Inventory'!Z6)</f>
        <v>0</v>
      </c>
      <c r="AA6" s="197">
        <f>SUM('Product Inventory Targets'!AA6-'Product Inventory'!AA6)</f>
        <v>-1</v>
      </c>
      <c r="AB6" s="198">
        <f>SUM('Product Inventory Targets'!AB6-'Product Inventory'!AB6)</f>
        <v>0</v>
      </c>
      <c r="AC6" s="199">
        <f>SUM('Product Inventory Targets'!AC6-'Product Inventory'!AC6)</f>
        <v>2</v>
      </c>
      <c r="AD6" s="200">
        <f>SUM('Product Inventory Targets'!AD6-'Product Inventory'!AD6)</f>
        <v>1</v>
      </c>
      <c r="AE6" s="201">
        <f>SUM('Product Inventory Targets'!AE6-'Product Inventory'!AE6)</f>
        <v>1</v>
      </c>
      <c r="AF6" s="202">
        <f>SUM('Product Inventory Targets'!AF6-'Product Inventory'!AF6)</f>
        <v>1</v>
      </c>
      <c r="AG6" s="230">
        <f>SUM('Product Inventory Targets'!AG6-'Product Inventory'!AG6)</f>
        <v>1</v>
      </c>
      <c r="AH6" s="311">
        <f>SUM('Product Inventory Targets'!AH6-'Product Inventory'!AH6)</f>
        <v>2</v>
      </c>
      <c r="AI6" s="312">
        <f>SUM('Product Inventory Targets'!AI6-'Product Inventory'!AI6)</f>
        <v>2</v>
      </c>
      <c r="AJ6" s="313">
        <f>SUM('Product Inventory Targets'!AJ6-'Product Inventory'!AJ6)</f>
        <v>3</v>
      </c>
      <c r="AK6" s="314">
        <f>SUM('Product Inventory Targets'!AK6-'Product Inventory'!AK6)</f>
        <v>3</v>
      </c>
      <c r="AL6" s="139">
        <f>SUM('Product Inventory Targets'!AL6-'Product Inventory'!AL6)</f>
        <v>0</v>
      </c>
      <c r="AM6" s="139">
        <f>SUM('Product Inventory Targets'!AM6-'Product Inventory'!AM6)</f>
        <v>0</v>
      </c>
      <c r="AN6" s="175"/>
      <c r="AO6" s="175"/>
      <c r="AP6" s="175"/>
      <c r="AQ6" s="175"/>
    </row>
    <row r="7" spans="1:43" x14ac:dyDescent="0.2">
      <c r="A7" s="139" t="str">
        <f>'Product Inventory'!A6</f>
        <v>test 3</v>
      </c>
      <c r="B7" s="139">
        <f>'Product Inventory'!B6</f>
        <v>0</v>
      </c>
      <c r="F7" s="176">
        <f>SUM('Product Inventory Targets'!F7-'Product Inventory'!F7)</f>
        <v>1</v>
      </c>
      <c r="G7" s="177">
        <f>SUM('Product Inventory Targets'!G7-'Product Inventory'!G7)</f>
        <v>1</v>
      </c>
      <c r="H7" s="178">
        <f>SUM('Product Inventory Targets'!H7-'Product Inventory'!H7)</f>
        <v>2</v>
      </c>
      <c r="I7" s="179">
        <f>SUM('Product Inventory Targets'!I7-'Product Inventory'!I7)</f>
        <v>1</v>
      </c>
      <c r="J7" s="180">
        <f>SUM('Product Inventory Targets'!J7-'Product Inventory'!J7)</f>
        <v>2</v>
      </c>
      <c r="K7" s="181">
        <f>SUM('Product Inventory Targets'!K7-'Product Inventory'!K7)</f>
        <v>0</v>
      </c>
      <c r="L7" s="182">
        <f>SUM('Product Inventory Targets'!L7-'Product Inventory'!L7)</f>
        <v>2</v>
      </c>
      <c r="M7" s="183">
        <f>SUM('Product Inventory Targets'!M7-'Product Inventory'!M7)</f>
        <v>1</v>
      </c>
      <c r="N7" s="184">
        <f>SUM('Product Inventory Targets'!N7-'Product Inventory'!N7)</f>
        <v>2</v>
      </c>
      <c r="O7" s="185">
        <f>SUM('Product Inventory Targets'!O7-'Product Inventory'!O7)</f>
        <v>1</v>
      </c>
      <c r="P7" s="186">
        <f>SUM('Product Inventory Targets'!P7-'Product Inventory'!P7)</f>
        <v>2</v>
      </c>
      <c r="Q7" s="187">
        <f>SUM('Product Inventory Targets'!Q7-'Product Inventory'!Q7)</f>
        <v>1</v>
      </c>
      <c r="R7" s="188">
        <f>SUM('Product Inventory Targets'!R7-'Product Inventory'!R7)</f>
        <v>1</v>
      </c>
      <c r="S7" s="189">
        <f>SUM('Product Inventory Targets'!S7-'Product Inventory'!S7)</f>
        <v>1</v>
      </c>
      <c r="T7" s="190">
        <f>SUM('Product Inventory Targets'!T7-'Product Inventory'!T7)</f>
        <v>1</v>
      </c>
      <c r="U7" s="191">
        <f>SUM('Product Inventory Targets'!U7-'Product Inventory'!U7)</f>
        <v>0</v>
      </c>
      <c r="V7" s="192">
        <f>SUM('Product Inventory Targets'!V7-'Product Inventory'!V7)</f>
        <v>2</v>
      </c>
      <c r="W7" s="193">
        <f>SUM('Product Inventory Targets'!W7-'Product Inventory'!W7)</f>
        <v>4</v>
      </c>
      <c r="X7" s="194">
        <f>SUM('Product Inventory Targets'!X7-'Product Inventory'!X7)</f>
        <v>0</v>
      </c>
      <c r="Y7" s="195">
        <f>SUM('Product Inventory Targets'!Y7-'Product Inventory'!Y7)</f>
        <v>0</v>
      </c>
      <c r="Z7" s="196">
        <f>SUM('Product Inventory Targets'!Z7-'Product Inventory'!Z7)</f>
        <v>1</v>
      </c>
      <c r="AA7" s="197">
        <f>SUM('Product Inventory Targets'!AA7-'Product Inventory'!AA7)</f>
        <v>0</v>
      </c>
      <c r="AB7" s="198">
        <f>SUM('Product Inventory Targets'!AB7-'Product Inventory'!AB7)</f>
        <v>2</v>
      </c>
      <c r="AC7" s="199">
        <f>SUM('Product Inventory Targets'!AC7-'Product Inventory'!AC7)</f>
        <v>2</v>
      </c>
      <c r="AD7" s="200">
        <f>SUM('Product Inventory Targets'!AD7-'Product Inventory'!AD7)</f>
        <v>1</v>
      </c>
      <c r="AE7" s="201">
        <f>SUM('Product Inventory Targets'!AE7-'Product Inventory'!AE7)</f>
        <v>1</v>
      </c>
      <c r="AF7" s="202">
        <f>SUM('Product Inventory Targets'!AF7-'Product Inventory'!AF7)</f>
        <v>1</v>
      </c>
      <c r="AG7" s="230">
        <f>SUM('Product Inventory Targets'!AG7-'Product Inventory'!AG7)</f>
        <v>1</v>
      </c>
      <c r="AH7" s="311">
        <f>SUM('Product Inventory Targets'!AH7-'Product Inventory'!AH7)</f>
        <v>2</v>
      </c>
      <c r="AI7" s="312">
        <f>SUM('Product Inventory Targets'!AI7-'Product Inventory'!AI7)</f>
        <v>2</v>
      </c>
      <c r="AJ7" s="313">
        <f>SUM('Product Inventory Targets'!AJ7-'Product Inventory'!AJ7)</f>
        <v>3</v>
      </c>
      <c r="AK7" s="314">
        <f>SUM('Product Inventory Targets'!AK7-'Product Inventory'!AK7)</f>
        <v>3</v>
      </c>
      <c r="AL7" s="139">
        <f>SUM('Product Inventory Targets'!AL7-'Product Inventory'!AL7)</f>
        <v>0</v>
      </c>
      <c r="AM7" s="139">
        <f>SUM('Product Inventory Targets'!AM7-'Product Inventory'!AM7)</f>
        <v>0</v>
      </c>
      <c r="AN7" s="175"/>
      <c r="AO7" s="175"/>
      <c r="AP7" s="175"/>
      <c r="AQ7" s="175"/>
    </row>
    <row r="8" spans="1:43" x14ac:dyDescent="0.2">
      <c r="A8" s="139" t="str">
        <f>'Product Inventory'!A7</f>
        <v>test 4</v>
      </c>
      <c r="B8" s="139">
        <f>'Product Inventory'!B7</f>
        <v>0</v>
      </c>
      <c r="F8" s="176">
        <f>SUM('Product Inventory Targets'!F8-'Product Inventory'!F8)</f>
        <v>1</v>
      </c>
      <c r="G8" s="177">
        <f>SUM('Product Inventory Targets'!G8-'Product Inventory'!G8)</f>
        <v>1</v>
      </c>
      <c r="H8" s="178">
        <f>SUM('Product Inventory Targets'!H8-'Product Inventory'!H8)</f>
        <v>2</v>
      </c>
      <c r="I8" s="179">
        <f>SUM('Product Inventory Targets'!I8-'Product Inventory'!I8)</f>
        <v>2</v>
      </c>
      <c r="J8" s="180">
        <f>SUM('Product Inventory Targets'!J8-'Product Inventory'!J8)</f>
        <v>2</v>
      </c>
      <c r="K8" s="181">
        <f>SUM('Product Inventory Targets'!K8-'Product Inventory'!K8)</f>
        <v>-3</v>
      </c>
      <c r="L8" s="182">
        <f>SUM('Product Inventory Targets'!L8-'Product Inventory'!L8)</f>
        <v>2</v>
      </c>
      <c r="M8" s="183">
        <f>SUM('Product Inventory Targets'!M8-'Product Inventory'!M8)</f>
        <v>1</v>
      </c>
      <c r="N8" s="184">
        <f>SUM('Product Inventory Targets'!N8-'Product Inventory'!N8)</f>
        <v>-3</v>
      </c>
      <c r="O8" s="185">
        <f>SUM('Product Inventory Targets'!O8-'Product Inventory'!O8)</f>
        <v>-20</v>
      </c>
      <c r="P8" s="186">
        <f>SUM('Product Inventory Targets'!P8-'Product Inventory'!P8)</f>
        <v>2</v>
      </c>
      <c r="Q8" s="187">
        <f>SUM('Product Inventory Targets'!Q8-'Product Inventory'!Q8)</f>
        <v>1</v>
      </c>
      <c r="R8" s="188">
        <f>SUM('Product Inventory Targets'!R8-'Product Inventory'!R8)</f>
        <v>-1</v>
      </c>
      <c r="S8" s="189">
        <f>SUM('Product Inventory Targets'!S8-'Product Inventory'!S8)</f>
        <v>1</v>
      </c>
      <c r="T8" s="190">
        <f>SUM('Product Inventory Targets'!T8-'Product Inventory'!T8)</f>
        <v>1</v>
      </c>
      <c r="U8" s="191">
        <f>SUM('Product Inventory Targets'!U8-'Product Inventory'!U8)</f>
        <v>-1</v>
      </c>
      <c r="V8" s="192">
        <f>SUM('Product Inventory Targets'!V8-'Product Inventory'!V8)</f>
        <v>1</v>
      </c>
      <c r="W8" s="193">
        <f>SUM('Product Inventory Targets'!W8-'Product Inventory'!W8)</f>
        <v>2</v>
      </c>
      <c r="X8" s="194">
        <f>SUM('Product Inventory Targets'!X8-'Product Inventory'!X8)</f>
        <v>1</v>
      </c>
      <c r="Y8" s="195">
        <f>SUM('Product Inventory Targets'!Y8-'Product Inventory'!Y8)</f>
        <v>1</v>
      </c>
      <c r="Z8" s="196">
        <f>SUM('Product Inventory Targets'!Z8-'Product Inventory'!Z8)</f>
        <v>2</v>
      </c>
      <c r="AA8" s="197">
        <f>SUM('Product Inventory Targets'!AA8-'Product Inventory'!AA8)</f>
        <v>2</v>
      </c>
      <c r="AB8" s="198">
        <f>SUM('Product Inventory Targets'!AB8-'Product Inventory'!AB8)</f>
        <v>2</v>
      </c>
      <c r="AC8" s="199">
        <f>SUM('Product Inventory Targets'!AC8-'Product Inventory'!AC8)</f>
        <v>2</v>
      </c>
      <c r="AD8" s="200">
        <f>SUM('Product Inventory Targets'!AD8-'Product Inventory'!AD8)</f>
        <v>1</v>
      </c>
      <c r="AE8" s="201">
        <f>SUM('Product Inventory Targets'!AE8-'Product Inventory'!AE8)</f>
        <v>1</v>
      </c>
      <c r="AF8" s="202">
        <f>SUM('Product Inventory Targets'!AF8-'Product Inventory'!AF8)</f>
        <v>1</v>
      </c>
      <c r="AG8" s="230">
        <f>SUM('Product Inventory Targets'!AG8-'Product Inventory'!AG8)</f>
        <v>1</v>
      </c>
      <c r="AH8" s="311">
        <f>SUM('Product Inventory Targets'!AH8-'Product Inventory'!AH8)</f>
        <v>2</v>
      </c>
      <c r="AI8" s="312">
        <f>SUM('Product Inventory Targets'!AI8-'Product Inventory'!AI8)</f>
        <v>2</v>
      </c>
      <c r="AJ8" s="313">
        <f>SUM('Product Inventory Targets'!AJ8-'Product Inventory'!AJ8)</f>
        <v>3</v>
      </c>
      <c r="AK8" s="314">
        <f>SUM('Product Inventory Targets'!AK8-'Product Inventory'!AK8)</f>
        <v>3</v>
      </c>
      <c r="AL8" s="139">
        <f>SUM('Product Inventory Targets'!AL8-'Product Inventory'!AL8)</f>
        <v>0</v>
      </c>
      <c r="AM8" s="139">
        <f>SUM('Product Inventory Targets'!AM8-'Product Inventory'!AM8)</f>
        <v>0</v>
      </c>
      <c r="AN8" s="175"/>
      <c r="AO8" s="175"/>
      <c r="AP8" s="175"/>
      <c r="AQ8" s="175"/>
    </row>
    <row r="9" spans="1:43" x14ac:dyDescent="0.2">
      <c r="A9" s="139" t="str">
        <f>'Product Inventory'!A8</f>
        <v>test 5</v>
      </c>
      <c r="B9" s="139">
        <f>'Product Inventory'!B8</f>
        <v>0</v>
      </c>
      <c r="F9" s="176">
        <f>SUM('Product Inventory Targets'!F9-'Product Inventory'!F9)</f>
        <v>1</v>
      </c>
      <c r="G9" s="177">
        <f>SUM('Product Inventory Targets'!G9-'Product Inventory'!G9)</f>
        <v>1</v>
      </c>
      <c r="H9" s="178">
        <f>SUM('Product Inventory Targets'!H9-'Product Inventory'!H9)</f>
        <v>1</v>
      </c>
      <c r="I9" s="179">
        <f>SUM('Product Inventory Targets'!I9-'Product Inventory'!I9)</f>
        <v>2</v>
      </c>
      <c r="J9" s="180">
        <f>SUM('Product Inventory Targets'!J9-'Product Inventory'!J9)</f>
        <v>2</v>
      </c>
      <c r="K9" s="181">
        <f>SUM('Product Inventory Targets'!K9-'Product Inventory'!K9)</f>
        <v>2</v>
      </c>
      <c r="L9" s="182">
        <f>SUM('Product Inventory Targets'!L9-'Product Inventory'!L9)</f>
        <v>2</v>
      </c>
      <c r="M9" s="183">
        <f>SUM('Product Inventory Targets'!M9-'Product Inventory'!M9)</f>
        <v>0</v>
      </c>
      <c r="N9" s="184">
        <f>SUM('Product Inventory Targets'!N9-'Product Inventory'!N9)</f>
        <v>2</v>
      </c>
      <c r="O9" s="185">
        <f>SUM('Product Inventory Targets'!O9-'Product Inventory'!O9)</f>
        <v>2</v>
      </c>
      <c r="P9" s="186">
        <f>SUM('Product Inventory Targets'!P9-'Product Inventory'!P9)</f>
        <v>2</v>
      </c>
      <c r="Q9" s="187">
        <f>SUM('Product Inventory Targets'!Q9-'Product Inventory'!Q9)</f>
        <v>0</v>
      </c>
      <c r="R9" s="188">
        <f>SUM('Product Inventory Targets'!R9-'Product Inventory'!R9)</f>
        <v>1</v>
      </c>
      <c r="S9" s="189">
        <f>SUM('Product Inventory Targets'!S9-'Product Inventory'!S9)</f>
        <v>1</v>
      </c>
      <c r="T9" s="190">
        <f>SUM('Product Inventory Targets'!T9-'Product Inventory'!T9)</f>
        <v>1</v>
      </c>
      <c r="U9" s="191">
        <f>SUM('Product Inventory Targets'!U9-'Product Inventory'!U9)</f>
        <v>0</v>
      </c>
      <c r="V9" s="192">
        <f>SUM('Product Inventory Targets'!V9-'Product Inventory'!V9)</f>
        <v>3</v>
      </c>
      <c r="W9" s="193">
        <f>SUM('Product Inventory Targets'!W9-'Product Inventory'!W9)</f>
        <v>4</v>
      </c>
      <c r="X9" s="194">
        <f>SUM('Product Inventory Targets'!X9-'Product Inventory'!X9)</f>
        <v>1</v>
      </c>
      <c r="Y9" s="195">
        <f>SUM('Product Inventory Targets'!Y9-'Product Inventory'!Y9)</f>
        <v>1</v>
      </c>
      <c r="Z9" s="196">
        <f>SUM('Product Inventory Targets'!Z9-'Product Inventory'!Z9)</f>
        <v>2</v>
      </c>
      <c r="AA9" s="197">
        <f>SUM('Product Inventory Targets'!AA9-'Product Inventory'!AA9)</f>
        <v>2</v>
      </c>
      <c r="AB9" s="198">
        <f>SUM('Product Inventory Targets'!AB9-'Product Inventory'!AB9)</f>
        <v>2</v>
      </c>
      <c r="AC9" s="199">
        <f>SUM('Product Inventory Targets'!AC9-'Product Inventory'!AC9)</f>
        <v>2</v>
      </c>
      <c r="AD9" s="200">
        <f>SUM('Product Inventory Targets'!AD9-'Product Inventory'!AD9)</f>
        <v>1</v>
      </c>
      <c r="AE9" s="201">
        <f>SUM('Product Inventory Targets'!AE9-'Product Inventory'!AE9)</f>
        <v>1</v>
      </c>
      <c r="AF9" s="202">
        <f>SUM('Product Inventory Targets'!AF9-'Product Inventory'!AF9)</f>
        <v>1</v>
      </c>
      <c r="AG9" s="230">
        <f>SUM('Product Inventory Targets'!AG9-'Product Inventory'!AG9)</f>
        <v>1</v>
      </c>
      <c r="AH9" s="311">
        <f>SUM('Product Inventory Targets'!AH9-'Product Inventory'!AH9)</f>
        <v>2</v>
      </c>
      <c r="AI9" s="312">
        <f>SUM('Product Inventory Targets'!AI9-'Product Inventory'!AI9)</f>
        <v>2</v>
      </c>
      <c r="AJ9" s="313">
        <f>SUM('Product Inventory Targets'!AJ9-'Product Inventory'!AJ9)</f>
        <v>3</v>
      </c>
      <c r="AK9" s="314">
        <f>SUM('Product Inventory Targets'!AK9-'Product Inventory'!AK9)</f>
        <v>3</v>
      </c>
      <c r="AL9" s="139">
        <f>SUM('Product Inventory Targets'!AL9-'Product Inventory'!AL9)</f>
        <v>0</v>
      </c>
      <c r="AM9" s="139">
        <f>SUM('Product Inventory Targets'!AM9-'Product Inventory'!AM9)</f>
        <v>0</v>
      </c>
      <c r="AN9" s="175"/>
      <c r="AO9" s="175"/>
      <c r="AP9" s="175"/>
      <c r="AQ9" s="175"/>
    </row>
    <row r="10" spans="1:43" x14ac:dyDescent="0.2">
      <c r="A10" s="139" t="str">
        <f>'Product Inventory'!A9</f>
        <v>test 6</v>
      </c>
      <c r="B10" s="139">
        <f>'Product Inventory'!B9</f>
        <v>0</v>
      </c>
      <c r="F10" s="176">
        <f>SUM('Product Inventory Targets'!F10-'Product Inventory'!F10)</f>
        <v>1</v>
      </c>
      <c r="G10" s="177">
        <f>SUM('Product Inventory Targets'!G10-'Product Inventory'!G10)</f>
        <v>1</v>
      </c>
      <c r="H10" s="178">
        <f>SUM('Product Inventory Targets'!H10-'Product Inventory'!H10)</f>
        <v>2</v>
      </c>
      <c r="I10" s="179">
        <f>SUM('Product Inventory Targets'!I10-'Product Inventory'!I10)</f>
        <v>2</v>
      </c>
      <c r="J10" s="180">
        <f>SUM('Product Inventory Targets'!J10-'Product Inventory'!J10)</f>
        <v>1</v>
      </c>
      <c r="K10" s="181">
        <f>SUM('Product Inventory Targets'!K10-'Product Inventory'!K10)</f>
        <v>1</v>
      </c>
      <c r="L10" s="182">
        <f>SUM('Product Inventory Targets'!L10-'Product Inventory'!L10)</f>
        <v>1</v>
      </c>
      <c r="M10" s="183">
        <f>SUM('Product Inventory Targets'!M10-'Product Inventory'!M10)</f>
        <v>1</v>
      </c>
      <c r="N10" s="184">
        <f>SUM('Product Inventory Targets'!N10-'Product Inventory'!N10)</f>
        <v>2</v>
      </c>
      <c r="O10" s="185">
        <f>SUM('Product Inventory Targets'!O10-'Product Inventory'!O10)</f>
        <v>1</v>
      </c>
      <c r="P10" s="186">
        <f>SUM('Product Inventory Targets'!P10-'Product Inventory'!P10)</f>
        <v>2</v>
      </c>
      <c r="Q10" s="187">
        <f>SUM('Product Inventory Targets'!Q10-'Product Inventory'!Q10)</f>
        <v>1</v>
      </c>
      <c r="R10" s="188">
        <f>SUM('Product Inventory Targets'!R10-'Product Inventory'!R10)</f>
        <v>1</v>
      </c>
      <c r="S10" s="189">
        <f>SUM('Product Inventory Targets'!S10-'Product Inventory'!S10)</f>
        <v>0</v>
      </c>
      <c r="T10" s="190">
        <f>SUM('Product Inventory Targets'!T10-'Product Inventory'!T10)</f>
        <v>1</v>
      </c>
      <c r="U10" s="191">
        <f>SUM('Product Inventory Targets'!U10-'Product Inventory'!U10)</f>
        <v>-1</v>
      </c>
      <c r="V10" s="192">
        <f>SUM('Product Inventory Targets'!V10-'Product Inventory'!V10)</f>
        <v>2</v>
      </c>
      <c r="W10" s="193">
        <f>SUM('Product Inventory Targets'!W10-'Product Inventory'!W10)</f>
        <v>2</v>
      </c>
      <c r="X10" s="194">
        <f>SUM('Product Inventory Targets'!X10-'Product Inventory'!X10)</f>
        <v>-1</v>
      </c>
      <c r="Y10" s="195">
        <f>SUM('Product Inventory Targets'!Y10-'Product Inventory'!Y10)</f>
        <v>0</v>
      </c>
      <c r="Z10" s="196">
        <f>SUM('Product Inventory Targets'!Z10-'Product Inventory'!Z10)</f>
        <v>1</v>
      </c>
      <c r="AA10" s="197">
        <f>SUM('Product Inventory Targets'!AA10-'Product Inventory'!AA10)</f>
        <v>1</v>
      </c>
      <c r="AB10" s="198">
        <f>SUM('Product Inventory Targets'!AB10-'Product Inventory'!AB10)</f>
        <v>2</v>
      </c>
      <c r="AC10" s="199">
        <f>SUM('Product Inventory Targets'!AC10-'Product Inventory'!AC10)</f>
        <v>2</v>
      </c>
      <c r="AD10" s="200">
        <f>SUM('Product Inventory Targets'!AD10-'Product Inventory'!AD10)</f>
        <v>1</v>
      </c>
      <c r="AE10" s="201">
        <f>SUM('Product Inventory Targets'!AE10-'Product Inventory'!AE10)</f>
        <v>1</v>
      </c>
      <c r="AF10" s="202">
        <f>SUM('Product Inventory Targets'!AF10-'Product Inventory'!AF10)</f>
        <v>1</v>
      </c>
      <c r="AG10" s="230">
        <f>SUM('Product Inventory Targets'!AG10-'Product Inventory'!AG10)</f>
        <v>1</v>
      </c>
      <c r="AH10" s="311">
        <f>SUM('Product Inventory Targets'!AH10-'Product Inventory'!AH10)</f>
        <v>2</v>
      </c>
      <c r="AI10" s="312">
        <f>SUM('Product Inventory Targets'!AI10-'Product Inventory'!AI10)</f>
        <v>2</v>
      </c>
      <c r="AJ10" s="313">
        <f>SUM('Product Inventory Targets'!AJ10-'Product Inventory'!AJ10)</f>
        <v>3</v>
      </c>
      <c r="AK10" s="314">
        <f>SUM('Product Inventory Targets'!AK10-'Product Inventory'!AK10)</f>
        <v>3</v>
      </c>
      <c r="AL10" s="139">
        <f>SUM('Product Inventory Targets'!AL10-'Product Inventory'!AL10)</f>
        <v>0</v>
      </c>
      <c r="AM10" s="139">
        <f>SUM('Product Inventory Targets'!AM10-'Product Inventory'!AM10)</f>
        <v>0</v>
      </c>
      <c r="AN10" s="175"/>
      <c r="AO10" s="175"/>
      <c r="AP10" s="175"/>
      <c r="AQ10" s="175"/>
    </row>
    <row r="11" spans="1:43" x14ac:dyDescent="0.2">
      <c r="A11" s="139" t="str">
        <f>'Product Inventory'!A10</f>
        <v>test 7</v>
      </c>
      <c r="B11" s="139">
        <f>'Product Inventory'!B10</f>
        <v>0</v>
      </c>
      <c r="F11" s="176">
        <f>SUM('Product Inventory Targets'!F11-'Product Inventory'!F11)</f>
        <v>1</v>
      </c>
      <c r="G11" s="177">
        <f>SUM('Product Inventory Targets'!G11-'Product Inventory'!G11)</f>
        <v>1</v>
      </c>
      <c r="H11" s="178">
        <f>SUM('Product Inventory Targets'!H11-'Product Inventory'!H11)</f>
        <v>2</v>
      </c>
      <c r="I11" s="179">
        <f>SUM('Product Inventory Targets'!I11-'Product Inventory'!I11)</f>
        <v>2</v>
      </c>
      <c r="J11" s="180">
        <f>SUM('Product Inventory Targets'!J11-'Product Inventory'!J11)</f>
        <v>2</v>
      </c>
      <c r="K11" s="181">
        <f>SUM('Product Inventory Targets'!K11-'Product Inventory'!K11)</f>
        <v>2</v>
      </c>
      <c r="L11" s="182">
        <f>SUM('Product Inventory Targets'!L11-'Product Inventory'!L11)</f>
        <v>2</v>
      </c>
      <c r="M11" s="183">
        <f>SUM('Product Inventory Targets'!M11-'Product Inventory'!M11)</f>
        <v>1</v>
      </c>
      <c r="N11" s="184">
        <f>SUM('Product Inventory Targets'!N11-'Product Inventory'!N11)</f>
        <v>2</v>
      </c>
      <c r="O11" s="185">
        <f>SUM('Product Inventory Targets'!O11-'Product Inventory'!O11)</f>
        <v>2</v>
      </c>
      <c r="P11" s="186">
        <f>SUM('Product Inventory Targets'!P11-'Product Inventory'!P11)</f>
        <v>2</v>
      </c>
      <c r="Q11" s="187">
        <f>SUM('Product Inventory Targets'!Q11-'Product Inventory'!Q11)</f>
        <v>1</v>
      </c>
      <c r="R11" s="188">
        <f>SUM('Product Inventory Targets'!R11-'Product Inventory'!R11)</f>
        <v>1</v>
      </c>
      <c r="S11" s="189">
        <f>SUM('Product Inventory Targets'!S11-'Product Inventory'!S11)</f>
        <v>1</v>
      </c>
      <c r="T11" s="190">
        <f>SUM('Product Inventory Targets'!T11-'Product Inventory'!T11)</f>
        <v>1</v>
      </c>
      <c r="U11" s="191">
        <f>SUM('Product Inventory Targets'!U11-'Product Inventory'!U11)</f>
        <v>1</v>
      </c>
      <c r="V11" s="192">
        <f>SUM('Product Inventory Targets'!V11-'Product Inventory'!V11)</f>
        <v>3</v>
      </c>
      <c r="W11" s="193">
        <f>SUM('Product Inventory Targets'!W11-'Product Inventory'!W11)</f>
        <v>4</v>
      </c>
      <c r="X11" s="194">
        <f>SUM('Product Inventory Targets'!X11-'Product Inventory'!X11)</f>
        <v>1</v>
      </c>
      <c r="Y11" s="195">
        <f>SUM('Product Inventory Targets'!Y11-'Product Inventory'!Y11)</f>
        <v>1</v>
      </c>
      <c r="Z11" s="196">
        <f>SUM('Product Inventory Targets'!Z11-'Product Inventory'!Z11)</f>
        <v>2</v>
      </c>
      <c r="AA11" s="197">
        <f>SUM('Product Inventory Targets'!AA11-'Product Inventory'!AA11)</f>
        <v>2</v>
      </c>
      <c r="AB11" s="198">
        <f>SUM('Product Inventory Targets'!AB11-'Product Inventory'!AB11)</f>
        <v>2</v>
      </c>
      <c r="AC11" s="199">
        <f>SUM('Product Inventory Targets'!AC11-'Product Inventory'!AC11)</f>
        <v>2</v>
      </c>
      <c r="AD11" s="200">
        <f>SUM('Product Inventory Targets'!AD11-'Product Inventory'!AD11)</f>
        <v>1</v>
      </c>
      <c r="AE11" s="201">
        <f>SUM('Product Inventory Targets'!AE11-'Product Inventory'!AE11)</f>
        <v>1</v>
      </c>
      <c r="AF11" s="202">
        <f>SUM('Product Inventory Targets'!AF11-'Product Inventory'!AF11)</f>
        <v>1</v>
      </c>
      <c r="AG11" s="230">
        <f>SUM('Product Inventory Targets'!AG11-'Product Inventory'!AG11)</f>
        <v>1</v>
      </c>
      <c r="AH11" s="311">
        <f>SUM('Product Inventory Targets'!AH11-'Product Inventory'!AH11)</f>
        <v>2</v>
      </c>
      <c r="AI11" s="312">
        <f>SUM('Product Inventory Targets'!AI11-'Product Inventory'!AI11)</f>
        <v>2</v>
      </c>
      <c r="AJ11" s="313">
        <f>SUM('Product Inventory Targets'!AJ11-'Product Inventory'!AJ11)</f>
        <v>3</v>
      </c>
      <c r="AK11" s="314">
        <f>SUM('Product Inventory Targets'!AK11-'Product Inventory'!AK11)</f>
        <v>3</v>
      </c>
      <c r="AL11" s="139">
        <f>SUM('Product Inventory Targets'!AL11-'Product Inventory'!AL11)</f>
        <v>0</v>
      </c>
      <c r="AM11" s="139">
        <f>SUM('Product Inventory Targets'!AM11-'Product Inventory'!AM11)</f>
        <v>0</v>
      </c>
      <c r="AN11" s="175"/>
      <c r="AO11" s="175"/>
      <c r="AP11" s="175"/>
      <c r="AQ11" s="175"/>
    </row>
    <row r="12" spans="1:43" x14ac:dyDescent="0.2">
      <c r="A12" s="139">
        <f>'Product Inventory'!A11</f>
        <v>0</v>
      </c>
      <c r="B12" s="139">
        <f>'Product Inventory'!B11</f>
        <v>0</v>
      </c>
      <c r="F12" s="176">
        <f>SUM('Product Inventory Targets'!F12-'Product Inventory'!F12)</f>
        <v>0</v>
      </c>
      <c r="G12" s="177">
        <f>SUM('Product Inventory Targets'!G12-'Product Inventory'!G12)</f>
        <v>0</v>
      </c>
      <c r="H12" s="178">
        <f>SUM('Product Inventory Targets'!H12-'Product Inventory'!H12)</f>
        <v>0</v>
      </c>
      <c r="I12" s="179">
        <f>SUM('Product Inventory Targets'!I12-'Product Inventory'!I12)</f>
        <v>0</v>
      </c>
      <c r="J12" s="180">
        <f>SUM('Product Inventory Targets'!J12-'Product Inventory'!J12)</f>
        <v>0</v>
      </c>
      <c r="K12" s="181">
        <f>SUM('Product Inventory Targets'!K12-'Product Inventory'!K12)</f>
        <v>0</v>
      </c>
      <c r="L12" s="182">
        <f>SUM('Product Inventory Targets'!L12-'Product Inventory'!L12)</f>
        <v>0</v>
      </c>
      <c r="M12" s="183">
        <f>SUM('Product Inventory Targets'!M12-'Product Inventory'!M12)</f>
        <v>0</v>
      </c>
      <c r="N12" s="184">
        <f>SUM('Product Inventory Targets'!N12-'Product Inventory'!N12)</f>
        <v>0</v>
      </c>
      <c r="O12" s="185">
        <f>SUM('Product Inventory Targets'!O12-'Product Inventory'!O12)</f>
        <v>0</v>
      </c>
      <c r="P12" s="186">
        <f>SUM('Product Inventory Targets'!P12-'Product Inventory'!P12)</f>
        <v>0</v>
      </c>
      <c r="Q12" s="187">
        <f>SUM('Product Inventory Targets'!Q12-'Product Inventory'!Q12)</f>
        <v>0</v>
      </c>
      <c r="R12" s="188">
        <f>SUM('Product Inventory Targets'!R12-'Product Inventory'!R12)</f>
        <v>0</v>
      </c>
      <c r="S12" s="189">
        <f>SUM('Product Inventory Targets'!S12-'Product Inventory'!S12)</f>
        <v>0</v>
      </c>
      <c r="T12" s="190">
        <f>SUM('Product Inventory Targets'!T12-'Product Inventory'!T12)</f>
        <v>0</v>
      </c>
      <c r="U12" s="191">
        <f>SUM('Product Inventory Targets'!U12-'Product Inventory'!U12)</f>
        <v>0</v>
      </c>
      <c r="V12" s="192">
        <f>SUM('Product Inventory Targets'!V12-'Product Inventory'!V12)</f>
        <v>0</v>
      </c>
      <c r="W12" s="193">
        <f>SUM('Product Inventory Targets'!W12-'Product Inventory'!W12)</f>
        <v>0</v>
      </c>
      <c r="X12" s="194">
        <f>SUM('Product Inventory Targets'!X12-'Product Inventory'!X12)</f>
        <v>0</v>
      </c>
      <c r="Y12" s="195">
        <f>SUM('Product Inventory Targets'!Y12-'Product Inventory'!Y12)</f>
        <v>0</v>
      </c>
      <c r="Z12" s="196">
        <f>SUM('Product Inventory Targets'!Z12-'Product Inventory'!Z12)</f>
        <v>0</v>
      </c>
      <c r="AA12" s="197">
        <f>SUM('Product Inventory Targets'!AA12-'Product Inventory'!AA12)</f>
        <v>0</v>
      </c>
      <c r="AB12" s="198">
        <f>SUM('Product Inventory Targets'!AB12-'Product Inventory'!AB12)</f>
        <v>0</v>
      </c>
      <c r="AC12" s="199">
        <f>SUM('Product Inventory Targets'!AC12-'Product Inventory'!AC12)</f>
        <v>0</v>
      </c>
      <c r="AD12" s="200">
        <f>SUM('Product Inventory Targets'!AD12-'Product Inventory'!AD12)</f>
        <v>0</v>
      </c>
      <c r="AE12" s="201">
        <f>SUM('Product Inventory Targets'!AE12-'Product Inventory'!AE12)</f>
        <v>0</v>
      </c>
      <c r="AF12" s="202">
        <f>SUM('Product Inventory Targets'!AF12-'Product Inventory'!AF12)</f>
        <v>0</v>
      </c>
      <c r="AG12" s="230">
        <f>SUM('Product Inventory Targets'!AG12-'Product Inventory'!AG12)</f>
        <v>0</v>
      </c>
      <c r="AH12" s="311">
        <f>SUM('Product Inventory Targets'!AH12-'Product Inventory'!AH12)</f>
        <v>0</v>
      </c>
      <c r="AI12" s="312">
        <f>SUM('Product Inventory Targets'!AI12-'Product Inventory'!AI12)</f>
        <v>0</v>
      </c>
      <c r="AJ12" s="313">
        <f>SUM('Product Inventory Targets'!AJ12-'Product Inventory'!AJ12)</f>
        <v>0</v>
      </c>
      <c r="AK12" s="314">
        <f>SUM('Product Inventory Targets'!AK12-'Product Inventory'!AK12)</f>
        <v>0</v>
      </c>
      <c r="AL12" s="139">
        <f>SUM('Product Inventory Targets'!AL12-'Product Inventory'!AL12)</f>
        <v>0</v>
      </c>
      <c r="AM12" s="139">
        <f>SUM('Product Inventory Targets'!AM12-'Product Inventory'!AM12)</f>
        <v>0</v>
      </c>
      <c r="AN12" s="175"/>
      <c r="AO12" s="175"/>
      <c r="AP12" s="175"/>
      <c r="AQ12" s="175"/>
    </row>
    <row r="13" spans="1:43" x14ac:dyDescent="0.2">
      <c r="A13" s="139">
        <f>'Product Inventory'!A12</f>
        <v>0</v>
      </c>
      <c r="B13" s="139">
        <f>'Product Inventory'!B12</f>
        <v>0</v>
      </c>
      <c r="F13" s="176">
        <f>SUM('Product Inventory Targets'!F13-'Product Inventory'!F13)</f>
        <v>0</v>
      </c>
      <c r="G13" s="177">
        <f>SUM('Product Inventory Targets'!G13-'Product Inventory'!G13)</f>
        <v>0</v>
      </c>
      <c r="H13" s="178">
        <f>SUM('Product Inventory Targets'!H13-'Product Inventory'!H13)</f>
        <v>0</v>
      </c>
      <c r="I13" s="179">
        <f>SUM('Product Inventory Targets'!I13-'Product Inventory'!I13)</f>
        <v>0</v>
      </c>
      <c r="J13" s="180">
        <f>SUM('Product Inventory Targets'!J13-'Product Inventory'!J13)</f>
        <v>0</v>
      </c>
      <c r="K13" s="181">
        <f>SUM('Product Inventory Targets'!K13-'Product Inventory'!K13)</f>
        <v>0</v>
      </c>
      <c r="L13" s="182">
        <f>SUM('Product Inventory Targets'!L13-'Product Inventory'!L13)</f>
        <v>0</v>
      </c>
      <c r="M13" s="183">
        <f>SUM('Product Inventory Targets'!M13-'Product Inventory'!M13)</f>
        <v>0</v>
      </c>
      <c r="N13" s="184">
        <f>SUM('Product Inventory Targets'!N13-'Product Inventory'!N13)</f>
        <v>0</v>
      </c>
      <c r="O13" s="185">
        <f>SUM('Product Inventory Targets'!O13-'Product Inventory'!O13)</f>
        <v>0</v>
      </c>
      <c r="P13" s="186">
        <f>SUM('Product Inventory Targets'!P13-'Product Inventory'!P13)</f>
        <v>0</v>
      </c>
      <c r="Q13" s="187">
        <f>SUM('Product Inventory Targets'!Q13-'Product Inventory'!Q13)</f>
        <v>0</v>
      </c>
      <c r="R13" s="188">
        <f>SUM('Product Inventory Targets'!R13-'Product Inventory'!R13)</f>
        <v>0</v>
      </c>
      <c r="S13" s="189">
        <f>SUM('Product Inventory Targets'!S13-'Product Inventory'!S13)</f>
        <v>0</v>
      </c>
      <c r="T13" s="190">
        <f>SUM('Product Inventory Targets'!T13-'Product Inventory'!T13)</f>
        <v>0</v>
      </c>
      <c r="U13" s="191">
        <f>SUM('Product Inventory Targets'!U13-'Product Inventory'!U13)</f>
        <v>0</v>
      </c>
      <c r="V13" s="192">
        <f>SUM('Product Inventory Targets'!V13-'Product Inventory'!V13)</f>
        <v>0</v>
      </c>
      <c r="W13" s="193">
        <f>SUM('Product Inventory Targets'!W13-'Product Inventory'!W13)</f>
        <v>0</v>
      </c>
      <c r="X13" s="194">
        <f>SUM('Product Inventory Targets'!X13-'Product Inventory'!X13)</f>
        <v>0</v>
      </c>
      <c r="Y13" s="195">
        <f>SUM('Product Inventory Targets'!Y13-'Product Inventory'!Y13)</f>
        <v>0</v>
      </c>
      <c r="Z13" s="196">
        <f>SUM('Product Inventory Targets'!Z13-'Product Inventory'!Z13)</f>
        <v>0</v>
      </c>
      <c r="AA13" s="197">
        <f>SUM('Product Inventory Targets'!AA13-'Product Inventory'!AA13)</f>
        <v>0</v>
      </c>
      <c r="AB13" s="198">
        <f>SUM('Product Inventory Targets'!AB13-'Product Inventory'!AB13)</f>
        <v>0</v>
      </c>
      <c r="AC13" s="199">
        <f>SUM('Product Inventory Targets'!AC13-'Product Inventory'!AC13)</f>
        <v>0</v>
      </c>
      <c r="AD13" s="200">
        <f>SUM('Product Inventory Targets'!AD13-'Product Inventory'!AD13)</f>
        <v>0</v>
      </c>
      <c r="AE13" s="201">
        <f>SUM('Product Inventory Targets'!AE13-'Product Inventory'!AE13)</f>
        <v>0</v>
      </c>
      <c r="AF13" s="202">
        <f>SUM('Product Inventory Targets'!AF13-'Product Inventory'!AF13)</f>
        <v>0</v>
      </c>
      <c r="AG13" s="230">
        <f>SUM('Product Inventory Targets'!AG13-'Product Inventory'!AG13)</f>
        <v>0</v>
      </c>
      <c r="AH13" s="311">
        <f>SUM('Product Inventory Targets'!AH13-'Product Inventory'!AH13)</f>
        <v>0</v>
      </c>
      <c r="AI13" s="312">
        <f>SUM('Product Inventory Targets'!AI13-'Product Inventory'!AI13)</f>
        <v>0</v>
      </c>
      <c r="AJ13" s="313">
        <f>SUM('Product Inventory Targets'!AJ13-'Product Inventory'!AJ13)</f>
        <v>0</v>
      </c>
      <c r="AK13" s="314">
        <f>SUM('Product Inventory Targets'!AK13-'Product Inventory'!AK13)</f>
        <v>0</v>
      </c>
      <c r="AL13" s="139">
        <f>SUM('Product Inventory Targets'!AL13-'Product Inventory'!AL13)</f>
        <v>0</v>
      </c>
      <c r="AM13" s="139">
        <f>SUM('Product Inventory Targets'!AM13-'Product Inventory'!AM13)</f>
        <v>0</v>
      </c>
      <c r="AN13" s="175"/>
      <c r="AO13" s="175"/>
      <c r="AP13" s="175"/>
      <c r="AQ13" s="175"/>
    </row>
    <row r="14" spans="1:43" x14ac:dyDescent="0.2">
      <c r="A14" s="139">
        <f>'Product Inventory'!A13</f>
        <v>0</v>
      </c>
      <c r="B14" s="139">
        <f>'Product Inventory'!B13</f>
        <v>0</v>
      </c>
      <c r="F14" s="176">
        <f>SUM('Product Inventory Targets'!F14-'Product Inventory'!F14)</f>
        <v>0</v>
      </c>
      <c r="G14" s="177">
        <f>SUM('Product Inventory Targets'!G14-'Product Inventory'!G14)</f>
        <v>0</v>
      </c>
      <c r="H14" s="178">
        <f>SUM('Product Inventory Targets'!H14-'Product Inventory'!H14)</f>
        <v>0</v>
      </c>
      <c r="I14" s="179">
        <f>SUM('Product Inventory Targets'!I14-'Product Inventory'!I14)</f>
        <v>0</v>
      </c>
      <c r="J14" s="180">
        <f>SUM('Product Inventory Targets'!J14-'Product Inventory'!J14)</f>
        <v>0</v>
      </c>
      <c r="K14" s="181">
        <f>SUM('Product Inventory Targets'!K14-'Product Inventory'!K14)</f>
        <v>0</v>
      </c>
      <c r="L14" s="182">
        <f>SUM('Product Inventory Targets'!L14-'Product Inventory'!L14)</f>
        <v>0</v>
      </c>
      <c r="M14" s="183">
        <f>SUM('Product Inventory Targets'!M14-'Product Inventory'!M14)</f>
        <v>0</v>
      </c>
      <c r="N14" s="184">
        <f>SUM('Product Inventory Targets'!N14-'Product Inventory'!N14)</f>
        <v>0</v>
      </c>
      <c r="O14" s="185">
        <f>SUM('Product Inventory Targets'!O14-'Product Inventory'!O14)</f>
        <v>0</v>
      </c>
      <c r="P14" s="186">
        <f>SUM('Product Inventory Targets'!P14-'Product Inventory'!P14)</f>
        <v>0</v>
      </c>
      <c r="Q14" s="187">
        <f>SUM('Product Inventory Targets'!Q14-'Product Inventory'!Q14)</f>
        <v>0</v>
      </c>
      <c r="R14" s="188">
        <f>SUM('Product Inventory Targets'!R14-'Product Inventory'!R14)</f>
        <v>0</v>
      </c>
      <c r="S14" s="189">
        <f>SUM('Product Inventory Targets'!S14-'Product Inventory'!S14)</f>
        <v>0</v>
      </c>
      <c r="T14" s="190">
        <f>SUM('Product Inventory Targets'!T14-'Product Inventory'!T14)</f>
        <v>0</v>
      </c>
      <c r="U14" s="191">
        <f>SUM('Product Inventory Targets'!U14-'Product Inventory'!U14)</f>
        <v>0</v>
      </c>
      <c r="V14" s="192">
        <f>SUM('Product Inventory Targets'!V14-'Product Inventory'!V14)</f>
        <v>0</v>
      </c>
      <c r="W14" s="193">
        <f>SUM('Product Inventory Targets'!W14-'Product Inventory'!W14)</f>
        <v>0</v>
      </c>
      <c r="X14" s="194">
        <f>SUM('Product Inventory Targets'!X14-'Product Inventory'!X14)</f>
        <v>0</v>
      </c>
      <c r="Y14" s="195">
        <f>SUM('Product Inventory Targets'!Y14-'Product Inventory'!Y14)</f>
        <v>0</v>
      </c>
      <c r="Z14" s="196">
        <f>SUM('Product Inventory Targets'!Z14-'Product Inventory'!Z14)</f>
        <v>0</v>
      </c>
      <c r="AA14" s="197">
        <f>SUM('Product Inventory Targets'!AA14-'Product Inventory'!AA14)</f>
        <v>0</v>
      </c>
      <c r="AB14" s="198">
        <f>SUM('Product Inventory Targets'!AB14-'Product Inventory'!AB14)</f>
        <v>0</v>
      </c>
      <c r="AC14" s="199">
        <f>SUM('Product Inventory Targets'!AC14-'Product Inventory'!AC14)</f>
        <v>0</v>
      </c>
      <c r="AD14" s="200">
        <f>SUM('Product Inventory Targets'!AD14-'Product Inventory'!AD14)</f>
        <v>0</v>
      </c>
      <c r="AE14" s="201">
        <f>SUM('Product Inventory Targets'!AE14-'Product Inventory'!AE14)</f>
        <v>0</v>
      </c>
      <c r="AF14" s="202">
        <f>SUM('Product Inventory Targets'!AF14-'Product Inventory'!AF14)</f>
        <v>0</v>
      </c>
      <c r="AG14" s="230">
        <f>SUM('Product Inventory Targets'!AG14-'Product Inventory'!AG14)</f>
        <v>0</v>
      </c>
      <c r="AH14" s="311">
        <f>SUM('Product Inventory Targets'!AH14-'Product Inventory'!AH14)</f>
        <v>0</v>
      </c>
      <c r="AI14" s="312">
        <f>SUM('Product Inventory Targets'!AI14-'Product Inventory'!AI14)</f>
        <v>0</v>
      </c>
      <c r="AJ14" s="313">
        <f>SUM('Product Inventory Targets'!AJ14-'Product Inventory'!AJ14)</f>
        <v>0</v>
      </c>
      <c r="AK14" s="314">
        <f>SUM('Product Inventory Targets'!AK14-'Product Inventory'!AK14)</f>
        <v>0</v>
      </c>
      <c r="AL14" s="139">
        <f>SUM('Product Inventory Targets'!AL14-'Product Inventory'!AL14)</f>
        <v>0</v>
      </c>
      <c r="AM14" s="139">
        <f>SUM('Product Inventory Targets'!AM14-'Product Inventory'!AM14)</f>
        <v>0</v>
      </c>
      <c r="AN14" s="175"/>
      <c r="AO14" s="175"/>
      <c r="AP14" s="175"/>
      <c r="AQ14" s="175"/>
    </row>
    <row r="15" spans="1:43" x14ac:dyDescent="0.2">
      <c r="A15" s="139">
        <f>'Product Inventory'!A14</f>
        <v>0</v>
      </c>
      <c r="B15" s="139">
        <f>'Product Inventory'!B14</f>
        <v>0</v>
      </c>
      <c r="F15" s="176">
        <f>SUM('Product Inventory Targets'!F15-'Product Inventory'!F15)</f>
        <v>0</v>
      </c>
      <c r="G15" s="177">
        <f>SUM('Product Inventory Targets'!G15-'Product Inventory'!G15)</f>
        <v>0</v>
      </c>
      <c r="H15" s="178">
        <f>SUM('Product Inventory Targets'!H15-'Product Inventory'!H15)</f>
        <v>0</v>
      </c>
      <c r="I15" s="179">
        <f>SUM('Product Inventory Targets'!I15-'Product Inventory'!I15)</f>
        <v>0</v>
      </c>
      <c r="J15" s="180">
        <f>SUM('Product Inventory Targets'!J15-'Product Inventory'!J15)</f>
        <v>0</v>
      </c>
      <c r="K15" s="181">
        <f>SUM('Product Inventory Targets'!K15-'Product Inventory'!K15)</f>
        <v>0</v>
      </c>
      <c r="L15" s="182">
        <f>SUM('Product Inventory Targets'!L15-'Product Inventory'!L15)</f>
        <v>0</v>
      </c>
      <c r="M15" s="183">
        <f>SUM('Product Inventory Targets'!M15-'Product Inventory'!M15)</f>
        <v>0</v>
      </c>
      <c r="N15" s="184">
        <f>SUM('Product Inventory Targets'!N15-'Product Inventory'!N15)</f>
        <v>0</v>
      </c>
      <c r="O15" s="185">
        <f>SUM('Product Inventory Targets'!O15-'Product Inventory'!O15)</f>
        <v>0</v>
      </c>
      <c r="P15" s="186">
        <f>SUM('Product Inventory Targets'!P15-'Product Inventory'!P15)</f>
        <v>0</v>
      </c>
      <c r="Q15" s="187">
        <f>SUM('Product Inventory Targets'!Q15-'Product Inventory'!Q15)</f>
        <v>0</v>
      </c>
      <c r="R15" s="188">
        <f>SUM('Product Inventory Targets'!R15-'Product Inventory'!R15)</f>
        <v>0</v>
      </c>
      <c r="S15" s="189">
        <f>SUM('Product Inventory Targets'!S15-'Product Inventory'!S15)</f>
        <v>0</v>
      </c>
      <c r="T15" s="190">
        <f>SUM('Product Inventory Targets'!T15-'Product Inventory'!T15)</f>
        <v>0</v>
      </c>
      <c r="U15" s="191">
        <f>SUM('Product Inventory Targets'!U15-'Product Inventory'!U15)</f>
        <v>0</v>
      </c>
      <c r="V15" s="192">
        <f>SUM('Product Inventory Targets'!V15-'Product Inventory'!V15)</f>
        <v>0</v>
      </c>
      <c r="W15" s="193">
        <f>SUM('Product Inventory Targets'!W15-'Product Inventory'!W15)</f>
        <v>0</v>
      </c>
      <c r="X15" s="194">
        <f>SUM('Product Inventory Targets'!X15-'Product Inventory'!X15)</f>
        <v>0</v>
      </c>
      <c r="Y15" s="195">
        <f>SUM('Product Inventory Targets'!Y15-'Product Inventory'!Y15)</f>
        <v>0</v>
      </c>
      <c r="Z15" s="196">
        <f>SUM('Product Inventory Targets'!Z15-'Product Inventory'!Z15)</f>
        <v>0</v>
      </c>
      <c r="AA15" s="197">
        <f>SUM('Product Inventory Targets'!AA15-'Product Inventory'!AA15)</f>
        <v>0</v>
      </c>
      <c r="AB15" s="198">
        <f>SUM('Product Inventory Targets'!AB15-'Product Inventory'!AB15)</f>
        <v>0</v>
      </c>
      <c r="AC15" s="199">
        <f>SUM('Product Inventory Targets'!AC15-'Product Inventory'!AC15)</f>
        <v>0</v>
      </c>
      <c r="AD15" s="200">
        <f>SUM('Product Inventory Targets'!AD15-'Product Inventory'!AD15)</f>
        <v>0</v>
      </c>
      <c r="AE15" s="201">
        <f>SUM('Product Inventory Targets'!AE15-'Product Inventory'!AE15)</f>
        <v>0</v>
      </c>
      <c r="AF15" s="202">
        <f>SUM('Product Inventory Targets'!AF15-'Product Inventory'!AF15)</f>
        <v>0</v>
      </c>
      <c r="AG15" s="230">
        <f>SUM('Product Inventory Targets'!AG15-'Product Inventory'!AG15)</f>
        <v>0</v>
      </c>
      <c r="AH15" s="311">
        <f>SUM('Product Inventory Targets'!AH15-'Product Inventory'!AH15)</f>
        <v>0</v>
      </c>
      <c r="AI15" s="312">
        <f>SUM('Product Inventory Targets'!AI15-'Product Inventory'!AI15)</f>
        <v>0</v>
      </c>
      <c r="AJ15" s="313">
        <f>SUM('Product Inventory Targets'!AJ15-'Product Inventory'!AJ15)</f>
        <v>0</v>
      </c>
      <c r="AK15" s="314">
        <f>SUM('Product Inventory Targets'!AK15-'Product Inventory'!AK15)</f>
        <v>0</v>
      </c>
      <c r="AL15" s="139">
        <f>SUM('Product Inventory Targets'!AL15-'Product Inventory'!AL15)</f>
        <v>0</v>
      </c>
      <c r="AM15" s="139">
        <f>SUM('Product Inventory Targets'!AM15-'Product Inventory'!AM15)</f>
        <v>0</v>
      </c>
      <c r="AN15" s="175"/>
      <c r="AO15" s="175"/>
      <c r="AP15" s="175"/>
      <c r="AQ15" s="175"/>
    </row>
    <row r="16" spans="1:43" x14ac:dyDescent="0.2">
      <c r="A16" s="139">
        <f>'Product Inventory'!A15</f>
        <v>0</v>
      </c>
      <c r="B16" s="139">
        <f>'Product Inventory'!B15</f>
        <v>0</v>
      </c>
      <c r="F16" s="176">
        <f>SUM('Product Inventory Targets'!F16-'Product Inventory'!F16)</f>
        <v>0</v>
      </c>
      <c r="G16" s="177">
        <f>SUM('Product Inventory Targets'!G16-'Product Inventory'!G16)</f>
        <v>0</v>
      </c>
      <c r="H16" s="178">
        <f>SUM('Product Inventory Targets'!H16-'Product Inventory'!H16)</f>
        <v>0</v>
      </c>
      <c r="I16" s="179">
        <f>SUM('Product Inventory Targets'!I16-'Product Inventory'!I16)</f>
        <v>0</v>
      </c>
      <c r="J16" s="180">
        <f>SUM('Product Inventory Targets'!J16-'Product Inventory'!J16)</f>
        <v>0</v>
      </c>
      <c r="K16" s="181">
        <f>SUM('Product Inventory Targets'!K16-'Product Inventory'!K16)</f>
        <v>0</v>
      </c>
      <c r="L16" s="182">
        <f>SUM('Product Inventory Targets'!L16-'Product Inventory'!L16)</f>
        <v>0</v>
      </c>
      <c r="M16" s="183">
        <f>SUM('Product Inventory Targets'!M16-'Product Inventory'!M16)</f>
        <v>0</v>
      </c>
      <c r="N16" s="184">
        <f>SUM('Product Inventory Targets'!N16-'Product Inventory'!N16)</f>
        <v>0</v>
      </c>
      <c r="O16" s="185">
        <f>SUM('Product Inventory Targets'!O16-'Product Inventory'!O16)</f>
        <v>0</v>
      </c>
      <c r="P16" s="186">
        <f>SUM('Product Inventory Targets'!P16-'Product Inventory'!P16)</f>
        <v>0</v>
      </c>
      <c r="Q16" s="187">
        <f>SUM('Product Inventory Targets'!Q16-'Product Inventory'!Q16)</f>
        <v>0</v>
      </c>
      <c r="R16" s="188">
        <f>SUM('Product Inventory Targets'!R16-'Product Inventory'!R16)</f>
        <v>0</v>
      </c>
      <c r="S16" s="189">
        <f>SUM('Product Inventory Targets'!S16-'Product Inventory'!S16)</f>
        <v>0</v>
      </c>
      <c r="T16" s="190">
        <f>SUM('Product Inventory Targets'!T16-'Product Inventory'!T16)</f>
        <v>0</v>
      </c>
      <c r="U16" s="191">
        <f>SUM('Product Inventory Targets'!U16-'Product Inventory'!U16)</f>
        <v>0</v>
      </c>
      <c r="V16" s="192">
        <f>SUM('Product Inventory Targets'!V16-'Product Inventory'!V16)</f>
        <v>0</v>
      </c>
      <c r="W16" s="193">
        <f>SUM('Product Inventory Targets'!W16-'Product Inventory'!W16)</f>
        <v>0</v>
      </c>
      <c r="X16" s="194">
        <f>SUM('Product Inventory Targets'!X16-'Product Inventory'!X16)</f>
        <v>0</v>
      </c>
      <c r="Y16" s="195">
        <f>SUM('Product Inventory Targets'!Y16-'Product Inventory'!Y16)</f>
        <v>0</v>
      </c>
      <c r="Z16" s="196">
        <f>SUM('Product Inventory Targets'!Z16-'Product Inventory'!Z16)</f>
        <v>0</v>
      </c>
      <c r="AA16" s="197">
        <f>SUM('Product Inventory Targets'!AA16-'Product Inventory'!AA16)</f>
        <v>0</v>
      </c>
      <c r="AB16" s="198">
        <f>SUM('Product Inventory Targets'!AB16-'Product Inventory'!AB16)</f>
        <v>0</v>
      </c>
      <c r="AC16" s="199">
        <f>SUM('Product Inventory Targets'!AC16-'Product Inventory'!AC16)</f>
        <v>0</v>
      </c>
      <c r="AD16" s="200">
        <f>SUM('Product Inventory Targets'!AD16-'Product Inventory'!AD16)</f>
        <v>0</v>
      </c>
      <c r="AE16" s="201">
        <f>SUM('Product Inventory Targets'!AE16-'Product Inventory'!AE16)</f>
        <v>0</v>
      </c>
      <c r="AF16" s="202">
        <f>SUM('Product Inventory Targets'!AF16-'Product Inventory'!AF16)</f>
        <v>0</v>
      </c>
      <c r="AG16" s="230">
        <f>SUM('Product Inventory Targets'!AG16-'Product Inventory'!AG16)</f>
        <v>0</v>
      </c>
      <c r="AH16" s="311">
        <f>SUM('Product Inventory Targets'!AH16-'Product Inventory'!AH16)</f>
        <v>0</v>
      </c>
      <c r="AI16" s="312">
        <f>SUM('Product Inventory Targets'!AI16-'Product Inventory'!AI16)</f>
        <v>0</v>
      </c>
      <c r="AJ16" s="313">
        <f>SUM('Product Inventory Targets'!AJ16-'Product Inventory'!AJ16)</f>
        <v>0</v>
      </c>
      <c r="AK16" s="314">
        <f>SUM('Product Inventory Targets'!AK16-'Product Inventory'!AK16)</f>
        <v>0</v>
      </c>
      <c r="AL16" s="139">
        <f>SUM('Product Inventory Targets'!AL16-'Product Inventory'!AL16)</f>
        <v>0</v>
      </c>
      <c r="AM16" s="139">
        <f>SUM('Product Inventory Targets'!AM16-'Product Inventory'!AM16)</f>
        <v>0</v>
      </c>
      <c r="AN16" s="175"/>
      <c r="AO16" s="175"/>
      <c r="AP16" s="175"/>
      <c r="AQ16" s="175"/>
    </row>
    <row r="17" spans="1:43" x14ac:dyDescent="0.2">
      <c r="A17" s="139">
        <f>'Product Inventory'!A16</f>
        <v>0</v>
      </c>
      <c r="B17" s="139">
        <f>'Product Inventory'!B16</f>
        <v>0</v>
      </c>
      <c r="F17" s="176">
        <f>SUM('Product Inventory Targets'!F17-'Product Inventory'!F17)</f>
        <v>0</v>
      </c>
      <c r="G17" s="177">
        <f>SUM('Product Inventory Targets'!G17-'Product Inventory'!G17)</f>
        <v>0</v>
      </c>
      <c r="H17" s="178">
        <f>SUM('Product Inventory Targets'!H17-'Product Inventory'!H17)</f>
        <v>0</v>
      </c>
      <c r="I17" s="179">
        <f>SUM('Product Inventory Targets'!I17-'Product Inventory'!I17)</f>
        <v>0</v>
      </c>
      <c r="J17" s="180">
        <f>SUM('Product Inventory Targets'!J17-'Product Inventory'!J17)</f>
        <v>0</v>
      </c>
      <c r="K17" s="181">
        <f>SUM('Product Inventory Targets'!K17-'Product Inventory'!K17)</f>
        <v>0</v>
      </c>
      <c r="L17" s="182">
        <f>SUM('Product Inventory Targets'!L17-'Product Inventory'!L17)</f>
        <v>0</v>
      </c>
      <c r="M17" s="183">
        <f>SUM('Product Inventory Targets'!M17-'Product Inventory'!M17)</f>
        <v>0</v>
      </c>
      <c r="N17" s="184">
        <f>SUM('Product Inventory Targets'!N17-'Product Inventory'!N17)</f>
        <v>0</v>
      </c>
      <c r="O17" s="185">
        <f>SUM('Product Inventory Targets'!O17-'Product Inventory'!O17)</f>
        <v>0</v>
      </c>
      <c r="P17" s="186">
        <f>SUM('Product Inventory Targets'!P17-'Product Inventory'!P17)</f>
        <v>0</v>
      </c>
      <c r="Q17" s="187">
        <f>SUM('Product Inventory Targets'!Q17-'Product Inventory'!Q17)</f>
        <v>0</v>
      </c>
      <c r="R17" s="188">
        <f>SUM('Product Inventory Targets'!R17-'Product Inventory'!R17)</f>
        <v>0</v>
      </c>
      <c r="S17" s="189">
        <f>SUM('Product Inventory Targets'!S17-'Product Inventory'!S17)</f>
        <v>0</v>
      </c>
      <c r="T17" s="190">
        <f>SUM('Product Inventory Targets'!T17-'Product Inventory'!T17)</f>
        <v>0</v>
      </c>
      <c r="U17" s="191">
        <f>SUM('Product Inventory Targets'!U17-'Product Inventory'!U17)</f>
        <v>0</v>
      </c>
      <c r="V17" s="192">
        <f>SUM('Product Inventory Targets'!V17-'Product Inventory'!V17)</f>
        <v>0</v>
      </c>
      <c r="W17" s="193">
        <f>SUM('Product Inventory Targets'!W17-'Product Inventory'!W17)</f>
        <v>0</v>
      </c>
      <c r="X17" s="194">
        <f>SUM('Product Inventory Targets'!X17-'Product Inventory'!X17)</f>
        <v>0</v>
      </c>
      <c r="Y17" s="195">
        <f>SUM('Product Inventory Targets'!Y17-'Product Inventory'!Y17)</f>
        <v>0</v>
      </c>
      <c r="Z17" s="196">
        <f>SUM('Product Inventory Targets'!Z17-'Product Inventory'!Z17)</f>
        <v>0</v>
      </c>
      <c r="AA17" s="197">
        <f>SUM('Product Inventory Targets'!AA17-'Product Inventory'!AA17)</f>
        <v>0</v>
      </c>
      <c r="AB17" s="198">
        <f>SUM('Product Inventory Targets'!AB17-'Product Inventory'!AB17)</f>
        <v>0</v>
      </c>
      <c r="AC17" s="199">
        <f>SUM('Product Inventory Targets'!AC17-'Product Inventory'!AC17)</f>
        <v>0</v>
      </c>
      <c r="AD17" s="200">
        <f>SUM('Product Inventory Targets'!AD17-'Product Inventory'!AD17)</f>
        <v>0</v>
      </c>
      <c r="AE17" s="201">
        <f>SUM('Product Inventory Targets'!AE17-'Product Inventory'!AE17)</f>
        <v>0</v>
      </c>
      <c r="AF17" s="202">
        <f>SUM('Product Inventory Targets'!AF17-'Product Inventory'!AF17)</f>
        <v>0</v>
      </c>
      <c r="AG17" s="230">
        <f>SUM('Product Inventory Targets'!AG17-'Product Inventory'!AG17)</f>
        <v>0</v>
      </c>
      <c r="AH17" s="311">
        <f>SUM('Product Inventory Targets'!AH17-'Product Inventory'!AH17)</f>
        <v>0</v>
      </c>
      <c r="AI17" s="312">
        <f>SUM('Product Inventory Targets'!AI17-'Product Inventory'!AI17)</f>
        <v>0</v>
      </c>
      <c r="AJ17" s="313">
        <f>SUM('Product Inventory Targets'!AJ17-'Product Inventory'!AJ17)</f>
        <v>0</v>
      </c>
      <c r="AK17" s="314">
        <f>SUM('Product Inventory Targets'!AK17-'Product Inventory'!AK17)</f>
        <v>0</v>
      </c>
      <c r="AL17" s="139">
        <f>SUM('Product Inventory Targets'!AL17-'Product Inventory'!AL17)</f>
        <v>0</v>
      </c>
      <c r="AM17" s="139">
        <f>SUM('Product Inventory Targets'!AM17-'Product Inventory'!AM17)</f>
        <v>0</v>
      </c>
      <c r="AN17" s="175"/>
      <c r="AO17" s="175"/>
      <c r="AP17" s="175"/>
      <c r="AQ17" s="175"/>
    </row>
    <row r="18" spans="1:43" x14ac:dyDescent="0.2">
      <c r="A18" s="139">
        <f>'Product Inventory'!A17</f>
        <v>0</v>
      </c>
      <c r="B18" s="139">
        <f>'Product Inventory'!B17</f>
        <v>0</v>
      </c>
      <c r="F18" s="176">
        <f>SUM('Product Inventory Targets'!F18-'Product Inventory'!F18)</f>
        <v>0</v>
      </c>
      <c r="G18" s="177">
        <f>SUM('Product Inventory Targets'!G18-'Product Inventory'!G18)</f>
        <v>0</v>
      </c>
      <c r="H18" s="178">
        <f>SUM('Product Inventory Targets'!H18-'Product Inventory'!H18)</f>
        <v>0</v>
      </c>
      <c r="I18" s="179">
        <f>SUM('Product Inventory Targets'!I18-'Product Inventory'!I18)</f>
        <v>0</v>
      </c>
      <c r="J18" s="180">
        <f>SUM('Product Inventory Targets'!J18-'Product Inventory'!J18)</f>
        <v>0</v>
      </c>
      <c r="K18" s="181">
        <f>SUM('Product Inventory Targets'!K18-'Product Inventory'!K18)</f>
        <v>0</v>
      </c>
      <c r="L18" s="182">
        <f>SUM('Product Inventory Targets'!L18-'Product Inventory'!L18)</f>
        <v>0</v>
      </c>
      <c r="M18" s="183">
        <f>SUM('Product Inventory Targets'!M18-'Product Inventory'!M18)</f>
        <v>0</v>
      </c>
      <c r="N18" s="184">
        <f>SUM('Product Inventory Targets'!N18-'Product Inventory'!N18)</f>
        <v>0</v>
      </c>
      <c r="O18" s="185">
        <f>SUM('Product Inventory Targets'!O18-'Product Inventory'!O18)</f>
        <v>0</v>
      </c>
      <c r="P18" s="186">
        <f>SUM('Product Inventory Targets'!P18-'Product Inventory'!P18)</f>
        <v>0</v>
      </c>
      <c r="Q18" s="187">
        <f>SUM('Product Inventory Targets'!Q18-'Product Inventory'!Q18)</f>
        <v>0</v>
      </c>
      <c r="R18" s="188">
        <f>SUM('Product Inventory Targets'!R18-'Product Inventory'!R18)</f>
        <v>0</v>
      </c>
      <c r="S18" s="189">
        <f>SUM('Product Inventory Targets'!S18-'Product Inventory'!S18)</f>
        <v>0</v>
      </c>
      <c r="T18" s="190">
        <f>SUM('Product Inventory Targets'!T18-'Product Inventory'!T18)</f>
        <v>0</v>
      </c>
      <c r="U18" s="191">
        <f>SUM('Product Inventory Targets'!U18-'Product Inventory'!U18)</f>
        <v>0</v>
      </c>
      <c r="V18" s="192">
        <f>SUM('Product Inventory Targets'!V18-'Product Inventory'!V18)</f>
        <v>0</v>
      </c>
      <c r="W18" s="193">
        <f>SUM('Product Inventory Targets'!W18-'Product Inventory'!W18)</f>
        <v>0</v>
      </c>
      <c r="X18" s="194">
        <f>SUM('Product Inventory Targets'!X18-'Product Inventory'!X18)</f>
        <v>0</v>
      </c>
      <c r="Y18" s="195">
        <f>SUM('Product Inventory Targets'!Y18-'Product Inventory'!Y18)</f>
        <v>0</v>
      </c>
      <c r="Z18" s="196">
        <f>SUM('Product Inventory Targets'!Z18-'Product Inventory'!Z18)</f>
        <v>0</v>
      </c>
      <c r="AA18" s="197">
        <f>SUM('Product Inventory Targets'!AA18-'Product Inventory'!AA18)</f>
        <v>0</v>
      </c>
      <c r="AB18" s="198">
        <f>SUM('Product Inventory Targets'!AB18-'Product Inventory'!AB18)</f>
        <v>0</v>
      </c>
      <c r="AC18" s="199">
        <f>SUM('Product Inventory Targets'!AC18-'Product Inventory'!AC18)</f>
        <v>0</v>
      </c>
      <c r="AD18" s="200">
        <f>SUM('Product Inventory Targets'!AD18-'Product Inventory'!AD18)</f>
        <v>0</v>
      </c>
      <c r="AE18" s="201">
        <f>SUM('Product Inventory Targets'!AE18-'Product Inventory'!AE18)</f>
        <v>0</v>
      </c>
      <c r="AF18" s="202">
        <f>SUM('Product Inventory Targets'!AF18-'Product Inventory'!AF18)</f>
        <v>0</v>
      </c>
      <c r="AG18" s="230">
        <f>SUM('Product Inventory Targets'!AG18-'Product Inventory'!AG18)</f>
        <v>0</v>
      </c>
      <c r="AH18" s="311">
        <f>SUM('Product Inventory Targets'!AH18-'Product Inventory'!AH18)</f>
        <v>0</v>
      </c>
      <c r="AI18" s="312">
        <f>SUM('Product Inventory Targets'!AI18-'Product Inventory'!AI18)</f>
        <v>0</v>
      </c>
      <c r="AJ18" s="313">
        <f>SUM('Product Inventory Targets'!AJ18-'Product Inventory'!AJ18)</f>
        <v>0</v>
      </c>
      <c r="AK18" s="314">
        <f>SUM('Product Inventory Targets'!AK18-'Product Inventory'!AK18)</f>
        <v>0</v>
      </c>
      <c r="AL18" s="139">
        <f>SUM('Product Inventory Targets'!AL18-'Product Inventory'!AL18)</f>
        <v>0</v>
      </c>
      <c r="AM18" s="139">
        <f>SUM('Product Inventory Targets'!AM18-'Product Inventory'!AM18)</f>
        <v>0</v>
      </c>
      <c r="AN18" s="175"/>
      <c r="AO18" s="175"/>
      <c r="AP18" s="175"/>
      <c r="AQ18" s="175"/>
    </row>
    <row r="19" spans="1:43" x14ac:dyDescent="0.2">
      <c r="A19" s="139">
        <f>'Product Inventory'!A18</f>
        <v>0</v>
      </c>
      <c r="B19" s="139">
        <f>'Product Inventory'!B18</f>
        <v>0</v>
      </c>
      <c r="F19" s="176">
        <f>SUM('Product Inventory Targets'!F19-'Product Inventory'!F19)</f>
        <v>0</v>
      </c>
      <c r="G19" s="177">
        <f>SUM('Product Inventory Targets'!G19-'Product Inventory'!G19)</f>
        <v>0</v>
      </c>
      <c r="H19" s="178">
        <f>SUM('Product Inventory Targets'!H19-'Product Inventory'!H19)</f>
        <v>0</v>
      </c>
      <c r="I19" s="179">
        <f>SUM('Product Inventory Targets'!I19-'Product Inventory'!I19)</f>
        <v>0</v>
      </c>
      <c r="J19" s="180">
        <f>SUM('Product Inventory Targets'!J19-'Product Inventory'!J19)</f>
        <v>0</v>
      </c>
      <c r="K19" s="181">
        <f>SUM('Product Inventory Targets'!K19-'Product Inventory'!K19)</f>
        <v>0</v>
      </c>
      <c r="L19" s="182">
        <f>SUM('Product Inventory Targets'!L19-'Product Inventory'!L19)</f>
        <v>0</v>
      </c>
      <c r="M19" s="183">
        <f>SUM('Product Inventory Targets'!M19-'Product Inventory'!M19)</f>
        <v>0</v>
      </c>
      <c r="N19" s="184">
        <f>SUM('Product Inventory Targets'!N19-'Product Inventory'!N19)</f>
        <v>0</v>
      </c>
      <c r="O19" s="185">
        <f>SUM('Product Inventory Targets'!O19-'Product Inventory'!O19)</f>
        <v>0</v>
      </c>
      <c r="P19" s="186">
        <f>SUM('Product Inventory Targets'!P19-'Product Inventory'!P19)</f>
        <v>0</v>
      </c>
      <c r="Q19" s="187">
        <f>SUM('Product Inventory Targets'!Q19-'Product Inventory'!Q19)</f>
        <v>0</v>
      </c>
      <c r="R19" s="188">
        <f>SUM('Product Inventory Targets'!R19-'Product Inventory'!R19)</f>
        <v>0</v>
      </c>
      <c r="S19" s="189">
        <f>SUM('Product Inventory Targets'!S19-'Product Inventory'!S19)</f>
        <v>0</v>
      </c>
      <c r="T19" s="190">
        <f>SUM('Product Inventory Targets'!T19-'Product Inventory'!T19)</f>
        <v>0</v>
      </c>
      <c r="U19" s="191">
        <f>SUM('Product Inventory Targets'!U19-'Product Inventory'!U19)</f>
        <v>0</v>
      </c>
      <c r="V19" s="192">
        <f>SUM('Product Inventory Targets'!V19-'Product Inventory'!V19)</f>
        <v>0</v>
      </c>
      <c r="W19" s="193">
        <f>SUM('Product Inventory Targets'!W19-'Product Inventory'!W19)</f>
        <v>0</v>
      </c>
      <c r="X19" s="194">
        <f>SUM('Product Inventory Targets'!X19-'Product Inventory'!X19)</f>
        <v>0</v>
      </c>
      <c r="Y19" s="195">
        <f>SUM('Product Inventory Targets'!Y19-'Product Inventory'!Y19)</f>
        <v>0</v>
      </c>
      <c r="Z19" s="196">
        <f>SUM('Product Inventory Targets'!Z19-'Product Inventory'!Z19)</f>
        <v>0</v>
      </c>
      <c r="AA19" s="197">
        <f>SUM('Product Inventory Targets'!AA19-'Product Inventory'!AA19)</f>
        <v>0</v>
      </c>
      <c r="AB19" s="198">
        <f>SUM('Product Inventory Targets'!AB19-'Product Inventory'!AB19)</f>
        <v>0</v>
      </c>
      <c r="AC19" s="199">
        <f>SUM('Product Inventory Targets'!AC19-'Product Inventory'!AC19)</f>
        <v>0</v>
      </c>
      <c r="AD19" s="200">
        <f>SUM('Product Inventory Targets'!AD19-'Product Inventory'!AD19)</f>
        <v>0</v>
      </c>
      <c r="AE19" s="201">
        <f>SUM('Product Inventory Targets'!AE19-'Product Inventory'!AE19)</f>
        <v>0</v>
      </c>
      <c r="AF19" s="202">
        <f>SUM('Product Inventory Targets'!AF19-'Product Inventory'!AF19)</f>
        <v>0</v>
      </c>
      <c r="AG19" s="230">
        <f>SUM('Product Inventory Targets'!AG19-'Product Inventory'!AG19)</f>
        <v>0</v>
      </c>
      <c r="AH19" s="311">
        <f>SUM('Product Inventory Targets'!AH19-'Product Inventory'!AH19)</f>
        <v>0</v>
      </c>
      <c r="AI19" s="312">
        <f>SUM('Product Inventory Targets'!AI19-'Product Inventory'!AI19)</f>
        <v>0</v>
      </c>
      <c r="AJ19" s="313">
        <f>SUM('Product Inventory Targets'!AJ19-'Product Inventory'!AJ19)</f>
        <v>0</v>
      </c>
      <c r="AK19" s="314">
        <f>SUM('Product Inventory Targets'!AK19-'Product Inventory'!AK19)</f>
        <v>0</v>
      </c>
      <c r="AL19" s="139">
        <f>SUM('Product Inventory Targets'!AL19-'Product Inventory'!AL19)</f>
        <v>0</v>
      </c>
      <c r="AM19" s="139">
        <f>SUM('Product Inventory Targets'!AM19-'Product Inventory'!AM19)</f>
        <v>0</v>
      </c>
      <c r="AN19" s="175"/>
      <c r="AO19" s="175"/>
      <c r="AP19" s="175"/>
      <c r="AQ19" s="175"/>
    </row>
    <row r="20" spans="1:43" x14ac:dyDescent="0.2">
      <c r="A20" s="139">
        <f>'Product Inventory'!A19</f>
        <v>0</v>
      </c>
      <c r="B20" s="139">
        <f>'Product Inventory'!B19</f>
        <v>0</v>
      </c>
      <c r="F20" s="176">
        <f>SUM('Product Inventory Targets'!F20-'Product Inventory'!F20)</f>
        <v>0</v>
      </c>
      <c r="G20" s="177">
        <f>SUM('Product Inventory Targets'!G20-'Product Inventory'!G20)</f>
        <v>0</v>
      </c>
      <c r="H20" s="178">
        <f>SUM('Product Inventory Targets'!H20-'Product Inventory'!H20)</f>
        <v>0</v>
      </c>
      <c r="I20" s="179">
        <f>SUM('Product Inventory Targets'!I20-'Product Inventory'!I20)</f>
        <v>0</v>
      </c>
      <c r="J20" s="180">
        <f>SUM('Product Inventory Targets'!J20-'Product Inventory'!J20)</f>
        <v>0</v>
      </c>
      <c r="K20" s="181">
        <f>SUM('Product Inventory Targets'!K20-'Product Inventory'!K20)</f>
        <v>0</v>
      </c>
      <c r="L20" s="182">
        <f>SUM('Product Inventory Targets'!L20-'Product Inventory'!L20)</f>
        <v>0</v>
      </c>
      <c r="M20" s="183">
        <f>SUM('Product Inventory Targets'!M20-'Product Inventory'!M20)</f>
        <v>0</v>
      </c>
      <c r="N20" s="184">
        <f>SUM('Product Inventory Targets'!N20-'Product Inventory'!N20)</f>
        <v>0</v>
      </c>
      <c r="O20" s="185">
        <f>SUM('Product Inventory Targets'!O20-'Product Inventory'!O20)</f>
        <v>0</v>
      </c>
      <c r="P20" s="186">
        <f>SUM('Product Inventory Targets'!P20-'Product Inventory'!P20)</f>
        <v>0</v>
      </c>
      <c r="Q20" s="187">
        <f>SUM('Product Inventory Targets'!Q20-'Product Inventory'!Q20)</f>
        <v>0</v>
      </c>
      <c r="R20" s="188">
        <f>SUM('Product Inventory Targets'!R20-'Product Inventory'!R20)</f>
        <v>0</v>
      </c>
      <c r="S20" s="189">
        <f>SUM('Product Inventory Targets'!S20-'Product Inventory'!S20)</f>
        <v>0</v>
      </c>
      <c r="T20" s="190">
        <f>SUM('Product Inventory Targets'!T20-'Product Inventory'!T20)</f>
        <v>0</v>
      </c>
      <c r="U20" s="191">
        <f>SUM('Product Inventory Targets'!U20-'Product Inventory'!U20)</f>
        <v>0</v>
      </c>
      <c r="V20" s="192">
        <f>SUM('Product Inventory Targets'!V20-'Product Inventory'!V20)</f>
        <v>0</v>
      </c>
      <c r="W20" s="193">
        <f>SUM('Product Inventory Targets'!W20-'Product Inventory'!W20)</f>
        <v>0</v>
      </c>
      <c r="X20" s="194">
        <f>SUM('Product Inventory Targets'!X20-'Product Inventory'!X20)</f>
        <v>0</v>
      </c>
      <c r="Y20" s="195">
        <f>SUM('Product Inventory Targets'!Y20-'Product Inventory'!Y20)</f>
        <v>0</v>
      </c>
      <c r="Z20" s="196">
        <f>SUM('Product Inventory Targets'!Z20-'Product Inventory'!Z20)</f>
        <v>0</v>
      </c>
      <c r="AA20" s="197">
        <f>SUM('Product Inventory Targets'!AA20-'Product Inventory'!AA20)</f>
        <v>0</v>
      </c>
      <c r="AB20" s="198">
        <f>SUM('Product Inventory Targets'!AB20-'Product Inventory'!AB20)</f>
        <v>0</v>
      </c>
      <c r="AC20" s="199">
        <f>SUM('Product Inventory Targets'!AC20-'Product Inventory'!AC20)</f>
        <v>0</v>
      </c>
      <c r="AD20" s="200">
        <f>SUM('Product Inventory Targets'!AD20-'Product Inventory'!AD20)</f>
        <v>0</v>
      </c>
      <c r="AE20" s="201">
        <f>SUM('Product Inventory Targets'!AE20-'Product Inventory'!AE20)</f>
        <v>0</v>
      </c>
      <c r="AF20" s="202">
        <f>SUM('Product Inventory Targets'!AF20-'Product Inventory'!AF20)</f>
        <v>0</v>
      </c>
      <c r="AG20" s="230">
        <f>SUM('Product Inventory Targets'!AG20-'Product Inventory'!AG20)</f>
        <v>0</v>
      </c>
      <c r="AH20" s="311">
        <f>SUM('Product Inventory Targets'!AH20-'Product Inventory'!AH20)</f>
        <v>0</v>
      </c>
      <c r="AI20" s="312">
        <f>SUM('Product Inventory Targets'!AI20-'Product Inventory'!AI20)</f>
        <v>0</v>
      </c>
      <c r="AJ20" s="313">
        <f>SUM('Product Inventory Targets'!AJ20-'Product Inventory'!AJ20)</f>
        <v>0</v>
      </c>
      <c r="AK20" s="314">
        <f>SUM('Product Inventory Targets'!AK20-'Product Inventory'!AK20)</f>
        <v>0</v>
      </c>
      <c r="AL20" s="139">
        <f>SUM('Product Inventory Targets'!AL20-'Product Inventory'!AL20)</f>
        <v>0</v>
      </c>
      <c r="AM20" s="139">
        <f>SUM('Product Inventory Targets'!AM20-'Product Inventory'!AM20)</f>
        <v>0</v>
      </c>
      <c r="AN20" s="175"/>
      <c r="AO20" s="175"/>
      <c r="AP20" s="175"/>
      <c r="AQ20" s="175"/>
    </row>
    <row r="21" spans="1:43" x14ac:dyDescent="0.2">
      <c r="A21" s="139">
        <f>'Product Inventory'!A20</f>
        <v>0</v>
      </c>
      <c r="B21" s="139">
        <f>'Product Inventory'!B20</f>
        <v>0</v>
      </c>
      <c r="F21" s="176">
        <f>SUM('Product Inventory Targets'!F21-'Product Inventory'!F21)</f>
        <v>0</v>
      </c>
      <c r="G21" s="177">
        <f>SUM('Product Inventory Targets'!G21-'Product Inventory'!G21)</f>
        <v>0</v>
      </c>
      <c r="H21" s="178">
        <f>SUM('Product Inventory Targets'!H21-'Product Inventory'!H21)</f>
        <v>0</v>
      </c>
      <c r="I21" s="179">
        <f>SUM('Product Inventory Targets'!I21-'Product Inventory'!I21)</f>
        <v>0</v>
      </c>
      <c r="J21" s="180">
        <f>SUM('Product Inventory Targets'!J21-'Product Inventory'!J21)</f>
        <v>0</v>
      </c>
      <c r="K21" s="181">
        <f>SUM('Product Inventory Targets'!K21-'Product Inventory'!K21)</f>
        <v>0</v>
      </c>
      <c r="L21" s="182">
        <f>SUM('Product Inventory Targets'!L21-'Product Inventory'!L21)</f>
        <v>0</v>
      </c>
      <c r="M21" s="183">
        <f>SUM('Product Inventory Targets'!M21-'Product Inventory'!M21)</f>
        <v>0</v>
      </c>
      <c r="N21" s="184">
        <f>SUM('Product Inventory Targets'!N21-'Product Inventory'!N21)</f>
        <v>0</v>
      </c>
      <c r="O21" s="185">
        <f>SUM('Product Inventory Targets'!O21-'Product Inventory'!O21)</f>
        <v>0</v>
      </c>
      <c r="P21" s="186">
        <f>SUM('Product Inventory Targets'!P21-'Product Inventory'!P21)</f>
        <v>0</v>
      </c>
      <c r="Q21" s="187">
        <f>SUM('Product Inventory Targets'!Q21-'Product Inventory'!Q21)</f>
        <v>0</v>
      </c>
      <c r="R21" s="188">
        <f>SUM('Product Inventory Targets'!R21-'Product Inventory'!R21)</f>
        <v>0</v>
      </c>
      <c r="S21" s="189">
        <f>SUM('Product Inventory Targets'!S21-'Product Inventory'!S21)</f>
        <v>0</v>
      </c>
      <c r="T21" s="190">
        <f>SUM('Product Inventory Targets'!T21-'Product Inventory'!T21)</f>
        <v>0</v>
      </c>
      <c r="U21" s="191">
        <f>SUM('Product Inventory Targets'!U21-'Product Inventory'!U21)</f>
        <v>0</v>
      </c>
      <c r="V21" s="192">
        <f>SUM('Product Inventory Targets'!V21-'Product Inventory'!V21)</f>
        <v>0</v>
      </c>
      <c r="W21" s="193">
        <f>SUM('Product Inventory Targets'!W21-'Product Inventory'!W21)</f>
        <v>0</v>
      </c>
      <c r="X21" s="194">
        <f>SUM('Product Inventory Targets'!X21-'Product Inventory'!X21)</f>
        <v>0</v>
      </c>
      <c r="Y21" s="195">
        <f>SUM('Product Inventory Targets'!Y21-'Product Inventory'!Y21)</f>
        <v>0</v>
      </c>
      <c r="Z21" s="196">
        <f>SUM('Product Inventory Targets'!Z21-'Product Inventory'!Z21)</f>
        <v>0</v>
      </c>
      <c r="AA21" s="197">
        <f>SUM('Product Inventory Targets'!AA21-'Product Inventory'!AA21)</f>
        <v>0</v>
      </c>
      <c r="AB21" s="198">
        <f>SUM('Product Inventory Targets'!AB21-'Product Inventory'!AB21)</f>
        <v>0</v>
      </c>
      <c r="AC21" s="199">
        <f>SUM('Product Inventory Targets'!AC21-'Product Inventory'!AC21)</f>
        <v>0</v>
      </c>
      <c r="AD21" s="200">
        <f>SUM('Product Inventory Targets'!AD21-'Product Inventory'!AD21)</f>
        <v>0</v>
      </c>
      <c r="AE21" s="201">
        <f>SUM('Product Inventory Targets'!AE21-'Product Inventory'!AE21)</f>
        <v>0</v>
      </c>
      <c r="AF21" s="202">
        <f>SUM('Product Inventory Targets'!AF21-'Product Inventory'!AF21)</f>
        <v>0</v>
      </c>
      <c r="AG21" s="230">
        <f>SUM('Product Inventory Targets'!AG21-'Product Inventory'!AG21)</f>
        <v>0</v>
      </c>
      <c r="AH21" s="311">
        <f>SUM('Product Inventory Targets'!AH21-'Product Inventory'!AH21)</f>
        <v>0</v>
      </c>
      <c r="AI21" s="312">
        <f>SUM('Product Inventory Targets'!AI21-'Product Inventory'!AI21)</f>
        <v>0</v>
      </c>
      <c r="AJ21" s="313">
        <f>SUM('Product Inventory Targets'!AJ21-'Product Inventory'!AJ21)</f>
        <v>0</v>
      </c>
      <c r="AK21" s="314">
        <f>SUM('Product Inventory Targets'!AK21-'Product Inventory'!AK21)</f>
        <v>0</v>
      </c>
      <c r="AL21" s="139">
        <f>SUM('Product Inventory Targets'!AL21-'Product Inventory'!AL21)</f>
        <v>0</v>
      </c>
      <c r="AM21" s="139">
        <f>SUM('Product Inventory Targets'!AM21-'Product Inventory'!AM21)</f>
        <v>0</v>
      </c>
      <c r="AN21" s="175"/>
      <c r="AO21" s="175"/>
      <c r="AP21" s="175"/>
      <c r="AQ21" s="175"/>
    </row>
    <row r="22" spans="1:43" x14ac:dyDescent="0.2">
      <c r="A22" s="139">
        <f>'Product Inventory'!A21</f>
        <v>0</v>
      </c>
      <c r="B22" s="139">
        <f>'Product Inventory'!B21</f>
        <v>0</v>
      </c>
      <c r="F22" s="176">
        <f>SUM('Product Inventory Targets'!F22-'Product Inventory'!F22)</f>
        <v>0</v>
      </c>
      <c r="G22" s="177">
        <f>SUM('Product Inventory Targets'!G22-'Product Inventory'!G22)</f>
        <v>0</v>
      </c>
      <c r="H22" s="178">
        <f>SUM('Product Inventory Targets'!H22-'Product Inventory'!H22)</f>
        <v>0</v>
      </c>
      <c r="I22" s="179">
        <f>SUM('Product Inventory Targets'!I22-'Product Inventory'!I22)</f>
        <v>0</v>
      </c>
      <c r="J22" s="180">
        <f>SUM('Product Inventory Targets'!J22-'Product Inventory'!J22)</f>
        <v>0</v>
      </c>
      <c r="K22" s="181">
        <f>SUM('Product Inventory Targets'!K22-'Product Inventory'!K22)</f>
        <v>0</v>
      </c>
      <c r="L22" s="182">
        <f>SUM('Product Inventory Targets'!L22-'Product Inventory'!L22)</f>
        <v>0</v>
      </c>
      <c r="M22" s="183">
        <f>SUM('Product Inventory Targets'!M22-'Product Inventory'!M22)</f>
        <v>0</v>
      </c>
      <c r="N22" s="184">
        <f>SUM('Product Inventory Targets'!N22-'Product Inventory'!N22)</f>
        <v>0</v>
      </c>
      <c r="O22" s="185">
        <f>SUM('Product Inventory Targets'!O22-'Product Inventory'!O22)</f>
        <v>0</v>
      </c>
      <c r="P22" s="186">
        <f>SUM('Product Inventory Targets'!P22-'Product Inventory'!P22)</f>
        <v>0</v>
      </c>
      <c r="Q22" s="187">
        <f>SUM('Product Inventory Targets'!Q22-'Product Inventory'!Q22)</f>
        <v>0</v>
      </c>
      <c r="R22" s="188">
        <f>SUM('Product Inventory Targets'!R22-'Product Inventory'!R22)</f>
        <v>0</v>
      </c>
      <c r="S22" s="189">
        <f>SUM('Product Inventory Targets'!S22-'Product Inventory'!S22)</f>
        <v>0</v>
      </c>
      <c r="T22" s="190">
        <f>SUM('Product Inventory Targets'!T22-'Product Inventory'!T22)</f>
        <v>0</v>
      </c>
      <c r="U22" s="191">
        <f>SUM('Product Inventory Targets'!U22-'Product Inventory'!U22)</f>
        <v>0</v>
      </c>
      <c r="V22" s="192">
        <f>SUM('Product Inventory Targets'!V22-'Product Inventory'!V22)</f>
        <v>0</v>
      </c>
      <c r="W22" s="193">
        <f>SUM('Product Inventory Targets'!W22-'Product Inventory'!W22)</f>
        <v>0</v>
      </c>
      <c r="X22" s="194">
        <f>SUM('Product Inventory Targets'!X22-'Product Inventory'!X22)</f>
        <v>0</v>
      </c>
      <c r="Y22" s="195">
        <f>SUM('Product Inventory Targets'!Y22-'Product Inventory'!Y22)</f>
        <v>0</v>
      </c>
      <c r="Z22" s="196">
        <f>SUM('Product Inventory Targets'!Z22-'Product Inventory'!Z22)</f>
        <v>0</v>
      </c>
      <c r="AA22" s="197">
        <f>SUM('Product Inventory Targets'!AA22-'Product Inventory'!AA22)</f>
        <v>0</v>
      </c>
      <c r="AB22" s="198">
        <f>SUM('Product Inventory Targets'!AB22-'Product Inventory'!AB22)</f>
        <v>0</v>
      </c>
      <c r="AC22" s="199">
        <f>SUM('Product Inventory Targets'!AC22-'Product Inventory'!AC22)</f>
        <v>0</v>
      </c>
      <c r="AD22" s="200">
        <f>SUM('Product Inventory Targets'!AD22-'Product Inventory'!AD22)</f>
        <v>0</v>
      </c>
      <c r="AE22" s="201">
        <f>SUM('Product Inventory Targets'!AE22-'Product Inventory'!AE22)</f>
        <v>0</v>
      </c>
      <c r="AF22" s="202">
        <f>SUM('Product Inventory Targets'!AF22-'Product Inventory'!AF22)</f>
        <v>0</v>
      </c>
      <c r="AG22" s="230">
        <f>SUM('Product Inventory Targets'!AG22-'Product Inventory'!AG22)</f>
        <v>0</v>
      </c>
      <c r="AH22" s="311">
        <f>SUM('Product Inventory Targets'!AH22-'Product Inventory'!AH22)</f>
        <v>0</v>
      </c>
      <c r="AI22" s="312">
        <f>SUM('Product Inventory Targets'!AI22-'Product Inventory'!AI22)</f>
        <v>0</v>
      </c>
      <c r="AJ22" s="313">
        <f>SUM('Product Inventory Targets'!AJ22-'Product Inventory'!AJ22)</f>
        <v>0</v>
      </c>
      <c r="AK22" s="314">
        <f>SUM('Product Inventory Targets'!AK22-'Product Inventory'!AK22)</f>
        <v>0</v>
      </c>
      <c r="AL22" s="139">
        <f>SUM('Product Inventory Targets'!AL22-'Product Inventory'!AL22)</f>
        <v>0</v>
      </c>
      <c r="AM22" s="139">
        <f>SUM('Product Inventory Targets'!AM22-'Product Inventory'!AM22)</f>
        <v>0</v>
      </c>
      <c r="AN22" s="175"/>
      <c r="AO22" s="175"/>
      <c r="AP22" s="175"/>
      <c r="AQ22" s="175"/>
    </row>
    <row r="23" spans="1:43" x14ac:dyDescent="0.2">
      <c r="A23" s="139">
        <f>'Product Inventory'!A22</f>
        <v>0</v>
      </c>
      <c r="B23" s="139">
        <f>'Product Inventory'!B22</f>
        <v>0</v>
      </c>
      <c r="F23" s="176">
        <f>SUM('Product Inventory Targets'!F23-'Product Inventory'!F23)</f>
        <v>0</v>
      </c>
      <c r="G23" s="177">
        <f>SUM('Product Inventory Targets'!G23-'Product Inventory'!G23)</f>
        <v>0</v>
      </c>
      <c r="H23" s="178">
        <f>SUM('Product Inventory Targets'!H23-'Product Inventory'!H23)</f>
        <v>0</v>
      </c>
      <c r="I23" s="179">
        <f>SUM('Product Inventory Targets'!I23-'Product Inventory'!I23)</f>
        <v>0</v>
      </c>
      <c r="J23" s="180">
        <f>SUM('Product Inventory Targets'!J23-'Product Inventory'!J23)</f>
        <v>0</v>
      </c>
      <c r="K23" s="181">
        <f>SUM('Product Inventory Targets'!K23-'Product Inventory'!K23)</f>
        <v>0</v>
      </c>
      <c r="L23" s="182">
        <f>SUM('Product Inventory Targets'!L23-'Product Inventory'!L23)</f>
        <v>0</v>
      </c>
      <c r="M23" s="183">
        <f>SUM('Product Inventory Targets'!M23-'Product Inventory'!M23)</f>
        <v>0</v>
      </c>
      <c r="N23" s="184">
        <f>SUM('Product Inventory Targets'!N23-'Product Inventory'!N23)</f>
        <v>0</v>
      </c>
      <c r="O23" s="185">
        <f>SUM('Product Inventory Targets'!O23-'Product Inventory'!O23)</f>
        <v>0</v>
      </c>
      <c r="P23" s="186">
        <f>SUM('Product Inventory Targets'!P23-'Product Inventory'!P23)</f>
        <v>0</v>
      </c>
      <c r="Q23" s="187">
        <f>SUM('Product Inventory Targets'!Q23-'Product Inventory'!Q23)</f>
        <v>0</v>
      </c>
      <c r="R23" s="188">
        <f>SUM('Product Inventory Targets'!R23-'Product Inventory'!R23)</f>
        <v>0</v>
      </c>
      <c r="S23" s="189">
        <f>SUM('Product Inventory Targets'!S23-'Product Inventory'!S23)</f>
        <v>0</v>
      </c>
      <c r="T23" s="190">
        <f>SUM('Product Inventory Targets'!T23-'Product Inventory'!T23)</f>
        <v>0</v>
      </c>
      <c r="U23" s="191">
        <f>SUM('Product Inventory Targets'!U23-'Product Inventory'!U23)</f>
        <v>0</v>
      </c>
      <c r="V23" s="192">
        <f>SUM('Product Inventory Targets'!V23-'Product Inventory'!V23)</f>
        <v>0</v>
      </c>
      <c r="W23" s="193">
        <f>SUM('Product Inventory Targets'!W23-'Product Inventory'!W23)</f>
        <v>0</v>
      </c>
      <c r="X23" s="194">
        <f>SUM('Product Inventory Targets'!X23-'Product Inventory'!X23)</f>
        <v>0</v>
      </c>
      <c r="Y23" s="195">
        <f>SUM('Product Inventory Targets'!Y23-'Product Inventory'!Y23)</f>
        <v>0</v>
      </c>
      <c r="Z23" s="196">
        <f>SUM('Product Inventory Targets'!Z23-'Product Inventory'!Z23)</f>
        <v>0</v>
      </c>
      <c r="AA23" s="197">
        <f>SUM('Product Inventory Targets'!AA23-'Product Inventory'!AA23)</f>
        <v>0</v>
      </c>
      <c r="AB23" s="198">
        <f>SUM('Product Inventory Targets'!AB23-'Product Inventory'!AB23)</f>
        <v>0</v>
      </c>
      <c r="AC23" s="199">
        <f>SUM('Product Inventory Targets'!AC23-'Product Inventory'!AC23)</f>
        <v>0</v>
      </c>
      <c r="AD23" s="200">
        <f>SUM('Product Inventory Targets'!AD23-'Product Inventory'!AD23)</f>
        <v>0</v>
      </c>
      <c r="AE23" s="201">
        <f>SUM('Product Inventory Targets'!AE23-'Product Inventory'!AE23)</f>
        <v>0</v>
      </c>
      <c r="AF23" s="202">
        <f>SUM('Product Inventory Targets'!AF23-'Product Inventory'!AF23)</f>
        <v>0</v>
      </c>
      <c r="AG23" s="230">
        <f>SUM('Product Inventory Targets'!AG23-'Product Inventory'!AG23)</f>
        <v>0</v>
      </c>
      <c r="AH23" s="311">
        <f>SUM('Product Inventory Targets'!AH23-'Product Inventory'!AH23)</f>
        <v>0</v>
      </c>
      <c r="AI23" s="312">
        <f>SUM('Product Inventory Targets'!AI23-'Product Inventory'!AI23)</f>
        <v>0</v>
      </c>
      <c r="AJ23" s="313">
        <f>SUM('Product Inventory Targets'!AJ23-'Product Inventory'!AJ23)</f>
        <v>0</v>
      </c>
      <c r="AK23" s="314">
        <f>SUM('Product Inventory Targets'!AK23-'Product Inventory'!AK23)</f>
        <v>0</v>
      </c>
      <c r="AL23" s="139">
        <f>SUM('Product Inventory Targets'!AL23-'Product Inventory'!AL23)</f>
        <v>0</v>
      </c>
      <c r="AM23" s="139">
        <f>SUM('Product Inventory Targets'!AM23-'Product Inventory'!AM23)</f>
        <v>0</v>
      </c>
      <c r="AN23" s="175"/>
      <c r="AO23" s="175"/>
      <c r="AP23" s="175"/>
      <c r="AQ23" s="175"/>
    </row>
    <row r="24" spans="1:43" x14ac:dyDescent="0.2">
      <c r="A24" s="139">
        <f>'Product Inventory'!A23</f>
        <v>0</v>
      </c>
      <c r="B24" s="139">
        <f>'Product Inventory'!B23</f>
        <v>0</v>
      </c>
      <c r="F24" s="176">
        <f>SUM('Product Inventory Targets'!F24-'Product Inventory'!F24)</f>
        <v>0</v>
      </c>
      <c r="G24" s="177">
        <f>SUM('Product Inventory Targets'!G24-'Product Inventory'!G24)</f>
        <v>0</v>
      </c>
      <c r="H24" s="178">
        <f>SUM('Product Inventory Targets'!H24-'Product Inventory'!H24)</f>
        <v>0</v>
      </c>
      <c r="I24" s="179">
        <f>SUM('Product Inventory Targets'!I24-'Product Inventory'!I24)</f>
        <v>0</v>
      </c>
      <c r="J24" s="180">
        <f>SUM('Product Inventory Targets'!J24-'Product Inventory'!J24)</f>
        <v>0</v>
      </c>
      <c r="K24" s="181">
        <f>SUM('Product Inventory Targets'!K24-'Product Inventory'!K24)</f>
        <v>0</v>
      </c>
      <c r="L24" s="182">
        <f>SUM('Product Inventory Targets'!L24-'Product Inventory'!L24)</f>
        <v>0</v>
      </c>
      <c r="M24" s="183">
        <f>SUM('Product Inventory Targets'!M24-'Product Inventory'!M24)</f>
        <v>0</v>
      </c>
      <c r="N24" s="184">
        <f>SUM('Product Inventory Targets'!N24-'Product Inventory'!N24)</f>
        <v>0</v>
      </c>
      <c r="O24" s="185">
        <f>SUM('Product Inventory Targets'!O24-'Product Inventory'!O24)</f>
        <v>0</v>
      </c>
      <c r="P24" s="186">
        <f>SUM('Product Inventory Targets'!P24-'Product Inventory'!P24)</f>
        <v>0</v>
      </c>
      <c r="Q24" s="187">
        <f>SUM('Product Inventory Targets'!Q24-'Product Inventory'!Q24)</f>
        <v>0</v>
      </c>
      <c r="R24" s="188">
        <f>SUM('Product Inventory Targets'!R24-'Product Inventory'!R24)</f>
        <v>0</v>
      </c>
      <c r="S24" s="189">
        <f>SUM('Product Inventory Targets'!S24-'Product Inventory'!S24)</f>
        <v>0</v>
      </c>
      <c r="T24" s="190">
        <f>SUM('Product Inventory Targets'!T24-'Product Inventory'!T24)</f>
        <v>0</v>
      </c>
      <c r="U24" s="191">
        <f>SUM('Product Inventory Targets'!U24-'Product Inventory'!U24)</f>
        <v>0</v>
      </c>
      <c r="V24" s="192">
        <f>SUM('Product Inventory Targets'!V24-'Product Inventory'!V24)</f>
        <v>0</v>
      </c>
      <c r="W24" s="193">
        <f>SUM('Product Inventory Targets'!W24-'Product Inventory'!W24)</f>
        <v>0</v>
      </c>
      <c r="X24" s="194">
        <f>SUM('Product Inventory Targets'!X24-'Product Inventory'!X24)</f>
        <v>0</v>
      </c>
      <c r="Y24" s="195">
        <f>SUM('Product Inventory Targets'!Y24-'Product Inventory'!Y24)</f>
        <v>0</v>
      </c>
      <c r="Z24" s="196">
        <f>SUM('Product Inventory Targets'!Z24-'Product Inventory'!Z24)</f>
        <v>0</v>
      </c>
      <c r="AA24" s="197">
        <f>SUM('Product Inventory Targets'!AA24-'Product Inventory'!AA24)</f>
        <v>0</v>
      </c>
      <c r="AB24" s="198">
        <f>SUM('Product Inventory Targets'!AB24-'Product Inventory'!AB24)</f>
        <v>0</v>
      </c>
      <c r="AC24" s="199">
        <f>SUM('Product Inventory Targets'!AC24-'Product Inventory'!AC24)</f>
        <v>0</v>
      </c>
      <c r="AD24" s="200">
        <f>SUM('Product Inventory Targets'!AD24-'Product Inventory'!AD24)</f>
        <v>0</v>
      </c>
      <c r="AE24" s="201">
        <f>SUM('Product Inventory Targets'!AE24-'Product Inventory'!AE24)</f>
        <v>0</v>
      </c>
      <c r="AF24" s="202">
        <f>SUM('Product Inventory Targets'!AF24-'Product Inventory'!AF24)</f>
        <v>0</v>
      </c>
      <c r="AG24" s="230">
        <f>SUM('Product Inventory Targets'!AG24-'Product Inventory'!AG24)</f>
        <v>0</v>
      </c>
      <c r="AH24" s="311">
        <f>SUM('Product Inventory Targets'!AH24-'Product Inventory'!AH24)</f>
        <v>0</v>
      </c>
      <c r="AI24" s="312">
        <f>SUM('Product Inventory Targets'!AI24-'Product Inventory'!AI24)</f>
        <v>0</v>
      </c>
      <c r="AJ24" s="313">
        <f>SUM('Product Inventory Targets'!AJ24-'Product Inventory'!AJ24)</f>
        <v>0</v>
      </c>
      <c r="AK24" s="314">
        <f>SUM('Product Inventory Targets'!AK24-'Product Inventory'!AK24)</f>
        <v>0</v>
      </c>
      <c r="AL24" s="139">
        <f>SUM('Product Inventory Targets'!AL24-'Product Inventory'!AL24)</f>
        <v>0</v>
      </c>
      <c r="AM24" s="139">
        <f>SUM('Product Inventory Targets'!AM24-'Product Inventory'!AM24)</f>
        <v>0</v>
      </c>
      <c r="AN24" s="175"/>
      <c r="AO24" s="175"/>
      <c r="AP24" s="175"/>
      <c r="AQ24" s="175"/>
    </row>
    <row r="25" spans="1:43" x14ac:dyDescent="0.2">
      <c r="A25" s="139">
        <f>'Product Inventory'!A24</f>
        <v>0</v>
      </c>
      <c r="B25" s="139">
        <f>'Product Inventory'!B24</f>
        <v>0</v>
      </c>
      <c r="F25" s="176">
        <f>SUM('Product Inventory Targets'!F25-'Product Inventory'!F25)</f>
        <v>0</v>
      </c>
      <c r="G25" s="177">
        <f>SUM('Product Inventory Targets'!G25-'Product Inventory'!G25)</f>
        <v>0</v>
      </c>
      <c r="H25" s="178">
        <f>SUM('Product Inventory Targets'!H25-'Product Inventory'!H25)</f>
        <v>0</v>
      </c>
      <c r="I25" s="179">
        <f>SUM('Product Inventory Targets'!I25-'Product Inventory'!I25)</f>
        <v>0</v>
      </c>
      <c r="J25" s="180">
        <f>SUM('Product Inventory Targets'!J25-'Product Inventory'!J25)</f>
        <v>0</v>
      </c>
      <c r="K25" s="181">
        <f>SUM('Product Inventory Targets'!K25-'Product Inventory'!K25)</f>
        <v>0</v>
      </c>
      <c r="L25" s="182">
        <f>SUM('Product Inventory Targets'!L25-'Product Inventory'!L25)</f>
        <v>0</v>
      </c>
      <c r="M25" s="183">
        <f>SUM('Product Inventory Targets'!M25-'Product Inventory'!M25)</f>
        <v>0</v>
      </c>
      <c r="N25" s="184">
        <f>SUM('Product Inventory Targets'!N25-'Product Inventory'!N25)</f>
        <v>0</v>
      </c>
      <c r="O25" s="185">
        <f>SUM('Product Inventory Targets'!O25-'Product Inventory'!O25)</f>
        <v>0</v>
      </c>
      <c r="P25" s="186">
        <f>SUM('Product Inventory Targets'!P25-'Product Inventory'!P25)</f>
        <v>0</v>
      </c>
      <c r="Q25" s="187">
        <f>SUM('Product Inventory Targets'!Q25-'Product Inventory'!Q25)</f>
        <v>0</v>
      </c>
      <c r="R25" s="188">
        <f>SUM('Product Inventory Targets'!R25-'Product Inventory'!R25)</f>
        <v>0</v>
      </c>
      <c r="S25" s="189">
        <f>SUM('Product Inventory Targets'!S25-'Product Inventory'!S25)</f>
        <v>0</v>
      </c>
      <c r="T25" s="190">
        <f>SUM('Product Inventory Targets'!T25-'Product Inventory'!T25)</f>
        <v>0</v>
      </c>
      <c r="U25" s="191">
        <f>SUM('Product Inventory Targets'!U25-'Product Inventory'!U25)</f>
        <v>0</v>
      </c>
      <c r="V25" s="192">
        <f>SUM('Product Inventory Targets'!V25-'Product Inventory'!V25)</f>
        <v>0</v>
      </c>
      <c r="W25" s="193">
        <f>SUM('Product Inventory Targets'!W25-'Product Inventory'!W25)</f>
        <v>0</v>
      </c>
      <c r="X25" s="194">
        <f>SUM('Product Inventory Targets'!X25-'Product Inventory'!X25)</f>
        <v>0</v>
      </c>
      <c r="Y25" s="195">
        <f>SUM('Product Inventory Targets'!Y25-'Product Inventory'!Y25)</f>
        <v>0</v>
      </c>
      <c r="Z25" s="196">
        <f>SUM('Product Inventory Targets'!Z25-'Product Inventory'!Z25)</f>
        <v>0</v>
      </c>
      <c r="AA25" s="197">
        <f>SUM('Product Inventory Targets'!AA25-'Product Inventory'!AA25)</f>
        <v>0</v>
      </c>
      <c r="AB25" s="198">
        <f>SUM('Product Inventory Targets'!AB25-'Product Inventory'!AB25)</f>
        <v>0</v>
      </c>
      <c r="AC25" s="199">
        <f>SUM('Product Inventory Targets'!AC25-'Product Inventory'!AC25)</f>
        <v>0</v>
      </c>
      <c r="AD25" s="200">
        <f>SUM('Product Inventory Targets'!AD25-'Product Inventory'!AD25)</f>
        <v>0</v>
      </c>
      <c r="AE25" s="201">
        <f>SUM('Product Inventory Targets'!AE25-'Product Inventory'!AE25)</f>
        <v>0</v>
      </c>
      <c r="AF25" s="202">
        <f>SUM('Product Inventory Targets'!AF25-'Product Inventory'!AF25)</f>
        <v>0</v>
      </c>
      <c r="AG25" s="230">
        <f>SUM('Product Inventory Targets'!AG25-'Product Inventory'!AG25)</f>
        <v>0</v>
      </c>
      <c r="AH25" s="311">
        <f>SUM('Product Inventory Targets'!AH25-'Product Inventory'!AH25)</f>
        <v>0</v>
      </c>
      <c r="AI25" s="312">
        <f>SUM('Product Inventory Targets'!AI25-'Product Inventory'!AI25)</f>
        <v>0</v>
      </c>
      <c r="AJ25" s="313">
        <f>SUM('Product Inventory Targets'!AJ25-'Product Inventory'!AJ25)</f>
        <v>0</v>
      </c>
      <c r="AK25" s="314">
        <f>SUM('Product Inventory Targets'!AK25-'Product Inventory'!AK25)</f>
        <v>0</v>
      </c>
      <c r="AL25" s="139">
        <f>SUM('Product Inventory Targets'!AL25-'Product Inventory'!AL25)</f>
        <v>0</v>
      </c>
      <c r="AM25" s="139">
        <f>SUM('Product Inventory Targets'!AM25-'Product Inventory'!AM25)</f>
        <v>0</v>
      </c>
      <c r="AN25" s="175"/>
      <c r="AO25" s="175"/>
      <c r="AP25" s="175"/>
      <c r="AQ25" s="175"/>
    </row>
    <row r="26" spans="1:43" x14ac:dyDescent="0.2">
      <c r="A26" s="139">
        <f>'Product Inventory'!A25</f>
        <v>0</v>
      </c>
      <c r="B26" s="139">
        <f>'Product Inventory'!B25</f>
        <v>0</v>
      </c>
      <c r="F26" s="176">
        <f>SUM('Product Inventory Targets'!F26-'Product Inventory'!F26)</f>
        <v>0</v>
      </c>
      <c r="G26" s="177">
        <f>SUM('Product Inventory Targets'!G26-'Product Inventory'!G26)</f>
        <v>0</v>
      </c>
      <c r="H26" s="178">
        <f>SUM('Product Inventory Targets'!H26-'Product Inventory'!H26)</f>
        <v>0</v>
      </c>
      <c r="I26" s="179">
        <f>SUM('Product Inventory Targets'!I26-'Product Inventory'!I26)</f>
        <v>0</v>
      </c>
      <c r="J26" s="180">
        <f>SUM('Product Inventory Targets'!J26-'Product Inventory'!J26)</f>
        <v>0</v>
      </c>
      <c r="K26" s="181">
        <f>SUM('Product Inventory Targets'!K26-'Product Inventory'!K26)</f>
        <v>0</v>
      </c>
      <c r="L26" s="182">
        <f>SUM('Product Inventory Targets'!L26-'Product Inventory'!L26)</f>
        <v>0</v>
      </c>
      <c r="M26" s="183">
        <f>SUM('Product Inventory Targets'!M26-'Product Inventory'!M26)</f>
        <v>0</v>
      </c>
      <c r="N26" s="184">
        <f>SUM('Product Inventory Targets'!N26-'Product Inventory'!N26)</f>
        <v>0</v>
      </c>
      <c r="O26" s="185">
        <f>SUM('Product Inventory Targets'!O26-'Product Inventory'!O26)</f>
        <v>0</v>
      </c>
      <c r="P26" s="186">
        <f>SUM('Product Inventory Targets'!P26-'Product Inventory'!P26)</f>
        <v>0</v>
      </c>
      <c r="Q26" s="187">
        <f>SUM('Product Inventory Targets'!Q26-'Product Inventory'!Q26)</f>
        <v>0</v>
      </c>
      <c r="R26" s="188">
        <f>SUM('Product Inventory Targets'!R26-'Product Inventory'!R26)</f>
        <v>0</v>
      </c>
      <c r="S26" s="189">
        <f>SUM('Product Inventory Targets'!S26-'Product Inventory'!S26)</f>
        <v>0</v>
      </c>
      <c r="T26" s="190">
        <f>SUM('Product Inventory Targets'!T26-'Product Inventory'!T26)</f>
        <v>0</v>
      </c>
      <c r="U26" s="191">
        <f>SUM('Product Inventory Targets'!U26-'Product Inventory'!U26)</f>
        <v>0</v>
      </c>
      <c r="V26" s="192">
        <f>SUM('Product Inventory Targets'!V26-'Product Inventory'!V26)</f>
        <v>0</v>
      </c>
      <c r="W26" s="193">
        <f>SUM('Product Inventory Targets'!W26-'Product Inventory'!W26)</f>
        <v>0</v>
      </c>
      <c r="X26" s="194">
        <f>SUM('Product Inventory Targets'!X26-'Product Inventory'!X26)</f>
        <v>0</v>
      </c>
      <c r="Y26" s="195">
        <f>SUM('Product Inventory Targets'!Y26-'Product Inventory'!Y26)</f>
        <v>0</v>
      </c>
      <c r="Z26" s="196">
        <f>SUM('Product Inventory Targets'!Z26-'Product Inventory'!Z26)</f>
        <v>0</v>
      </c>
      <c r="AA26" s="197">
        <f>SUM('Product Inventory Targets'!AA26-'Product Inventory'!AA26)</f>
        <v>0</v>
      </c>
      <c r="AB26" s="198">
        <f>SUM('Product Inventory Targets'!AB26-'Product Inventory'!AB26)</f>
        <v>0</v>
      </c>
      <c r="AC26" s="199">
        <f>SUM('Product Inventory Targets'!AC26-'Product Inventory'!AC26)</f>
        <v>0</v>
      </c>
      <c r="AD26" s="200">
        <f>SUM('Product Inventory Targets'!AD26-'Product Inventory'!AD26)</f>
        <v>0</v>
      </c>
      <c r="AE26" s="201">
        <f>SUM('Product Inventory Targets'!AE26-'Product Inventory'!AE26)</f>
        <v>0</v>
      </c>
      <c r="AF26" s="202">
        <f>SUM('Product Inventory Targets'!AF26-'Product Inventory'!AF26)</f>
        <v>0</v>
      </c>
      <c r="AG26" s="230">
        <f>SUM('Product Inventory Targets'!AG26-'Product Inventory'!AG26)</f>
        <v>0</v>
      </c>
      <c r="AH26" s="311">
        <f>SUM('Product Inventory Targets'!AH26-'Product Inventory'!AH26)</f>
        <v>0</v>
      </c>
      <c r="AI26" s="312">
        <f>SUM('Product Inventory Targets'!AI26-'Product Inventory'!AI26)</f>
        <v>0</v>
      </c>
      <c r="AJ26" s="313">
        <f>SUM('Product Inventory Targets'!AJ26-'Product Inventory'!AJ26)</f>
        <v>0</v>
      </c>
      <c r="AK26" s="314">
        <f>SUM('Product Inventory Targets'!AK26-'Product Inventory'!AK26)</f>
        <v>0</v>
      </c>
      <c r="AL26" s="139">
        <f>SUM('Product Inventory Targets'!AL26-'Product Inventory'!AL26)</f>
        <v>0</v>
      </c>
      <c r="AM26" s="139">
        <f>SUM('Product Inventory Targets'!AM26-'Product Inventory'!AM26)</f>
        <v>0</v>
      </c>
      <c r="AN26" s="175"/>
      <c r="AO26" s="175"/>
      <c r="AP26" s="175"/>
      <c r="AQ26" s="175"/>
    </row>
    <row r="27" spans="1:43" x14ac:dyDescent="0.2">
      <c r="A27" s="139">
        <f>'Product Inventory'!A26</f>
        <v>0</v>
      </c>
      <c r="B27" s="139">
        <f>'Product Inventory'!B26</f>
        <v>0</v>
      </c>
      <c r="F27" s="176">
        <f>SUM('Product Inventory Targets'!F27-'Product Inventory'!F27)</f>
        <v>0</v>
      </c>
      <c r="G27" s="177">
        <f>SUM('Product Inventory Targets'!G27-'Product Inventory'!G27)</f>
        <v>0</v>
      </c>
      <c r="H27" s="178">
        <f>SUM('Product Inventory Targets'!H27-'Product Inventory'!H27)</f>
        <v>0</v>
      </c>
      <c r="I27" s="179">
        <f>SUM('Product Inventory Targets'!I27-'Product Inventory'!I27)</f>
        <v>0</v>
      </c>
      <c r="J27" s="180">
        <f>SUM('Product Inventory Targets'!J27-'Product Inventory'!J27)</f>
        <v>0</v>
      </c>
      <c r="K27" s="181">
        <f>SUM('Product Inventory Targets'!K27-'Product Inventory'!K27)</f>
        <v>0</v>
      </c>
      <c r="L27" s="182">
        <f>SUM('Product Inventory Targets'!L27-'Product Inventory'!L27)</f>
        <v>0</v>
      </c>
      <c r="M27" s="183">
        <f>SUM('Product Inventory Targets'!M27-'Product Inventory'!M27)</f>
        <v>0</v>
      </c>
      <c r="N27" s="184">
        <f>SUM('Product Inventory Targets'!N27-'Product Inventory'!N27)</f>
        <v>0</v>
      </c>
      <c r="O27" s="185">
        <f>SUM('Product Inventory Targets'!O27-'Product Inventory'!O27)</f>
        <v>0</v>
      </c>
      <c r="P27" s="186">
        <f>SUM('Product Inventory Targets'!P27-'Product Inventory'!P27)</f>
        <v>0</v>
      </c>
      <c r="Q27" s="187">
        <f>SUM('Product Inventory Targets'!Q27-'Product Inventory'!Q27)</f>
        <v>0</v>
      </c>
      <c r="R27" s="188">
        <f>SUM('Product Inventory Targets'!R27-'Product Inventory'!R27)</f>
        <v>0</v>
      </c>
      <c r="S27" s="189">
        <f>SUM('Product Inventory Targets'!S27-'Product Inventory'!S27)</f>
        <v>0</v>
      </c>
      <c r="T27" s="190">
        <f>SUM('Product Inventory Targets'!T27-'Product Inventory'!T27)</f>
        <v>0</v>
      </c>
      <c r="U27" s="191">
        <f>SUM('Product Inventory Targets'!U27-'Product Inventory'!U27)</f>
        <v>0</v>
      </c>
      <c r="V27" s="192">
        <f>SUM('Product Inventory Targets'!V27-'Product Inventory'!V27)</f>
        <v>0</v>
      </c>
      <c r="W27" s="193">
        <f>SUM('Product Inventory Targets'!W27-'Product Inventory'!W27)</f>
        <v>0</v>
      </c>
      <c r="X27" s="194">
        <f>SUM('Product Inventory Targets'!X27-'Product Inventory'!X27)</f>
        <v>0</v>
      </c>
      <c r="Y27" s="195">
        <f>SUM('Product Inventory Targets'!Y27-'Product Inventory'!Y27)</f>
        <v>0</v>
      </c>
      <c r="Z27" s="196">
        <f>SUM('Product Inventory Targets'!Z27-'Product Inventory'!Z27)</f>
        <v>0</v>
      </c>
      <c r="AA27" s="197">
        <f>SUM('Product Inventory Targets'!AA27-'Product Inventory'!AA27)</f>
        <v>0</v>
      </c>
      <c r="AB27" s="198">
        <f>SUM('Product Inventory Targets'!AB27-'Product Inventory'!AB27)</f>
        <v>0</v>
      </c>
      <c r="AC27" s="199">
        <f>SUM('Product Inventory Targets'!AC27-'Product Inventory'!AC27)</f>
        <v>0</v>
      </c>
      <c r="AD27" s="200">
        <f>SUM('Product Inventory Targets'!AD27-'Product Inventory'!AD27)</f>
        <v>0</v>
      </c>
      <c r="AE27" s="201">
        <f>SUM('Product Inventory Targets'!AE27-'Product Inventory'!AE27)</f>
        <v>0</v>
      </c>
      <c r="AF27" s="202">
        <f>SUM('Product Inventory Targets'!AF27-'Product Inventory'!AF27)</f>
        <v>0</v>
      </c>
      <c r="AG27" s="230">
        <f>SUM('Product Inventory Targets'!AG27-'Product Inventory'!AG27)</f>
        <v>0</v>
      </c>
      <c r="AH27" s="311">
        <f>SUM('Product Inventory Targets'!AH27-'Product Inventory'!AH27)</f>
        <v>0</v>
      </c>
      <c r="AI27" s="312">
        <f>SUM('Product Inventory Targets'!AI27-'Product Inventory'!AI27)</f>
        <v>0</v>
      </c>
      <c r="AJ27" s="313">
        <f>SUM('Product Inventory Targets'!AJ27-'Product Inventory'!AJ27)</f>
        <v>0</v>
      </c>
      <c r="AK27" s="314">
        <f>SUM('Product Inventory Targets'!AK27-'Product Inventory'!AK27)</f>
        <v>0</v>
      </c>
      <c r="AL27" s="139">
        <f>SUM('Product Inventory Targets'!AL27-'Product Inventory'!AL27)</f>
        <v>0</v>
      </c>
      <c r="AM27" s="139">
        <f>SUM('Product Inventory Targets'!AM27-'Product Inventory'!AM27)</f>
        <v>0</v>
      </c>
      <c r="AN27" s="175"/>
      <c r="AO27" s="175"/>
      <c r="AP27" s="175"/>
      <c r="AQ27" s="175"/>
    </row>
    <row r="28" spans="1:43" x14ac:dyDescent="0.2">
      <c r="A28" s="139">
        <f>'Product Inventory'!A27</f>
        <v>0</v>
      </c>
      <c r="B28" s="139">
        <f>'Product Inventory'!B27</f>
        <v>0</v>
      </c>
      <c r="F28" s="176">
        <f>SUM('Product Inventory Targets'!F28-'Product Inventory'!F28)</f>
        <v>0</v>
      </c>
      <c r="G28" s="177">
        <f>SUM('Product Inventory Targets'!G28-'Product Inventory'!G28)</f>
        <v>0</v>
      </c>
      <c r="H28" s="178">
        <f>SUM('Product Inventory Targets'!H28-'Product Inventory'!H28)</f>
        <v>0</v>
      </c>
      <c r="I28" s="179">
        <f>SUM('Product Inventory Targets'!I28-'Product Inventory'!I28)</f>
        <v>0</v>
      </c>
      <c r="J28" s="180">
        <f>SUM('Product Inventory Targets'!J28-'Product Inventory'!J28)</f>
        <v>0</v>
      </c>
      <c r="K28" s="181">
        <f>SUM('Product Inventory Targets'!K28-'Product Inventory'!K28)</f>
        <v>0</v>
      </c>
      <c r="L28" s="182">
        <f>SUM('Product Inventory Targets'!L28-'Product Inventory'!L28)</f>
        <v>0</v>
      </c>
      <c r="M28" s="183">
        <f>SUM('Product Inventory Targets'!M28-'Product Inventory'!M28)</f>
        <v>0</v>
      </c>
      <c r="N28" s="184">
        <f>SUM('Product Inventory Targets'!N28-'Product Inventory'!N28)</f>
        <v>0</v>
      </c>
      <c r="O28" s="185">
        <f>SUM('Product Inventory Targets'!O28-'Product Inventory'!O28)</f>
        <v>0</v>
      </c>
      <c r="P28" s="186">
        <f>SUM('Product Inventory Targets'!P28-'Product Inventory'!P28)</f>
        <v>0</v>
      </c>
      <c r="Q28" s="187">
        <f>SUM('Product Inventory Targets'!Q28-'Product Inventory'!Q28)</f>
        <v>0</v>
      </c>
      <c r="R28" s="188">
        <f>SUM('Product Inventory Targets'!R28-'Product Inventory'!R28)</f>
        <v>0</v>
      </c>
      <c r="S28" s="189">
        <f>SUM('Product Inventory Targets'!S28-'Product Inventory'!S28)</f>
        <v>0</v>
      </c>
      <c r="T28" s="190">
        <f>SUM('Product Inventory Targets'!T28-'Product Inventory'!T28)</f>
        <v>0</v>
      </c>
      <c r="U28" s="191">
        <f>SUM('Product Inventory Targets'!U28-'Product Inventory'!U28)</f>
        <v>0</v>
      </c>
      <c r="V28" s="192">
        <f>SUM('Product Inventory Targets'!V28-'Product Inventory'!V28)</f>
        <v>0</v>
      </c>
      <c r="W28" s="193">
        <f>SUM('Product Inventory Targets'!W28-'Product Inventory'!W28)</f>
        <v>0</v>
      </c>
      <c r="X28" s="194">
        <f>SUM('Product Inventory Targets'!X28-'Product Inventory'!X28)</f>
        <v>0</v>
      </c>
      <c r="Y28" s="195">
        <f>SUM('Product Inventory Targets'!Y28-'Product Inventory'!Y28)</f>
        <v>0</v>
      </c>
      <c r="Z28" s="196">
        <f>SUM('Product Inventory Targets'!Z28-'Product Inventory'!Z28)</f>
        <v>0</v>
      </c>
      <c r="AA28" s="197">
        <f>SUM('Product Inventory Targets'!AA28-'Product Inventory'!AA28)</f>
        <v>0</v>
      </c>
      <c r="AB28" s="198">
        <f>SUM('Product Inventory Targets'!AB28-'Product Inventory'!AB28)</f>
        <v>0</v>
      </c>
      <c r="AC28" s="199">
        <f>SUM('Product Inventory Targets'!AC28-'Product Inventory'!AC28)</f>
        <v>0</v>
      </c>
      <c r="AD28" s="200">
        <f>SUM('Product Inventory Targets'!AD28-'Product Inventory'!AD28)</f>
        <v>0</v>
      </c>
      <c r="AE28" s="201">
        <f>SUM('Product Inventory Targets'!AE28-'Product Inventory'!AE28)</f>
        <v>0</v>
      </c>
      <c r="AF28" s="202">
        <f>SUM('Product Inventory Targets'!AF28-'Product Inventory'!AF28)</f>
        <v>0</v>
      </c>
      <c r="AG28" s="230">
        <f>SUM('Product Inventory Targets'!AG28-'Product Inventory'!AG28)</f>
        <v>0</v>
      </c>
      <c r="AH28" s="311">
        <f>SUM('Product Inventory Targets'!AH28-'Product Inventory'!AH28)</f>
        <v>0</v>
      </c>
      <c r="AI28" s="312">
        <f>SUM('Product Inventory Targets'!AI28-'Product Inventory'!AI28)</f>
        <v>0</v>
      </c>
      <c r="AJ28" s="313">
        <f>SUM('Product Inventory Targets'!AJ28-'Product Inventory'!AJ28)</f>
        <v>0</v>
      </c>
      <c r="AK28" s="314">
        <f>SUM('Product Inventory Targets'!AK28-'Product Inventory'!AK28)</f>
        <v>0</v>
      </c>
      <c r="AL28" s="139">
        <f>SUM('Product Inventory Targets'!AL28-'Product Inventory'!AL28)</f>
        <v>0</v>
      </c>
      <c r="AM28" s="139">
        <f>SUM('Product Inventory Targets'!AM28-'Product Inventory'!AM28)</f>
        <v>0</v>
      </c>
      <c r="AN28" s="175"/>
      <c r="AO28" s="175"/>
      <c r="AP28" s="175"/>
      <c r="AQ28" s="175"/>
    </row>
    <row r="29" spans="1:43" x14ac:dyDescent="0.2">
      <c r="A29" s="139">
        <f>'Product Inventory'!A28</f>
        <v>0</v>
      </c>
      <c r="B29" s="139">
        <f>'Product Inventory'!B28</f>
        <v>0</v>
      </c>
      <c r="F29" s="176">
        <f>SUM('Product Inventory Targets'!F29-'Product Inventory'!F29)</f>
        <v>0</v>
      </c>
      <c r="G29" s="177">
        <f>SUM('Product Inventory Targets'!G29-'Product Inventory'!G29)</f>
        <v>0</v>
      </c>
      <c r="H29" s="178">
        <f>SUM('Product Inventory Targets'!H29-'Product Inventory'!H29)</f>
        <v>0</v>
      </c>
      <c r="I29" s="179">
        <f>SUM('Product Inventory Targets'!I29-'Product Inventory'!I29)</f>
        <v>0</v>
      </c>
      <c r="J29" s="180">
        <f>SUM('Product Inventory Targets'!J29-'Product Inventory'!J29)</f>
        <v>0</v>
      </c>
      <c r="K29" s="181">
        <f>SUM('Product Inventory Targets'!K29-'Product Inventory'!K29)</f>
        <v>0</v>
      </c>
      <c r="L29" s="182">
        <f>SUM('Product Inventory Targets'!L29-'Product Inventory'!L29)</f>
        <v>0</v>
      </c>
      <c r="M29" s="183">
        <f>SUM('Product Inventory Targets'!M29-'Product Inventory'!M29)</f>
        <v>0</v>
      </c>
      <c r="N29" s="184">
        <f>SUM('Product Inventory Targets'!N29-'Product Inventory'!N29)</f>
        <v>0</v>
      </c>
      <c r="O29" s="185">
        <f>SUM('Product Inventory Targets'!O29-'Product Inventory'!O29)</f>
        <v>0</v>
      </c>
      <c r="P29" s="186">
        <f>SUM('Product Inventory Targets'!P29-'Product Inventory'!P29)</f>
        <v>0</v>
      </c>
      <c r="Q29" s="187">
        <f>SUM('Product Inventory Targets'!Q29-'Product Inventory'!Q29)</f>
        <v>0</v>
      </c>
      <c r="R29" s="188">
        <f>SUM('Product Inventory Targets'!R29-'Product Inventory'!R29)</f>
        <v>0</v>
      </c>
      <c r="S29" s="189">
        <f>SUM('Product Inventory Targets'!S29-'Product Inventory'!S29)</f>
        <v>0</v>
      </c>
      <c r="T29" s="190">
        <f>SUM('Product Inventory Targets'!T29-'Product Inventory'!T29)</f>
        <v>0</v>
      </c>
      <c r="U29" s="191">
        <f>SUM('Product Inventory Targets'!U29-'Product Inventory'!U29)</f>
        <v>0</v>
      </c>
      <c r="V29" s="192">
        <f>SUM('Product Inventory Targets'!V29-'Product Inventory'!V29)</f>
        <v>0</v>
      </c>
      <c r="W29" s="193">
        <f>SUM('Product Inventory Targets'!W29-'Product Inventory'!W29)</f>
        <v>0</v>
      </c>
      <c r="X29" s="194">
        <f>SUM('Product Inventory Targets'!X29-'Product Inventory'!X29)</f>
        <v>0</v>
      </c>
      <c r="Y29" s="195">
        <f>SUM('Product Inventory Targets'!Y29-'Product Inventory'!Y29)</f>
        <v>0</v>
      </c>
      <c r="Z29" s="196">
        <f>SUM('Product Inventory Targets'!Z29-'Product Inventory'!Z29)</f>
        <v>0</v>
      </c>
      <c r="AA29" s="197">
        <f>SUM('Product Inventory Targets'!AA29-'Product Inventory'!AA29)</f>
        <v>0</v>
      </c>
      <c r="AB29" s="198">
        <f>SUM('Product Inventory Targets'!AB29-'Product Inventory'!AB29)</f>
        <v>0</v>
      </c>
      <c r="AC29" s="199">
        <f>SUM('Product Inventory Targets'!AC29-'Product Inventory'!AC29)</f>
        <v>0</v>
      </c>
      <c r="AD29" s="200">
        <f>SUM('Product Inventory Targets'!AD29-'Product Inventory'!AD29)</f>
        <v>0</v>
      </c>
      <c r="AE29" s="201">
        <f>SUM('Product Inventory Targets'!AE29-'Product Inventory'!AE29)</f>
        <v>0</v>
      </c>
      <c r="AF29" s="202">
        <f>SUM('Product Inventory Targets'!AF29-'Product Inventory'!AF29)</f>
        <v>0</v>
      </c>
      <c r="AG29" s="230">
        <f>SUM('Product Inventory Targets'!AG29-'Product Inventory'!AG29)</f>
        <v>0</v>
      </c>
      <c r="AH29" s="311">
        <f>SUM('Product Inventory Targets'!AH29-'Product Inventory'!AH29)</f>
        <v>0</v>
      </c>
      <c r="AI29" s="312">
        <f>SUM('Product Inventory Targets'!AI29-'Product Inventory'!AI29)</f>
        <v>0</v>
      </c>
      <c r="AJ29" s="313">
        <f>SUM('Product Inventory Targets'!AJ29-'Product Inventory'!AJ29)</f>
        <v>0</v>
      </c>
      <c r="AK29" s="314">
        <f>SUM('Product Inventory Targets'!AK29-'Product Inventory'!AK29)</f>
        <v>0</v>
      </c>
      <c r="AL29" s="139">
        <f>SUM('Product Inventory Targets'!AL29-'Product Inventory'!AL29)</f>
        <v>0</v>
      </c>
      <c r="AM29" s="139">
        <f>SUM('Product Inventory Targets'!AM29-'Product Inventory'!AM29)</f>
        <v>0</v>
      </c>
      <c r="AN29" s="175"/>
      <c r="AO29" s="175"/>
      <c r="AP29" s="175"/>
      <c r="AQ29" s="175"/>
    </row>
    <row r="30" spans="1:43" x14ac:dyDescent="0.2">
      <c r="A30" s="139">
        <f>'Product Inventory'!A29</f>
        <v>0</v>
      </c>
      <c r="B30" s="139">
        <f>'Product Inventory'!B29</f>
        <v>0</v>
      </c>
      <c r="F30" s="176">
        <f>SUM('Product Inventory Targets'!F30-'Product Inventory'!F30)</f>
        <v>0</v>
      </c>
      <c r="G30" s="177">
        <f>SUM('Product Inventory Targets'!G30-'Product Inventory'!G30)</f>
        <v>0</v>
      </c>
      <c r="H30" s="178">
        <f>SUM('Product Inventory Targets'!H30-'Product Inventory'!H30)</f>
        <v>0</v>
      </c>
      <c r="I30" s="179">
        <f>SUM('Product Inventory Targets'!I30-'Product Inventory'!I30)</f>
        <v>0</v>
      </c>
      <c r="J30" s="180">
        <f>SUM('Product Inventory Targets'!J30-'Product Inventory'!J30)</f>
        <v>0</v>
      </c>
      <c r="K30" s="181">
        <f>SUM('Product Inventory Targets'!K30-'Product Inventory'!K30)</f>
        <v>0</v>
      </c>
      <c r="L30" s="182">
        <f>SUM('Product Inventory Targets'!L30-'Product Inventory'!L30)</f>
        <v>0</v>
      </c>
      <c r="M30" s="183">
        <f>SUM('Product Inventory Targets'!M30-'Product Inventory'!M30)</f>
        <v>0</v>
      </c>
      <c r="N30" s="184">
        <f>SUM('Product Inventory Targets'!N30-'Product Inventory'!N30)</f>
        <v>0</v>
      </c>
      <c r="O30" s="185">
        <f>SUM('Product Inventory Targets'!O30-'Product Inventory'!O30)</f>
        <v>0</v>
      </c>
      <c r="P30" s="186">
        <f>SUM('Product Inventory Targets'!P30-'Product Inventory'!P30)</f>
        <v>0</v>
      </c>
      <c r="Q30" s="187">
        <f>SUM('Product Inventory Targets'!Q30-'Product Inventory'!Q30)</f>
        <v>0</v>
      </c>
      <c r="R30" s="188">
        <f>SUM('Product Inventory Targets'!R30-'Product Inventory'!R30)</f>
        <v>0</v>
      </c>
      <c r="S30" s="189">
        <f>SUM('Product Inventory Targets'!S30-'Product Inventory'!S30)</f>
        <v>0</v>
      </c>
      <c r="T30" s="190">
        <f>SUM('Product Inventory Targets'!T30-'Product Inventory'!T30)</f>
        <v>0</v>
      </c>
      <c r="U30" s="191">
        <f>SUM('Product Inventory Targets'!U30-'Product Inventory'!U30)</f>
        <v>0</v>
      </c>
      <c r="V30" s="192">
        <f>SUM('Product Inventory Targets'!V30-'Product Inventory'!V30)</f>
        <v>0</v>
      </c>
      <c r="W30" s="193">
        <f>SUM('Product Inventory Targets'!W30-'Product Inventory'!W30)</f>
        <v>0</v>
      </c>
      <c r="X30" s="194">
        <f>SUM('Product Inventory Targets'!X30-'Product Inventory'!X30)</f>
        <v>0</v>
      </c>
      <c r="Y30" s="195">
        <f>SUM('Product Inventory Targets'!Y30-'Product Inventory'!Y30)</f>
        <v>0</v>
      </c>
      <c r="Z30" s="196">
        <f>SUM('Product Inventory Targets'!Z30-'Product Inventory'!Z30)</f>
        <v>0</v>
      </c>
      <c r="AA30" s="197">
        <f>SUM('Product Inventory Targets'!AA30-'Product Inventory'!AA30)</f>
        <v>0</v>
      </c>
      <c r="AB30" s="198">
        <f>SUM('Product Inventory Targets'!AB30-'Product Inventory'!AB30)</f>
        <v>0</v>
      </c>
      <c r="AC30" s="199">
        <f>SUM('Product Inventory Targets'!AC30-'Product Inventory'!AC30)</f>
        <v>0</v>
      </c>
      <c r="AD30" s="200">
        <f>SUM('Product Inventory Targets'!AD30-'Product Inventory'!AD30)</f>
        <v>0</v>
      </c>
      <c r="AE30" s="201">
        <f>SUM('Product Inventory Targets'!AE30-'Product Inventory'!AE30)</f>
        <v>0</v>
      </c>
      <c r="AF30" s="202">
        <f>SUM('Product Inventory Targets'!AF30-'Product Inventory'!AF30)</f>
        <v>0</v>
      </c>
      <c r="AG30" s="230">
        <f>SUM('Product Inventory Targets'!AG30-'Product Inventory'!AG30)</f>
        <v>0</v>
      </c>
      <c r="AH30" s="311">
        <f>SUM('Product Inventory Targets'!AH30-'Product Inventory'!AH30)</f>
        <v>0</v>
      </c>
      <c r="AI30" s="312">
        <f>SUM('Product Inventory Targets'!AI30-'Product Inventory'!AI30)</f>
        <v>0</v>
      </c>
      <c r="AJ30" s="313">
        <f>SUM('Product Inventory Targets'!AJ30-'Product Inventory'!AJ30)</f>
        <v>0</v>
      </c>
      <c r="AK30" s="314">
        <f>SUM('Product Inventory Targets'!AK30-'Product Inventory'!AK30)</f>
        <v>0</v>
      </c>
      <c r="AL30" s="139">
        <f>SUM('Product Inventory Targets'!AL30-'Product Inventory'!AL30)</f>
        <v>0</v>
      </c>
      <c r="AM30" s="139">
        <f>SUM('Product Inventory Targets'!AM30-'Product Inventory'!AM30)</f>
        <v>0</v>
      </c>
      <c r="AN30" s="175"/>
      <c r="AO30" s="175"/>
      <c r="AP30" s="175"/>
      <c r="AQ30" s="175"/>
    </row>
    <row r="31" spans="1:43" x14ac:dyDescent="0.2">
      <c r="A31" s="139">
        <f>'Product Inventory'!A30</f>
        <v>0</v>
      </c>
      <c r="B31" s="139">
        <f>'Product Inventory'!B30</f>
        <v>0</v>
      </c>
      <c r="F31" s="176">
        <f>SUM('Product Inventory Targets'!F31-'Product Inventory'!F31)</f>
        <v>0</v>
      </c>
      <c r="G31" s="177">
        <f>SUM('Product Inventory Targets'!G31-'Product Inventory'!G31)</f>
        <v>0</v>
      </c>
      <c r="H31" s="178">
        <f>SUM('Product Inventory Targets'!H31-'Product Inventory'!H31)</f>
        <v>0</v>
      </c>
      <c r="I31" s="179">
        <f>SUM('Product Inventory Targets'!I31-'Product Inventory'!I31)</f>
        <v>0</v>
      </c>
      <c r="J31" s="180">
        <f>SUM('Product Inventory Targets'!J31-'Product Inventory'!J31)</f>
        <v>0</v>
      </c>
      <c r="K31" s="181">
        <f>SUM('Product Inventory Targets'!K31-'Product Inventory'!K31)</f>
        <v>0</v>
      </c>
      <c r="L31" s="182">
        <f>SUM('Product Inventory Targets'!L31-'Product Inventory'!L31)</f>
        <v>0</v>
      </c>
      <c r="M31" s="183">
        <f>SUM('Product Inventory Targets'!M31-'Product Inventory'!M31)</f>
        <v>0</v>
      </c>
      <c r="N31" s="184">
        <f>SUM('Product Inventory Targets'!N31-'Product Inventory'!N31)</f>
        <v>0</v>
      </c>
      <c r="O31" s="185">
        <f>SUM('Product Inventory Targets'!O31-'Product Inventory'!O31)</f>
        <v>0</v>
      </c>
      <c r="P31" s="186">
        <f>SUM('Product Inventory Targets'!P31-'Product Inventory'!P31)</f>
        <v>0</v>
      </c>
      <c r="Q31" s="187">
        <f>SUM('Product Inventory Targets'!Q31-'Product Inventory'!Q31)</f>
        <v>0</v>
      </c>
      <c r="R31" s="188">
        <f>SUM('Product Inventory Targets'!R31-'Product Inventory'!R31)</f>
        <v>0</v>
      </c>
      <c r="S31" s="189">
        <f>SUM('Product Inventory Targets'!S31-'Product Inventory'!S31)</f>
        <v>0</v>
      </c>
      <c r="T31" s="190">
        <f>SUM('Product Inventory Targets'!T31-'Product Inventory'!T31)</f>
        <v>0</v>
      </c>
      <c r="U31" s="191">
        <f>SUM('Product Inventory Targets'!U31-'Product Inventory'!U31)</f>
        <v>0</v>
      </c>
      <c r="V31" s="192">
        <f>SUM('Product Inventory Targets'!V31-'Product Inventory'!V31)</f>
        <v>0</v>
      </c>
      <c r="W31" s="193">
        <f>SUM('Product Inventory Targets'!W31-'Product Inventory'!W31)</f>
        <v>0</v>
      </c>
      <c r="X31" s="194">
        <f>SUM('Product Inventory Targets'!X31-'Product Inventory'!X31)</f>
        <v>0</v>
      </c>
      <c r="Y31" s="195">
        <f>SUM('Product Inventory Targets'!Y31-'Product Inventory'!Y31)</f>
        <v>0</v>
      </c>
      <c r="Z31" s="196">
        <f>SUM('Product Inventory Targets'!Z31-'Product Inventory'!Z31)</f>
        <v>0</v>
      </c>
      <c r="AA31" s="197">
        <f>SUM('Product Inventory Targets'!AA31-'Product Inventory'!AA31)</f>
        <v>0</v>
      </c>
      <c r="AB31" s="198">
        <f>SUM('Product Inventory Targets'!AB31-'Product Inventory'!AB31)</f>
        <v>0</v>
      </c>
      <c r="AC31" s="199">
        <f>SUM('Product Inventory Targets'!AC31-'Product Inventory'!AC31)</f>
        <v>0</v>
      </c>
      <c r="AD31" s="200">
        <f>SUM('Product Inventory Targets'!AD31-'Product Inventory'!AD31)</f>
        <v>0</v>
      </c>
      <c r="AE31" s="201">
        <f>SUM('Product Inventory Targets'!AE31-'Product Inventory'!AE31)</f>
        <v>0</v>
      </c>
      <c r="AF31" s="202">
        <f>SUM('Product Inventory Targets'!AF31-'Product Inventory'!AF31)</f>
        <v>0</v>
      </c>
      <c r="AG31" s="230">
        <f>SUM('Product Inventory Targets'!AG31-'Product Inventory'!AG31)</f>
        <v>0</v>
      </c>
      <c r="AH31" s="311">
        <f>SUM('Product Inventory Targets'!AH31-'Product Inventory'!AH31)</f>
        <v>0</v>
      </c>
      <c r="AI31" s="312">
        <f>SUM('Product Inventory Targets'!AI31-'Product Inventory'!AI31)</f>
        <v>0</v>
      </c>
      <c r="AJ31" s="313">
        <f>SUM('Product Inventory Targets'!AJ31-'Product Inventory'!AJ31)</f>
        <v>0</v>
      </c>
      <c r="AK31" s="314">
        <f>SUM('Product Inventory Targets'!AK31-'Product Inventory'!AK31)</f>
        <v>0</v>
      </c>
      <c r="AL31" s="139">
        <f>SUM('Product Inventory Targets'!AL31-'Product Inventory'!AL31)</f>
        <v>0</v>
      </c>
      <c r="AM31" s="139">
        <f>SUM('Product Inventory Targets'!AM31-'Product Inventory'!AM31)</f>
        <v>0</v>
      </c>
      <c r="AN31" s="175"/>
      <c r="AO31" s="175"/>
      <c r="AP31" s="175"/>
      <c r="AQ31" s="175"/>
    </row>
    <row r="32" spans="1:43" x14ac:dyDescent="0.2">
      <c r="A32" s="139">
        <f>'Product Inventory'!A31</f>
        <v>0</v>
      </c>
      <c r="B32" s="139">
        <f>'Product Inventory'!B31</f>
        <v>0</v>
      </c>
      <c r="F32" s="176">
        <f>SUM('Product Inventory Targets'!F32-'Product Inventory'!F32)</f>
        <v>0</v>
      </c>
      <c r="G32" s="177">
        <f>SUM('Product Inventory Targets'!G32-'Product Inventory'!G32)</f>
        <v>0</v>
      </c>
      <c r="H32" s="178">
        <f>SUM('Product Inventory Targets'!H32-'Product Inventory'!H32)</f>
        <v>0</v>
      </c>
      <c r="I32" s="179">
        <f>SUM('Product Inventory Targets'!I32-'Product Inventory'!I32)</f>
        <v>0</v>
      </c>
      <c r="J32" s="180">
        <f>SUM('Product Inventory Targets'!J32-'Product Inventory'!J32)</f>
        <v>0</v>
      </c>
      <c r="K32" s="181">
        <f>SUM('Product Inventory Targets'!K32-'Product Inventory'!K32)</f>
        <v>0</v>
      </c>
      <c r="L32" s="182">
        <f>SUM('Product Inventory Targets'!L32-'Product Inventory'!L32)</f>
        <v>0</v>
      </c>
      <c r="M32" s="183">
        <f>SUM('Product Inventory Targets'!M32-'Product Inventory'!M32)</f>
        <v>0</v>
      </c>
      <c r="N32" s="184">
        <f>SUM('Product Inventory Targets'!N32-'Product Inventory'!N32)</f>
        <v>0</v>
      </c>
      <c r="O32" s="185">
        <f>SUM('Product Inventory Targets'!O32-'Product Inventory'!O32)</f>
        <v>0</v>
      </c>
      <c r="P32" s="186">
        <f>SUM('Product Inventory Targets'!P32-'Product Inventory'!P32)</f>
        <v>0</v>
      </c>
      <c r="Q32" s="187">
        <f>SUM('Product Inventory Targets'!Q32-'Product Inventory'!Q32)</f>
        <v>0</v>
      </c>
      <c r="R32" s="188">
        <f>SUM('Product Inventory Targets'!R32-'Product Inventory'!R32)</f>
        <v>0</v>
      </c>
      <c r="S32" s="189">
        <f>SUM('Product Inventory Targets'!S32-'Product Inventory'!S32)</f>
        <v>0</v>
      </c>
      <c r="T32" s="190">
        <f>SUM('Product Inventory Targets'!T32-'Product Inventory'!T32)</f>
        <v>0</v>
      </c>
      <c r="U32" s="191">
        <f>SUM('Product Inventory Targets'!U32-'Product Inventory'!U32)</f>
        <v>0</v>
      </c>
      <c r="V32" s="192">
        <f>SUM('Product Inventory Targets'!V32-'Product Inventory'!V32)</f>
        <v>0</v>
      </c>
      <c r="W32" s="193">
        <f>SUM('Product Inventory Targets'!W32-'Product Inventory'!W32)</f>
        <v>0</v>
      </c>
      <c r="X32" s="194">
        <f>SUM('Product Inventory Targets'!X32-'Product Inventory'!X32)</f>
        <v>0</v>
      </c>
      <c r="Y32" s="195">
        <f>SUM('Product Inventory Targets'!Y32-'Product Inventory'!Y32)</f>
        <v>0</v>
      </c>
      <c r="Z32" s="196">
        <f>SUM('Product Inventory Targets'!Z32-'Product Inventory'!Z32)</f>
        <v>0</v>
      </c>
      <c r="AA32" s="197">
        <f>SUM('Product Inventory Targets'!AA32-'Product Inventory'!AA32)</f>
        <v>0</v>
      </c>
      <c r="AB32" s="198">
        <f>SUM('Product Inventory Targets'!AB32-'Product Inventory'!AB32)</f>
        <v>0</v>
      </c>
      <c r="AC32" s="199">
        <f>SUM('Product Inventory Targets'!AC32-'Product Inventory'!AC32)</f>
        <v>0</v>
      </c>
      <c r="AD32" s="200">
        <f>SUM('Product Inventory Targets'!AD32-'Product Inventory'!AD32)</f>
        <v>0</v>
      </c>
      <c r="AE32" s="201">
        <f>SUM('Product Inventory Targets'!AE32-'Product Inventory'!AE32)</f>
        <v>0</v>
      </c>
      <c r="AF32" s="202">
        <f>SUM('Product Inventory Targets'!AF32-'Product Inventory'!AF32)</f>
        <v>0</v>
      </c>
      <c r="AG32" s="230">
        <f>SUM('Product Inventory Targets'!AG32-'Product Inventory'!AG32)</f>
        <v>0</v>
      </c>
      <c r="AH32" s="311">
        <f>SUM('Product Inventory Targets'!AH32-'Product Inventory'!AH32)</f>
        <v>0</v>
      </c>
      <c r="AI32" s="312">
        <f>SUM('Product Inventory Targets'!AI32-'Product Inventory'!AI32)</f>
        <v>0</v>
      </c>
      <c r="AJ32" s="313">
        <f>SUM('Product Inventory Targets'!AJ32-'Product Inventory'!AJ32)</f>
        <v>0</v>
      </c>
      <c r="AK32" s="314">
        <f>SUM('Product Inventory Targets'!AK32-'Product Inventory'!AK32)</f>
        <v>0</v>
      </c>
      <c r="AL32" s="139">
        <f>SUM('Product Inventory Targets'!AL32-'Product Inventory'!AL32)</f>
        <v>0</v>
      </c>
      <c r="AM32" s="139">
        <f>SUM('Product Inventory Targets'!AM32-'Product Inventory'!AM32)</f>
        <v>0</v>
      </c>
      <c r="AN32" s="175"/>
      <c r="AO32" s="175"/>
      <c r="AP32" s="175"/>
      <c r="AQ32" s="175"/>
    </row>
    <row r="33" spans="1:43" x14ac:dyDescent="0.2">
      <c r="A33" s="139">
        <f>'Product Inventory'!A32</f>
        <v>0</v>
      </c>
      <c r="B33" s="139">
        <f>'Product Inventory'!B32</f>
        <v>0</v>
      </c>
      <c r="F33" s="176">
        <f>SUM('Product Inventory Targets'!F33-'Product Inventory'!F33)</f>
        <v>0</v>
      </c>
      <c r="G33" s="177">
        <f>SUM('Product Inventory Targets'!G33-'Product Inventory'!G33)</f>
        <v>0</v>
      </c>
      <c r="H33" s="178">
        <f>SUM('Product Inventory Targets'!H33-'Product Inventory'!H33)</f>
        <v>0</v>
      </c>
      <c r="I33" s="179">
        <f>SUM('Product Inventory Targets'!I33-'Product Inventory'!I33)</f>
        <v>0</v>
      </c>
      <c r="J33" s="180">
        <f>SUM('Product Inventory Targets'!J33-'Product Inventory'!J33)</f>
        <v>0</v>
      </c>
      <c r="K33" s="181">
        <f>SUM('Product Inventory Targets'!K33-'Product Inventory'!K33)</f>
        <v>0</v>
      </c>
      <c r="L33" s="182">
        <f>SUM('Product Inventory Targets'!L33-'Product Inventory'!L33)</f>
        <v>0</v>
      </c>
      <c r="M33" s="183">
        <f>SUM('Product Inventory Targets'!M33-'Product Inventory'!M33)</f>
        <v>0</v>
      </c>
      <c r="N33" s="184">
        <f>SUM('Product Inventory Targets'!N33-'Product Inventory'!N33)</f>
        <v>0</v>
      </c>
      <c r="O33" s="185">
        <f>SUM('Product Inventory Targets'!O33-'Product Inventory'!O33)</f>
        <v>0</v>
      </c>
      <c r="P33" s="186">
        <f>SUM('Product Inventory Targets'!P33-'Product Inventory'!P33)</f>
        <v>0</v>
      </c>
      <c r="Q33" s="187">
        <f>SUM('Product Inventory Targets'!Q33-'Product Inventory'!Q33)</f>
        <v>0</v>
      </c>
      <c r="R33" s="188">
        <f>SUM('Product Inventory Targets'!R33-'Product Inventory'!R33)</f>
        <v>0</v>
      </c>
      <c r="S33" s="189">
        <f>SUM('Product Inventory Targets'!S33-'Product Inventory'!S33)</f>
        <v>0</v>
      </c>
      <c r="T33" s="190">
        <f>SUM('Product Inventory Targets'!T33-'Product Inventory'!T33)</f>
        <v>0</v>
      </c>
      <c r="U33" s="191">
        <f>SUM('Product Inventory Targets'!U33-'Product Inventory'!U33)</f>
        <v>0</v>
      </c>
      <c r="V33" s="192">
        <f>SUM('Product Inventory Targets'!V33-'Product Inventory'!V33)</f>
        <v>0</v>
      </c>
      <c r="W33" s="193">
        <f>SUM('Product Inventory Targets'!W33-'Product Inventory'!W33)</f>
        <v>0</v>
      </c>
      <c r="X33" s="194">
        <f>SUM('Product Inventory Targets'!X33-'Product Inventory'!X33)</f>
        <v>0</v>
      </c>
      <c r="Y33" s="195">
        <f>SUM('Product Inventory Targets'!Y33-'Product Inventory'!Y33)</f>
        <v>0</v>
      </c>
      <c r="Z33" s="196">
        <f>SUM('Product Inventory Targets'!Z33-'Product Inventory'!Z33)</f>
        <v>0</v>
      </c>
      <c r="AA33" s="197">
        <f>SUM('Product Inventory Targets'!AA33-'Product Inventory'!AA33)</f>
        <v>0</v>
      </c>
      <c r="AB33" s="198">
        <f>SUM('Product Inventory Targets'!AB33-'Product Inventory'!AB33)</f>
        <v>0</v>
      </c>
      <c r="AC33" s="199">
        <f>SUM('Product Inventory Targets'!AC33-'Product Inventory'!AC33)</f>
        <v>0</v>
      </c>
      <c r="AD33" s="200">
        <f>SUM('Product Inventory Targets'!AD33-'Product Inventory'!AD33)</f>
        <v>0</v>
      </c>
      <c r="AE33" s="201">
        <f>SUM('Product Inventory Targets'!AE33-'Product Inventory'!AE33)</f>
        <v>0</v>
      </c>
      <c r="AF33" s="202">
        <f>SUM('Product Inventory Targets'!AF33-'Product Inventory'!AF33)</f>
        <v>0</v>
      </c>
      <c r="AG33" s="230">
        <f>SUM('Product Inventory Targets'!AG33-'Product Inventory'!AG33)</f>
        <v>0</v>
      </c>
      <c r="AH33" s="311">
        <f>SUM('Product Inventory Targets'!AH33-'Product Inventory'!AH33)</f>
        <v>0</v>
      </c>
      <c r="AI33" s="312">
        <f>SUM('Product Inventory Targets'!AI33-'Product Inventory'!AI33)</f>
        <v>0</v>
      </c>
      <c r="AJ33" s="313">
        <f>SUM('Product Inventory Targets'!AJ33-'Product Inventory'!AJ33)</f>
        <v>0</v>
      </c>
      <c r="AK33" s="314">
        <f>SUM('Product Inventory Targets'!AK33-'Product Inventory'!AK33)</f>
        <v>0</v>
      </c>
      <c r="AL33" s="139">
        <f>SUM('Product Inventory Targets'!AL33-'Product Inventory'!AL33)</f>
        <v>0</v>
      </c>
      <c r="AM33" s="139">
        <f>SUM('Product Inventory Targets'!AM33-'Product Inventory'!AM33)</f>
        <v>0</v>
      </c>
      <c r="AN33" s="175"/>
      <c r="AO33" s="175"/>
      <c r="AP33" s="175"/>
      <c r="AQ33" s="175"/>
    </row>
    <row r="34" spans="1:43" x14ac:dyDescent="0.2">
      <c r="A34" s="139">
        <f>'Product Inventory'!A33</f>
        <v>0</v>
      </c>
      <c r="B34" s="139">
        <f>'Product Inventory'!B33</f>
        <v>0</v>
      </c>
      <c r="F34" s="176">
        <f>SUM('Product Inventory Targets'!F34-'Product Inventory'!F34)</f>
        <v>0</v>
      </c>
      <c r="G34" s="177">
        <f>SUM('Product Inventory Targets'!G34-'Product Inventory'!G34)</f>
        <v>0</v>
      </c>
      <c r="H34" s="178">
        <f>SUM('Product Inventory Targets'!H34-'Product Inventory'!H34)</f>
        <v>0</v>
      </c>
      <c r="I34" s="179">
        <f>SUM('Product Inventory Targets'!I34-'Product Inventory'!I34)</f>
        <v>0</v>
      </c>
      <c r="J34" s="180">
        <f>SUM('Product Inventory Targets'!J34-'Product Inventory'!J34)</f>
        <v>0</v>
      </c>
      <c r="K34" s="181">
        <f>SUM('Product Inventory Targets'!K34-'Product Inventory'!K34)</f>
        <v>0</v>
      </c>
      <c r="L34" s="182">
        <f>SUM('Product Inventory Targets'!L34-'Product Inventory'!L34)</f>
        <v>0</v>
      </c>
      <c r="M34" s="183">
        <f>SUM('Product Inventory Targets'!M34-'Product Inventory'!M34)</f>
        <v>0</v>
      </c>
      <c r="N34" s="184">
        <f>SUM('Product Inventory Targets'!N34-'Product Inventory'!N34)</f>
        <v>0</v>
      </c>
      <c r="O34" s="185">
        <f>SUM('Product Inventory Targets'!O34-'Product Inventory'!O34)</f>
        <v>0</v>
      </c>
      <c r="P34" s="186">
        <f>SUM('Product Inventory Targets'!P34-'Product Inventory'!P34)</f>
        <v>0</v>
      </c>
      <c r="Q34" s="187">
        <f>SUM('Product Inventory Targets'!Q34-'Product Inventory'!Q34)</f>
        <v>0</v>
      </c>
      <c r="R34" s="188">
        <f>SUM('Product Inventory Targets'!R34-'Product Inventory'!R34)</f>
        <v>0</v>
      </c>
      <c r="S34" s="189">
        <f>SUM('Product Inventory Targets'!S34-'Product Inventory'!S34)</f>
        <v>0</v>
      </c>
      <c r="T34" s="190">
        <f>SUM('Product Inventory Targets'!T34-'Product Inventory'!T34)</f>
        <v>0</v>
      </c>
      <c r="U34" s="191">
        <f>SUM('Product Inventory Targets'!U34-'Product Inventory'!U34)</f>
        <v>0</v>
      </c>
      <c r="V34" s="192">
        <f>SUM('Product Inventory Targets'!V34-'Product Inventory'!V34)</f>
        <v>0</v>
      </c>
      <c r="W34" s="193">
        <f>SUM('Product Inventory Targets'!W34-'Product Inventory'!W34)</f>
        <v>0</v>
      </c>
      <c r="X34" s="194">
        <f>SUM('Product Inventory Targets'!X34-'Product Inventory'!X34)</f>
        <v>0</v>
      </c>
      <c r="Y34" s="195">
        <f>SUM('Product Inventory Targets'!Y34-'Product Inventory'!Y34)</f>
        <v>0</v>
      </c>
      <c r="Z34" s="196">
        <f>SUM('Product Inventory Targets'!Z34-'Product Inventory'!Z34)</f>
        <v>0</v>
      </c>
      <c r="AA34" s="197">
        <f>SUM('Product Inventory Targets'!AA34-'Product Inventory'!AA34)</f>
        <v>0</v>
      </c>
      <c r="AB34" s="198">
        <f>SUM('Product Inventory Targets'!AB34-'Product Inventory'!AB34)</f>
        <v>0</v>
      </c>
      <c r="AC34" s="199">
        <f>SUM('Product Inventory Targets'!AC34-'Product Inventory'!AC34)</f>
        <v>0</v>
      </c>
      <c r="AD34" s="200">
        <f>SUM('Product Inventory Targets'!AD34-'Product Inventory'!AD34)</f>
        <v>0</v>
      </c>
      <c r="AE34" s="201">
        <f>SUM('Product Inventory Targets'!AE34-'Product Inventory'!AE34)</f>
        <v>0</v>
      </c>
      <c r="AF34" s="202">
        <f>SUM('Product Inventory Targets'!AF34-'Product Inventory'!AF34)</f>
        <v>0</v>
      </c>
      <c r="AG34" s="230">
        <f>SUM('Product Inventory Targets'!AG34-'Product Inventory'!AG34)</f>
        <v>0</v>
      </c>
      <c r="AH34" s="311">
        <f>SUM('Product Inventory Targets'!AH34-'Product Inventory'!AH34)</f>
        <v>0</v>
      </c>
      <c r="AI34" s="312">
        <f>SUM('Product Inventory Targets'!AI34-'Product Inventory'!AI34)</f>
        <v>0</v>
      </c>
      <c r="AJ34" s="313">
        <f>SUM('Product Inventory Targets'!AJ34-'Product Inventory'!AJ34)</f>
        <v>0</v>
      </c>
      <c r="AK34" s="314">
        <f>SUM('Product Inventory Targets'!AK34-'Product Inventory'!AK34)</f>
        <v>0</v>
      </c>
      <c r="AL34" s="139">
        <f>SUM('Product Inventory Targets'!AL34-'Product Inventory'!AL34)</f>
        <v>0</v>
      </c>
      <c r="AM34" s="139">
        <f>SUM('Product Inventory Targets'!AM34-'Product Inventory'!AM34)</f>
        <v>0</v>
      </c>
      <c r="AN34" s="175"/>
      <c r="AO34" s="175"/>
      <c r="AP34" s="175"/>
      <c r="AQ34" s="175"/>
    </row>
    <row r="35" spans="1:43" x14ac:dyDescent="0.2">
      <c r="A35" s="139">
        <f>'Product Inventory'!A34</f>
        <v>0</v>
      </c>
      <c r="B35" s="139">
        <f>'Product Inventory'!B34</f>
        <v>0</v>
      </c>
      <c r="F35" s="176">
        <f>SUM('Product Inventory Targets'!F35-'Product Inventory'!F35)</f>
        <v>0</v>
      </c>
      <c r="G35" s="177">
        <f>SUM('Product Inventory Targets'!G35-'Product Inventory'!G35)</f>
        <v>0</v>
      </c>
      <c r="H35" s="178">
        <f>SUM('Product Inventory Targets'!H35-'Product Inventory'!H35)</f>
        <v>0</v>
      </c>
      <c r="I35" s="179">
        <f>SUM('Product Inventory Targets'!I35-'Product Inventory'!I35)</f>
        <v>0</v>
      </c>
      <c r="J35" s="180">
        <f>SUM('Product Inventory Targets'!J35-'Product Inventory'!J35)</f>
        <v>0</v>
      </c>
      <c r="K35" s="181">
        <f>SUM('Product Inventory Targets'!K35-'Product Inventory'!K35)</f>
        <v>0</v>
      </c>
      <c r="L35" s="182">
        <f>SUM('Product Inventory Targets'!L35-'Product Inventory'!L35)</f>
        <v>0</v>
      </c>
      <c r="M35" s="183">
        <f>SUM('Product Inventory Targets'!M35-'Product Inventory'!M35)</f>
        <v>0</v>
      </c>
      <c r="N35" s="184">
        <f>SUM('Product Inventory Targets'!N35-'Product Inventory'!N35)</f>
        <v>0</v>
      </c>
      <c r="O35" s="185">
        <f>SUM('Product Inventory Targets'!O35-'Product Inventory'!O35)</f>
        <v>0</v>
      </c>
      <c r="P35" s="186">
        <f>SUM('Product Inventory Targets'!P35-'Product Inventory'!P35)</f>
        <v>0</v>
      </c>
      <c r="Q35" s="187">
        <f>SUM('Product Inventory Targets'!Q35-'Product Inventory'!Q35)</f>
        <v>0</v>
      </c>
      <c r="R35" s="188">
        <f>SUM('Product Inventory Targets'!R35-'Product Inventory'!R35)</f>
        <v>0</v>
      </c>
      <c r="S35" s="189">
        <f>SUM('Product Inventory Targets'!S35-'Product Inventory'!S35)</f>
        <v>0</v>
      </c>
      <c r="T35" s="190">
        <f>SUM('Product Inventory Targets'!T35-'Product Inventory'!T35)</f>
        <v>0</v>
      </c>
      <c r="U35" s="191">
        <f>SUM('Product Inventory Targets'!U35-'Product Inventory'!U35)</f>
        <v>0</v>
      </c>
      <c r="V35" s="192">
        <f>SUM('Product Inventory Targets'!V35-'Product Inventory'!V35)</f>
        <v>0</v>
      </c>
      <c r="W35" s="193">
        <f>SUM('Product Inventory Targets'!W35-'Product Inventory'!W35)</f>
        <v>0</v>
      </c>
      <c r="X35" s="194">
        <f>SUM('Product Inventory Targets'!X35-'Product Inventory'!X35)</f>
        <v>0</v>
      </c>
      <c r="Y35" s="195">
        <f>SUM('Product Inventory Targets'!Y35-'Product Inventory'!Y35)</f>
        <v>0</v>
      </c>
      <c r="Z35" s="196">
        <f>SUM('Product Inventory Targets'!Z35-'Product Inventory'!Z35)</f>
        <v>0</v>
      </c>
      <c r="AA35" s="197">
        <f>SUM('Product Inventory Targets'!AA35-'Product Inventory'!AA35)</f>
        <v>0</v>
      </c>
      <c r="AB35" s="198">
        <f>SUM('Product Inventory Targets'!AB35-'Product Inventory'!AB35)</f>
        <v>0</v>
      </c>
      <c r="AC35" s="199">
        <f>SUM('Product Inventory Targets'!AC35-'Product Inventory'!AC35)</f>
        <v>0</v>
      </c>
      <c r="AD35" s="200">
        <f>SUM('Product Inventory Targets'!AD35-'Product Inventory'!AD35)</f>
        <v>0</v>
      </c>
      <c r="AE35" s="201">
        <f>SUM('Product Inventory Targets'!AE35-'Product Inventory'!AE35)</f>
        <v>0</v>
      </c>
      <c r="AF35" s="202">
        <f>SUM('Product Inventory Targets'!AF35-'Product Inventory'!AF35)</f>
        <v>0</v>
      </c>
      <c r="AG35" s="230">
        <f>SUM('Product Inventory Targets'!AG35-'Product Inventory'!AG35)</f>
        <v>0</v>
      </c>
      <c r="AH35" s="311">
        <f>SUM('Product Inventory Targets'!AH35-'Product Inventory'!AH35)</f>
        <v>0</v>
      </c>
      <c r="AI35" s="312">
        <f>SUM('Product Inventory Targets'!AI35-'Product Inventory'!AI35)</f>
        <v>0</v>
      </c>
      <c r="AJ35" s="313">
        <f>SUM('Product Inventory Targets'!AJ35-'Product Inventory'!AJ35)</f>
        <v>0</v>
      </c>
      <c r="AK35" s="314">
        <f>SUM('Product Inventory Targets'!AK35-'Product Inventory'!AK35)</f>
        <v>0</v>
      </c>
      <c r="AL35" s="139">
        <f>SUM('Product Inventory Targets'!AL35-'Product Inventory'!AL35)</f>
        <v>0</v>
      </c>
      <c r="AM35" s="139">
        <f>SUM('Product Inventory Targets'!AM35-'Product Inventory'!AM35)</f>
        <v>0</v>
      </c>
      <c r="AN35" s="175"/>
      <c r="AO35" s="175"/>
      <c r="AP35" s="175"/>
      <c r="AQ35" s="175"/>
    </row>
    <row r="36" spans="1:43" x14ac:dyDescent="0.2">
      <c r="A36" s="139">
        <f>'Product Inventory'!A35</f>
        <v>0</v>
      </c>
      <c r="B36" s="139">
        <f>'Product Inventory'!B35</f>
        <v>0</v>
      </c>
      <c r="F36" s="176">
        <f>SUM('Product Inventory Targets'!F36-'Product Inventory'!F36)</f>
        <v>0</v>
      </c>
      <c r="G36" s="177">
        <f>SUM('Product Inventory Targets'!G36-'Product Inventory'!G36)</f>
        <v>0</v>
      </c>
      <c r="H36" s="178">
        <f>SUM('Product Inventory Targets'!H36-'Product Inventory'!H36)</f>
        <v>0</v>
      </c>
      <c r="I36" s="179">
        <f>SUM('Product Inventory Targets'!I36-'Product Inventory'!I36)</f>
        <v>0</v>
      </c>
      <c r="J36" s="180">
        <f>SUM('Product Inventory Targets'!J36-'Product Inventory'!J36)</f>
        <v>0</v>
      </c>
      <c r="K36" s="181">
        <f>SUM('Product Inventory Targets'!K36-'Product Inventory'!K36)</f>
        <v>0</v>
      </c>
      <c r="L36" s="182">
        <f>SUM('Product Inventory Targets'!L36-'Product Inventory'!L36)</f>
        <v>0</v>
      </c>
      <c r="M36" s="183">
        <f>SUM('Product Inventory Targets'!M36-'Product Inventory'!M36)</f>
        <v>0</v>
      </c>
      <c r="N36" s="184">
        <f>SUM('Product Inventory Targets'!N36-'Product Inventory'!N36)</f>
        <v>0</v>
      </c>
      <c r="O36" s="185">
        <f>SUM('Product Inventory Targets'!O36-'Product Inventory'!O36)</f>
        <v>0</v>
      </c>
      <c r="P36" s="186">
        <f>SUM('Product Inventory Targets'!P36-'Product Inventory'!P36)</f>
        <v>0</v>
      </c>
      <c r="Q36" s="187">
        <f>SUM('Product Inventory Targets'!Q36-'Product Inventory'!Q36)</f>
        <v>0</v>
      </c>
      <c r="R36" s="188">
        <f>SUM('Product Inventory Targets'!R36-'Product Inventory'!R36)</f>
        <v>0</v>
      </c>
      <c r="S36" s="189">
        <f>SUM('Product Inventory Targets'!S36-'Product Inventory'!S36)</f>
        <v>0</v>
      </c>
      <c r="T36" s="190">
        <f>SUM('Product Inventory Targets'!T36-'Product Inventory'!T36)</f>
        <v>0</v>
      </c>
      <c r="U36" s="191">
        <f>SUM('Product Inventory Targets'!U36-'Product Inventory'!U36)</f>
        <v>0</v>
      </c>
      <c r="V36" s="192">
        <f>SUM('Product Inventory Targets'!V36-'Product Inventory'!V36)</f>
        <v>0</v>
      </c>
      <c r="W36" s="193">
        <f>SUM('Product Inventory Targets'!W36-'Product Inventory'!W36)</f>
        <v>0</v>
      </c>
      <c r="X36" s="194">
        <f>SUM('Product Inventory Targets'!X36-'Product Inventory'!X36)</f>
        <v>0</v>
      </c>
      <c r="Y36" s="195">
        <f>SUM('Product Inventory Targets'!Y36-'Product Inventory'!Y36)</f>
        <v>0</v>
      </c>
      <c r="Z36" s="196">
        <f>SUM('Product Inventory Targets'!Z36-'Product Inventory'!Z36)</f>
        <v>0</v>
      </c>
      <c r="AA36" s="197">
        <f>SUM('Product Inventory Targets'!AA36-'Product Inventory'!AA36)</f>
        <v>0</v>
      </c>
      <c r="AB36" s="198">
        <f>SUM('Product Inventory Targets'!AB36-'Product Inventory'!AB36)</f>
        <v>0</v>
      </c>
      <c r="AC36" s="199">
        <f>SUM('Product Inventory Targets'!AC36-'Product Inventory'!AC36)</f>
        <v>0</v>
      </c>
      <c r="AD36" s="200">
        <f>SUM('Product Inventory Targets'!AD36-'Product Inventory'!AD36)</f>
        <v>0</v>
      </c>
      <c r="AE36" s="201">
        <f>SUM('Product Inventory Targets'!AE36-'Product Inventory'!AE36)</f>
        <v>0</v>
      </c>
      <c r="AF36" s="202">
        <f>SUM('Product Inventory Targets'!AF36-'Product Inventory'!AF36)</f>
        <v>0</v>
      </c>
      <c r="AG36" s="230">
        <f>SUM('Product Inventory Targets'!AG36-'Product Inventory'!AG36)</f>
        <v>0</v>
      </c>
      <c r="AH36" s="311">
        <f>SUM('Product Inventory Targets'!AH36-'Product Inventory'!AH36)</f>
        <v>0</v>
      </c>
      <c r="AI36" s="312">
        <f>SUM('Product Inventory Targets'!AI36-'Product Inventory'!AI36)</f>
        <v>0</v>
      </c>
      <c r="AJ36" s="313">
        <f>SUM('Product Inventory Targets'!AJ36-'Product Inventory'!AJ36)</f>
        <v>0</v>
      </c>
      <c r="AK36" s="314">
        <f>SUM('Product Inventory Targets'!AK36-'Product Inventory'!AK36)</f>
        <v>0</v>
      </c>
      <c r="AL36" s="139">
        <f>SUM('Product Inventory Targets'!AL36-'Product Inventory'!AL36)</f>
        <v>0</v>
      </c>
      <c r="AM36" s="139">
        <f>SUM('Product Inventory Targets'!AM36-'Product Inventory'!AM36)</f>
        <v>0</v>
      </c>
      <c r="AN36" s="175"/>
      <c r="AO36" s="175"/>
      <c r="AP36" s="175"/>
      <c r="AQ36" s="175"/>
    </row>
    <row r="37" spans="1:43" x14ac:dyDescent="0.2">
      <c r="A37" s="139">
        <f>'Product Inventory'!A36</f>
        <v>0</v>
      </c>
      <c r="B37" s="139">
        <f>'Product Inventory'!B36</f>
        <v>0</v>
      </c>
      <c r="F37" s="176">
        <f>SUM('Product Inventory Targets'!F37-'Product Inventory'!F37)</f>
        <v>0</v>
      </c>
      <c r="G37" s="177">
        <f>SUM('Product Inventory Targets'!G37-'Product Inventory'!G37)</f>
        <v>0</v>
      </c>
      <c r="H37" s="178">
        <f>SUM('Product Inventory Targets'!H37-'Product Inventory'!H37)</f>
        <v>0</v>
      </c>
      <c r="I37" s="179">
        <f>SUM('Product Inventory Targets'!I37-'Product Inventory'!I37)</f>
        <v>0</v>
      </c>
      <c r="J37" s="180">
        <f>SUM('Product Inventory Targets'!J37-'Product Inventory'!J37)</f>
        <v>0</v>
      </c>
      <c r="K37" s="181">
        <f>SUM('Product Inventory Targets'!K37-'Product Inventory'!K37)</f>
        <v>0</v>
      </c>
      <c r="L37" s="182">
        <f>SUM('Product Inventory Targets'!L37-'Product Inventory'!L37)</f>
        <v>0</v>
      </c>
      <c r="M37" s="183">
        <f>SUM('Product Inventory Targets'!M37-'Product Inventory'!M37)</f>
        <v>0</v>
      </c>
      <c r="N37" s="184">
        <f>SUM('Product Inventory Targets'!N37-'Product Inventory'!N37)</f>
        <v>0</v>
      </c>
      <c r="O37" s="185">
        <f>SUM('Product Inventory Targets'!O37-'Product Inventory'!O37)</f>
        <v>0</v>
      </c>
      <c r="P37" s="186">
        <f>SUM('Product Inventory Targets'!P37-'Product Inventory'!P37)</f>
        <v>0</v>
      </c>
      <c r="Q37" s="187">
        <f>SUM('Product Inventory Targets'!Q37-'Product Inventory'!Q37)</f>
        <v>0</v>
      </c>
      <c r="R37" s="188">
        <f>SUM('Product Inventory Targets'!R37-'Product Inventory'!R37)</f>
        <v>0</v>
      </c>
      <c r="S37" s="189">
        <f>SUM('Product Inventory Targets'!S37-'Product Inventory'!S37)</f>
        <v>0</v>
      </c>
      <c r="T37" s="190">
        <f>SUM('Product Inventory Targets'!T37-'Product Inventory'!T37)</f>
        <v>0</v>
      </c>
      <c r="U37" s="191">
        <f>SUM('Product Inventory Targets'!U37-'Product Inventory'!U37)</f>
        <v>0</v>
      </c>
      <c r="V37" s="192">
        <f>SUM('Product Inventory Targets'!V37-'Product Inventory'!V37)</f>
        <v>0</v>
      </c>
      <c r="W37" s="193">
        <f>SUM('Product Inventory Targets'!W37-'Product Inventory'!W37)</f>
        <v>0</v>
      </c>
      <c r="X37" s="194">
        <f>SUM('Product Inventory Targets'!X37-'Product Inventory'!X37)</f>
        <v>0</v>
      </c>
      <c r="Y37" s="195">
        <f>SUM('Product Inventory Targets'!Y37-'Product Inventory'!Y37)</f>
        <v>0</v>
      </c>
      <c r="Z37" s="196">
        <f>SUM('Product Inventory Targets'!Z37-'Product Inventory'!Z37)</f>
        <v>0</v>
      </c>
      <c r="AA37" s="197">
        <f>SUM('Product Inventory Targets'!AA37-'Product Inventory'!AA37)</f>
        <v>0</v>
      </c>
      <c r="AB37" s="198">
        <f>SUM('Product Inventory Targets'!AB37-'Product Inventory'!AB37)</f>
        <v>0</v>
      </c>
      <c r="AC37" s="199">
        <f>SUM('Product Inventory Targets'!AC37-'Product Inventory'!AC37)</f>
        <v>0</v>
      </c>
      <c r="AD37" s="200">
        <f>SUM('Product Inventory Targets'!AD37-'Product Inventory'!AD37)</f>
        <v>0</v>
      </c>
      <c r="AE37" s="201">
        <f>SUM('Product Inventory Targets'!AE37-'Product Inventory'!AE37)</f>
        <v>0</v>
      </c>
      <c r="AF37" s="202">
        <f>SUM('Product Inventory Targets'!AF37-'Product Inventory'!AF37)</f>
        <v>0</v>
      </c>
      <c r="AG37" s="230">
        <f>SUM('Product Inventory Targets'!AG37-'Product Inventory'!AG37)</f>
        <v>0</v>
      </c>
      <c r="AH37" s="311">
        <f>SUM('Product Inventory Targets'!AH37-'Product Inventory'!AH37)</f>
        <v>0</v>
      </c>
      <c r="AI37" s="312">
        <f>SUM('Product Inventory Targets'!AI37-'Product Inventory'!AI37)</f>
        <v>0</v>
      </c>
      <c r="AJ37" s="313">
        <f>SUM('Product Inventory Targets'!AJ37-'Product Inventory'!AJ37)</f>
        <v>0</v>
      </c>
      <c r="AK37" s="314">
        <f>SUM('Product Inventory Targets'!AK37-'Product Inventory'!AK37)</f>
        <v>0</v>
      </c>
      <c r="AL37" s="139">
        <f>SUM('Product Inventory Targets'!AL37-'Product Inventory'!AL37)</f>
        <v>0</v>
      </c>
      <c r="AM37" s="139">
        <f>SUM('Product Inventory Targets'!AM37-'Product Inventory'!AM37)</f>
        <v>0</v>
      </c>
      <c r="AN37" s="175"/>
      <c r="AO37" s="175"/>
      <c r="AP37" s="175"/>
      <c r="AQ37" s="175"/>
    </row>
    <row r="38" spans="1:43" x14ac:dyDescent="0.2">
      <c r="A38" s="139">
        <f>'Product Inventory'!A37</f>
        <v>0</v>
      </c>
      <c r="B38" s="139">
        <f>'Product Inventory'!B37</f>
        <v>0</v>
      </c>
      <c r="F38" s="176">
        <f>SUM('Product Inventory Targets'!F38-'Product Inventory'!F38)</f>
        <v>0</v>
      </c>
      <c r="G38" s="177">
        <f>SUM('Product Inventory Targets'!G38-'Product Inventory'!G38)</f>
        <v>0</v>
      </c>
      <c r="H38" s="178">
        <f>SUM('Product Inventory Targets'!H38-'Product Inventory'!H38)</f>
        <v>0</v>
      </c>
      <c r="I38" s="179">
        <f>SUM('Product Inventory Targets'!I38-'Product Inventory'!I38)</f>
        <v>0</v>
      </c>
      <c r="J38" s="180">
        <f>SUM('Product Inventory Targets'!J38-'Product Inventory'!J38)</f>
        <v>0</v>
      </c>
      <c r="K38" s="181">
        <f>SUM('Product Inventory Targets'!K38-'Product Inventory'!K38)</f>
        <v>0</v>
      </c>
      <c r="L38" s="182">
        <f>SUM('Product Inventory Targets'!L38-'Product Inventory'!L38)</f>
        <v>0</v>
      </c>
      <c r="M38" s="183">
        <f>SUM('Product Inventory Targets'!M38-'Product Inventory'!M38)</f>
        <v>0</v>
      </c>
      <c r="N38" s="184">
        <f>SUM('Product Inventory Targets'!N38-'Product Inventory'!N38)</f>
        <v>0</v>
      </c>
      <c r="O38" s="185">
        <f>SUM('Product Inventory Targets'!O38-'Product Inventory'!O38)</f>
        <v>0</v>
      </c>
      <c r="P38" s="186">
        <f>SUM('Product Inventory Targets'!P38-'Product Inventory'!P38)</f>
        <v>0</v>
      </c>
      <c r="Q38" s="187">
        <f>SUM('Product Inventory Targets'!Q38-'Product Inventory'!Q38)</f>
        <v>0</v>
      </c>
      <c r="R38" s="188">
        <f>SUM('Product Inventory Targets'!R38-'Product Inventory'!R38)</f>
        <v>0</v>
      </c>
      <c r="S38" s="189">
        <f>SUM('Product Inventory Targets'!S38-'Product Inventory'!S38)</f>
        <v>0</v>
      </c>
      <c r="T38" s="190">
        <f>SUM('Product Inventory Targets'!T38-'Product Inventory'!T38)</f>
        <v>0</v>
      </c>
      <c r="U38" s="191">
        <f>SUM('Product Inventory Targets'!U38-'Product Inventory'!U38)</f>
        <v>0</v>
      </c>
      <c r="V38" s="192">
        <f>SUM('Product Inventory Targets'!V38-'Product Inventory'!V38)</f>
        <v>0</v>
      </c>
      <c r="W38" s="193">
        <f>SUM('Product Inventory Targets'!W38-'Product Inventory'!W38)</f>
        <v>0</v>
      </c>
      <c r="X38" s="194">
        <f>SUM('Product Inventory Targets'!X38-'Product Inventory'!X38)</f>
        <v>0</v>
      </c>
      <c r="Y38" s="195">
        <f>SUM('Product Inventory Targets'!Y38-'Product Inventory'!Y38)</f>
        <v>0</v>
      </c>
      <c r="Z38" s="196">
        <f>SUM('Product Inventory Targets'!Z38-'Product Inventory'!Z38)</f>
        <v>0</v>
      </c>
      <c r="AA38" s="197">
        <f>SUM('Product Inventory Targets'!AA38-'Product Inventory'!AA38)</f>
        <v>0</v>
      </c>
      <c r="AB38" s="198">
        <f>SUM('Product Inventory Targets'!AB38-'Product Inventory'!AB38)</f>
        <v>0</v>
      </c>
      <c r="AC38" s="199">
        <f>SUM('Product Inventory Targets'!AC38-'Product Inventory'!AC38)</f>
        <v>0</v>
      </c>
      <c r="AD38" s="200">
        <f>SUM('Product Inventory Targets'!AD38-'Product Inventory'!AD38)</f>
        <v>0</v>
      </c>
      <c r="AE38" s="201">
        <f>SUM('Product Inventory Targets'!AE38-'Product Inventory'!AE38)</f>
        <v>0</v>
      </c>
      <c r="AF38" s="202">
        <f>SUM('Product Inventory Targets'!AF38-'Product Inventory'!AF38)</f>
        <v>0</v>
      </c>
      <c r="AG38" s="230">
        <f>SUM('Product Inventory Targets'!AG38-'Product Inventory'!AG38)</f>
        <v>0</v>
      </c>
      <c r="AH38" s="311">
        <f>SUM('Product Inventory Targets'!AH38-'Product Inventory'!AH38)</f>
        <v>0</v>
      </c>
      <c r="AI38" s="312">
        <f>SUM('Product Inventory Targets'!AI38-'Product Inventory'!AI38)</f>
        <v>0</v>
      </c>
      <c r="AJ38" s="313">
        <f>SUM('Product Inventory Targets'!AJ38-'Product Inventory'!AJ38)</f>
        <v>0</v>
      </c>
      <c r="AK38" s="314">
        <f>SUM('Product Inventory Targets'!AK38-'Product Inventory'!AK38)</f>
        <v>0</v>
      </c>
      <c r="AL38" s="139">
        <f>SUM('Product Inventory Targets'!AL38-'Product Inventory'!AL38)</f>
        <v>0</v>
      </c>
      <c r="AM38" s="139">
        <f>SUM('Product Inventory Targets'!AM38-'Product Inventory'!AM38)</f>
        <v>0</v>
      </c>
      <c r="AN38" s="175"/>
      <c r="AO38" s="175"/>
      <c r="AP38" s="175"/>
      <c r="AQ38" s="175"/>
    </row>
    <row r="39" spans="1:43" x14ac:dyDescent="0.2">
      <c r="A39" s="139">
        <f>'Product Inventory'!A38</f>
        <v>0</v>
      </c>
      <c r="B39" s="139">
        <f>'Product Inventory'!B38</f>
        <v>0</v>
      </c>
      <c r="F39" s="176">
        <f>SUM('Product Inventory Targets'!F39-'Product Inventory'!F39)</f>
        <v>0</v>
      </c>
      <c r="G39" s="177">
        <f>SUM('Product Inventory Targets'!G39-'Product Inventory'!G39)</f>
        <v>0</v>
      </c>
      <c r="H39" s="178">
        <f>SUM('Product Inventory Targets'!H39-'Product Inventory'!H39)</f>
        <v>0</v>
      </c>
      <c r="I39" s="179">
        <f>SUM('Product Inventory Targets'!I39-'Product Inventory'!I39)</f>
        <v>0</v>
      </c>
      <c r="J39" s="180">
        <f>SUM('Product Inventory Targets'!J39-'Product Inventory'!J39)</f>
        <v>0</v>
      </c>
      <c r="K39" s="181">
        <f>SUM('Product Inventory Targets'!K39-'Product Inventory'!K39)</f>
        <v>0</v>
      </c>
      <c r="L39" s="182">
        <f>SUM('Product Inventory Targets'!L39-'Product Inventory'!L39)</f>
        <v>0</v>
      </c>
      <c r="M39" s="183">
        <f>SUM('Product Inventory Targets'!M39-'Product Inventory'!M39)</f>
        <v>0</v>
      </c>
      <c r="N39" s="184">
        <f>SUM('Product Inventory Targets'!N39-'Product Inventory'!N39)</f>
        <v>0</v>
      </c>
      <c r="O39" s="185">
        <f>SUM('Product Inventory Targets'!O39-'Product Inventory'!O39)</f>
        <v>0</v>
      </c>
      <c r="P39" s="186">
        <f>SUM('Product Inventory Targets'!P39-'Product Inventory'!P39)</f>
        <v>0</v>
      </c>
      <c r="Q39" s="187">
        <f>SUM('Product Inventory Targets'!Q39-'Product Inventory'!Q39)</f>
        <v>0</v>
      </c>
      <c r="R39" s="188">
        <f>SUM('Product Inventory Targets'!R39-'Product Inventory'!R39)</f>
        <v>0</v>
      </c>
      <c r="S39" s="189">
        <f>SUM('Product Inventory Targets'!S39-'Product Inventory'!S39)</f>
        <v>0</v>
      </c>
      <c r="T39" s="190">
        <f>SUM('Product Inventory Targets'!T39-'Product Inventory'!T39)</f>
        <v>0</v>
      </c>
      <c r="U39" s="191">
        <f>SUM('Product Inventory Targets'!U39-'Product Inventory'!U39)</f>
        <v>0</v>
      </c>
      <c r="V39" s="192">
        <f>SUM('Product Inventory Targets'!V39-'Product Inventory'!V39)</f>
        <v>0</v>
      </c>
      <c r="W39" s="193">
        <f>SUM('Product Inventory Targets'!W39-'Product Inventory'!W39)</f>
        <v>0</v>
      </c>
      <c r="X39" s="194">
        <f>SUM('Product Inventory Targets'!X39-'Product Inventory'!X39)</f>
        <v>0</v>
      </c>
      <c r="Y39" s="195">
        <f>SUM('Product Inventory Targets'!Y39-'Product Inventory'!Y39)</f>
        <v>0</v>
      </c>
      <c r="Z39" s="196">
        <f>SUM('Product Inventory Targets'!Z39-'Product Inventory'!Z39)</f>
        <v>0</v>
      </c>
      <c r="AA39" s="197">
        <f>SUM('Product Inventory Targets'!AA39-'Product Inventory'!AA39)</f>
        <v>0</v>
      </c>
      <c r="AB39" s="198">
        <f>SUM('Product Inventory Targets'!AB39-'Product Inventory'!AB39)</f>
        <v>0</v>
      </c>
      <c r="AC39" s="199">
        <f>SUM('Product Inventory Targets'!AC39-'Product Inventory'!AC39)</f>
        <v>0</v>
      </c>
      <c r="AD39" s="200">
        <f>SUM('Product Inventory Targets'!AD39-'Product Inventory'!AD39)</f>
        <v>0</v>
      </c>
      <c r="AE39" s="201">
        <f>SUM('Product Inventory Targets'!AE39-'Product Inventory'!AE39)</f>
        <v>0</v>
      </c>
      <c r="AF39" s="202">
        <f>SUM('Product Inventory Targets'!AF39-'Product Inventory'!AF39)</f>
        <v>0</v>
      </c>
      <c r="AG39" s="230">
        <f>SUM('Product Inventory Targets'!AG39-'Product Inventory'!AG39)</f>
        <v>0</v>
      </c>
      <c r="AH39" s="311">
        <f>SUM('Product Inventory Targets'!AH39-'Product Inventory'!AH39)</f>
        <v>0</v>
      </c>
      <c r="AI39" s="312">
        <f>SUM('Product Inventory Targets'!AI39-'Product Inventory'!AI39)</f>
        <v>0</v>
      </c>
      <c r="AJ39" s="313">
        <f>SUM('Product Inventory Targets'!AJ39-'Product Inventory'!AJ39)</f>
        <v>0</v>
      </c>
      <c r="AK39" s="314">
        <f>SUM('Product Inventory Targets'!AK39-'Product Inventory'!AK39)</f>
        <v>0</v>
      </c>
      <c r="AL39" s="139">
        <f>SUM('Product Inventory Targets'!AL39-'Product Inventory'!AL39)</f>
        <v>0</v>
      </c>
      <c r="AM39" s="139">
        <f>SUM('Product Inventory Targets'!AM39-'Product Inventory'!AM39)</f>
        <v>0</v>
      </c>
      <c r="AN39" s="175"/>
      <c r="AO39" s="175"/>
      <c r="AP39" s="175"/>
      <c r="AQ39" s="175"/>
    </row>
    <row r="40" spans="1:43" x14ac:dyDescent="0.2">
      <c r="A40" s="139">
        <f>'Product Inventory'!A39</f>
        <v>0</v>
      </c>
      <c r="B40" s="139">
        <f>'Product Inventory'!B39</f>
        <v>0</v>
      </c>
      <c r="F40" s="176">
        <f>SUM('Product Inventory Targets'!F40-'Product Inventory'!F40)</f>
        <v>0</v>
      </c>
      <c r="G40" s="177">
        <f>SUM('Product Inventory Targets'!G40-'Product Inventory'!G40)</f>
        <v>0</v>
      </c>
      <c r="H40" s="178">
        <f>SUM('Product Inventory Targets'!H40-'Product Inventory'!H40)</f>
        <v>0</v>
      </c>
      <c r="I40" s="179">
        <f>SUM('Product Inventory Targets'!I40-'Product Inventory'!I40)</f>
        <v>0</v>
      </c>
      <c r="J40" s="180">
        <f>SUM('Product Inventory Targets'!J40-'Product Inventory'!J40)</f>
        <v>0</v>
      </c>
      <c r="K40" s="181">
        <f>SUM('Product Inventory Targets'!K40-'Product Inventory'!K40)</f>
        <v>0</v>
      </c>
      <c r="L40" s="182">
        <f>SUM('Product Inventory Targets'!L40-'Product Inventory'!L40)</f>
        <v>0</v>
      </c>
      <c r="M40" s="183">
        <f>SUM('Product Inventory Targets'!M40-'Product Inventory'!M40)</f>
        <v>0</v>
      </c>
      <c r="N40" s="184">
        <f>SUM('Product Inventory Targets'!N40-'Product Inventory'!N40)</f>
        <v>0</v>
      </c>
      <c r="O40" s="185">
        <f>SUM('Product Inventory Targets'!O40-'Product Inventory'!O40)</f>
        <v>0</v>
      </c>
      <c r="P40" s="186">
        <f>SUM('Product Inventory Targets'!P40-'Product Inventory'!P40)</f>
        <v>0</v>
      </c>
      <c r="Q40" s="187">
        <f>SUM('Product Inventory Targets'!Q40-'Product Inventory'!Q40)</f>
        <v>0</v>
      </c>
      <c r="R40" s="188">
        <f>SUM('Product Inventory Targets'!R40-'Product Inventory'!R40)</f>
        <v>0</v>
      </c>
      <c r="S40" s="189">
        <f>SUM('Product Inventory Targets'!S40-'Product Inventory'!S40)</f>
        <v>0</v>
      </c>
      <c r="T40" s="190">
        <f>SUM('Product Inventory Targets'!T40-'Product Inventory'!T40)</f>
        <v>0</v>
      </c>
      <c r="U40" s="191">
        <f>SUM('Product Inventory Targets'!U40-'Product Inventory'!U40)</f>
        <v>0</v>
      </c>
      <c r="V40" s="192">
        <f>SUM('Product Inventory Targets'!V40-'Product Inventory'!V40)</f>
        <v>0</v>
      </c>
      <c r="W40" s="193">
        <f>SUM('Product Inventory Targets'!W40-'Product Inventory'!W40)</f>
        <v>0</v>
      </c>
      <c r="X40" s="194">
        <f>SUM('Product Inventory Targets'!X40-'Product Inventory'!X40)</f>
        <v>0</v>
      </c>
      <c r="Y40" s="195">
        <f>SUM('Product Inventory Targets'!Y40-'Product Inventory'!Y40)</f>
        <v>0</v>
      </c>
      <c r="Z40" s="196">
        <f>SUM('Product Inventory Targets'!Z40-'Product Inventory'!Z40)</f>
        <v>0</v>
      </c>
      <c r="AA40" s="197">
        <f>SUM('Product Inventory Targets'!AA40-'Product Inventory'!AA40)</f>
        <v>0</v>
      </c>
      <c r="AB40" s="198">
        <f>SUM('Product Inventory Targets'!AB40-'Product Inventory'!AB40)</f>
        <v>0</v>
      </c>
      <c r="AC40" s="199">
        <f>SUM('Product Inventory Targets'!AC40-'Product Inventory'!AC40)</f>
        <v>0</v>
      </c>
      <c r="AD40" s="200">
        <f>SUM('Product Inventory Targets'!AD40-'Product Inventory'!AD40)</f>
        <v>0</v>
      </c>
      <c r="AE40" s="201">
        <f>SUM('Product Inventory Targets'!AE40-'Product Inventory'!AE40)</f>
        <v>0</v>
      </c>
      <c r="AF40" s="202">
        <f>SUM('Product Inventory Targets'!AF40-'Product Inventory'!AF40)</f>
        <v>0</v>
      </c>
      <c r="AG40" s="230">
        <f>SUM('Product Inventory Targets'!AG40-'Product Inventory'!AG40)</f>
        <v>0</v>
      </c>
      <c r="AH40" s="311">
        <f>SUM('Product Inventory Targets'!AH40-'Product Inventory'!AH40)</f>
        <v>0</v>
      </c>
      <c r="AI40" s="312">
        <f>SUM('Product Inventory Targets'!AI40-'Product Inventory'!AI40)</f>
        <v>0</v>
      </c>
      <c r="AJ40" s="313">
        <f>SUM('Product Inventory Targets'!AJ40-'Product Inventory'!AJ40)</f>
        <v>0</v>
      </c>
      <c r="AK40" s="314">
        <f>SUM('Product Inventory Targets'!AK40-'Product Inventory'!AK40)</f>
        <v>0</v>
      </c>
      <c r="AL40" s="139">
        <f>SUM('Product Inventory Targets'!AL40-'Product Inventory'!AL40)</f>
        <v>0</v>
      </c>
      <c r="AM40" s="139">
        <f>SUM('Product Inventory Targets'!AM40-'Product Inventory'!AM40)</f>
        <v>0</v>
      </c>
      <c r="AN40" s="175"/>
      <c r="AO40" s="175"/>
      <c r="AP40" s="175"/>
      <c r="AQ40" s="175"/>
    </row>
    <row r="41" spans="1:43" x14ac:dyDescent="0.2">
      <c r="A41" s="139">
        <f>'Product Inventory'!A40</f>
        <v>0</v>
      </c>
      <c r="B41" s="139">
        <f>'Product Inventory'!B40</f>
        <v>0</v>
      </c>
      <c r="F41" s="176">
        <f>SUM('Product Inventory Targets'!F41-'Product Inventory'!F41)</f>
        <v>0</v>
      </c>
      <c r="G41" s="177">
        <f>SUM('Product Inventory Targets'!G41-'Product Inventory'!G41)</f>
        <v>0</v>
      </c>
      <c r="H41" s="178">
        <f>SUM('Product Inventory Targets'!H41-'Product Inventory'!H41)</f>
        <v>0</v>
      </c>
      <c r="I41" s="179">
        <f>SUM('Product Inventory Targets'!I41-'Product Inventory'!I41)</f>
        <v>0</v>
      </c>
      <c r="J41" s="180">
        <f>SUM('Product Inventory Targets'!J41-'Product Inventory'!J41)</f>
        <v>0</v>
      </c>
      <c r="K41" s="181">
        <f>SUM('Product Inventory Targets'!K41-'Product Inventory'!K41)</f>
        <v>0</v>
      </c>
      <c r="L41" s="182">
        <f>SUM('Product Inventory Targets'!L41-'Product Inventory'!L41)</f>
        <v>0</v>
      </c>
      <c r="M41" s="183">
        <f>SUM('Product Inventory Targets'!M41-'Product Inventory'!M41)</f>
        <v>0</v>
      </c>
      <c r="N41" s="184">
        <f>SUM('Product Inventory Targets'!N41-'Product Inventory'!N41)</f>
        <v>0</v>
      </c>
      <c r="O41" s="185">
        <f>SUM('Product Inventory Targets'!O41-'Product Inventory'!O41)</f>
        <v>0</v>
      </c>
      <c r="P41" s="186">
        <f>SUM('Product Inventory Targets'!P41-'Product Inventory'!P41)</f>
        <v>0</v>
      </c>
      <c r="Q41" s="187">
        <f>SUM('Product Inventory Targets'!Q41-'Product Inventory'!Q41)</f>
        <v>0</v>
      </c>
      <c r="R41" s="188">
        <f>SUM('Product Inventory Targets'!R41-'Product Inventory'!R41)</f>
        <v>0</v>
      </c>
      <c r="S41" s="189">
        <f>SUM('Product Inventory Targets'!S41-'Product Inventory'!S41)</f>
        <v>0</v>
      </c>
      <c r="T41" s="190">
        <f>SUM('Product Inventory Targets'!T41-'Product Inventory'!T41)</f>
        <v>0</v>
      </c>
      <c r="U41" s="191">
        <f>SUM('Product Inventory Targets'!U41-'Product Inventory'!U41)</f>
        <v>0</v>
      </c>
      <c r="V41" s="192">
        <f>SUM('Product Inventory Targets'!V41-'Product Inventory'!V41)</f>
        <v>0</v>
      </c>
      <c r="W41" s="193">
        <f>SUM('Product Inventory Targets'!W41-'Product Inventory'!W41)</f>
        <v>0</v>
      </c>
      <c r="X41" s="194">
        <f>SUM('Product Inventory Targets'!X41-'Product Inventory'!X41)</f>
        <v>0</v>
      </c>
      <c r="Y41" s="195">
        <f>SUM('Product Inventory Targets'!Y41-'Product Inventory'!Y41)</f>
        <v>0</v>
      </c>
      <c r="Z41" s="196">
        <f>SUM('Product Inventory Targets'!Z41-'Product Inventory'!Z41)</f>
        <v>0</v>
      </c>
      <c r="AA41" s="197">
        <f>SUM('Product Inventory Targets'!AA41-'Product Inventory'!AA41)</f>
        <v>0</v>
      </c>
      <c r="AB41" s="198">
        <f>SUM('Product Inventory Targets'!AB41-'Product Inventory'!AB41)</f>
        <v>0</v>
      </c>
      <c r="AC41" s="199">
        <f>SUM('Product Inventory Targets'!AC41-'Product Inventory'!AC41)</f>
        <v>0</v>
      </c>
      <c r="AD41" s="200">
        <f>SUM('Product Inventory Targets'!AD41-'Product Inventory'!AD41)</f>
        <v>0</v>
      </c>
      <c r="AE41" s="201">
        <f>SUM('Product Inventory Targets'!AE41-'Product Inventory'!AE41)</f>
        <v>0</v>
      </c>
      <c r="AF41" s="202">
        <f>SUM('Product Inventory Targets'!AF41-'Product Inventory'!AF41)</f>
        <v>0</v>
      </c>
      <c r="AG41" s="230">
        <f>SUM('Product Inventory Targets'!AG41-'Product Inventory'!AG41)</f>
        <v>0</v>
      </c>
      <c r="AH41" s="311">
        <f>SUM('Product Inventory Targets'!AH41-'Product Inventory'!AH41)</f>
        <v>0</v>
      </c>
      <c r="AI41" s="312">
        <f>SUM('Product Inventory Targets'!AI41-'Product Inventory'!AI41)</f>
        <v>0</v>
      </c>
      <c r="AJ41" s="313">
        <f>SUM('Product Inventory Targets'!AJ41-'Product Inventory'!AJ41)</f>
        <v>0</v>
      </c>
      <c r="AK41" s="314">
        <f>SUM('Product Inventory Targets'!AK41-'Product Inventory'!AK41)</f>
        <v>0</v>
      </c>
      <c r="AL41" s="139">
        <f>SUM('Product Inventory Targets'!AL41-'Product Inventory'!AL41)</f>
        <v>0</v>
      </c>
      <c r="AM41" s="139">
        <f>SUM('Product Inventory Targets'!AM41-'Product Inventory'!AM41)</f>
        <v>0</v>
      </c>
      <c r="AN41" s="175"/>
      <c r="AO41" s="175"/>
      <c r="AP41" s="175"/>
      <c r="AQ41" s="175"/>
    </row>
    <row r="42" spans="1:43" x14ac:dyDescent="0.2">
      <c r="F42" s="203"/>
      <c r="G42" s="204"/>
      <c r="H42" s="205"/>
      <c r="I42" s="206"/>
      <c r="J42" s="207"/>
      <c r="K42" s="208"/>
      <c r="L42" s="209"/>
      <c r="M42" s="210"/>
      <c r="N42" s="211"/>
      <c r="O42" s="212"/>
      <c r="P42" s="213"/>
      <c r="Q42" s="214"/>
      <c r="R42" s="215"/>
      <c r="S42" s="216"/>
      <c r="T42" s="210"/>
      <c r="U42" s="217"/>
      <c r="V42" s="218"/>
      <c r="W42" s="219"/>
      <c r="X42" s="220"/>
      <c r="Y42" s="221"/>
      <c r="Z42" s="222"/>
      <c r="AA42" s="223"/>
      <c r="AB42" s="224"/>
      <c r="AC42" s="225"/>
      <c r="AD42" s="226"/>
      <c r="AE42" s="227"/>
      <c r="AF42" s="228"/>
      <c r="AG42" s="231"/>
      <c r="AH42" s="315"/>
      <c r="AI42" s="316"/>
      <c r="AJ42" s="317"/>
      <c r="AK42" s="318"/>
    </row>
    <row r="43" spans="1:43" x14ac:dyDescent="0.2">
      <c r="F43" s="203"/>
      <c r="G43" s="204"/>
      <c r="H43" s="205"/>
      <c r="I43" s="206"/>
      <c r="J43" s="207"/>
      <c r="K43" s="208"/>
      <c r="L43" s="209"/>
      <c r="M43" s="210"/>
      <c r="N43" s="211"/>
      <c r="O43" s="212"/>
      <c r="P43" s="213"/>
      <c r="Q43" s="214"/>
      <c r="R43" s="215"/>
      <c r="S43" s="216"/>
      <c r="T43" s="210"/>
      <c r="U43" s="217"/>
      <c r="V43" s="218"/>
      <c r="W43" s="219"/>
      <c r="X43" s="220"/>
      <c r="Y43" s="221"/>
      <c r="Z43" s="222"/>
      <c r="AA43" s="223"/>
      <c r="AB43" s="224"/>
      <c r="AC43" s="225"/>
      <c r="AD43" s="226"/>
      <c r="AE43" s="227"/>
      <c r="AF43" s="228"/>
      <c r="AG43" s="231"/>
      <c r="AH43" s="315"/>
      <c r="AI43" s="316"/>
      <c r="AJ43" s="317"/>
      <c r="AK43" s="318"/>
    </row>
  </sheetData>
  <mergeCells count="1">
    <mergeCell ref="A1:A2"/>
  </mergeCells>
  <conditionalFormatting sqref="F1:AM1">
    <cfRule type="containsText" dxfId="9" priority="1" operator="containsText" text="x">
      <formula>NOT(ISERROR(SEARCH("x",F1)))</formula>
    </cfRule>
  </conditionalFormatting>
  <conditionalFormatting sqref="F2:AM2">
    <cfRule type="containsText" dxfId="8" priority="2" operator="containsText" text="a">
      <formula>NOT(ISERROR(SEARCH("a",F2)))</formula>
    </cfRule>
    <cfRule type="containsText" dxfId="7" priority="3" operator="containsText" text="p">
      <formula>NOT(ISERROR(SEARCH("p",F2)))</formula>
    </cfRule>
    <cfRule type="containsText" dxfId="6" priority="4" operator="containsText" text="d">
      <formula>NOT(ISERROR(SEARCH("d",F2)))</formula>
    </cfRule>
  </conditionalFormatting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55B7F0-18A1-4EEF-94FD-39B6C668A812}">
          <x14:formula1>
            <xm:f>Parts!$A$2:$A$190</xm:f>
          </x14:formula1>
          <xm:sqref>A5:B43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7A1-F431-4F4A-9594-F1E6DAE59BEC}">
  <dimension ref="A1:R3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" sqref="I8"/>
    </sheetView>
  </sheetViews>
  <sheetFormatPr defaultColWidth="9.140625" defaultRowHeight="12" x14ac:dyDescent="0.2"/>
  <cols>
    <col min="1" max="1" width="29" style="44" bestFit="1" customWidth="1"/>
    <col min="2" max="2" width="15.5703125" style="44" hidden="1" customWidth="1"/>
    <col min="3" max="3" width="13.5703125" style="44" hidden="1" customWidth="1"/>
    <col min="4" max="4" width="16.7109375" style="44" hidden="1" customWidth="1"/>
    <col min="5" max="5" width="27.42578125" style="44" hidden="1" customWidth="1"/>
    <col min="6" max="6" width="7" style="44" hidden="1" customWidth="1"/>
    <col min="7" max="7" width="2.42578125" style="44" customWidth="1"/>
    <col min="8" max="9" width="3.7109375" style="94" bestFit="1" customWidth="1"/>
    <col min="10" max="10" width="7" style="94" customWidth="1"/>
    <col min="11" max="11" width="7" style="94" bestFit="1" customWidth="1"/>
    <col min="12" max="12" width="8.140625" style="94" bestFit="1" customWidth="1"/>
    <col min="13" max="13" width="6" style="94" customWidth="1"/>
    <col min="14" max="18" width="3.5703125" style="94" bestFit="1" customWidth="1"/>
    <col min="19" max="16384" width="9.140625" style="44"/>
  </cols>
  <sheetData>
    <row r="1" spans="1:18" s="111" customFormat="1" x14ac:dyDescent="0.2">
      <c r="A1" s="111" t="s">
        <v>143</v>
      </c>
      <c r="B1" s="111" t="s">
        <v>144</v>
      </c>
      <c r="C1" s="111" t="s">
        <v>178</v>
      </c>
      <c r="D1" s="111" t="s">
        <v>141</v>
      </c>
      <c r="E1" s="36" t="s">
        <v>149</v>
      </c>
      <c r="F1" s="111" t="s">
        <v>142</v>
      </c>
      <c r="G1" s="111" t="s">
        <v>270</v>
      </c>
      <c r="H1" s="36" t="s">
        <v>146</v>
      </c>
      <c r="I1" s="36" t="s">
        <v>145</v>
      </c>
      <c r="J1" s="36" t="s">
        <v>248</v>
      </c>
      <c r="K1" s="36" t="s">
        <v>150</v>
      </c>
      <c r="L1" s="36" t="s">
        <v>151</v>
      </c>
      <c r="M1" s="112" t="s">
        <v>217</v>
      </c>
      <c r="N1" s="113"/>
      <c r="O1" s="113"/>
      <c r="P1" s="113"/>
      <c r="Q1" s="113"/>
      <c r="R1" s="114"/>
    </row>
    <row r="2" spans="1:18" x14ac:dyDescent="0.2">
      <c r="A2" s="44" t="s">
        <v>164</v>
      </c>
      <c r="C2" s="44" t="s">
        <v>181</v>
      </c>
      <c r="D2" s="44" t="s">
        <v>129</v>
      </c>
      <c r="E2" s="115" t="s">
        <v>161</v>
      </c>
      <c r="F2" s="44" t="s">
        <v>128</v>
      </c>
      <c r="I2" s="94">
        <v>0</v>
      </c>
      <c r="J2" s="94">
        <f t="shared" ref="J2:J32" si="0">SUM((I2*1000)+(H2*5000)+(K2))</f>
        <v>816</v>
      </c>
      <c r="K2" s="94">
        <f t="shared" ref="K2:K32" si="1">SUM(M2:R2)</f>
        <v>816</v>
      </c>
      <c r="L2" s="94">
        <f t="shared" ref="L2:L32" si="2">COUNT(M2:R2)</f>
        <v>1</v>
      </c>
      <c r="M2" s="94">
        <v>816</v>
      </c>
    </row>
    <row r="3" spans="1:18" x14ac:dyDescent="0.2">
      <c r="A3" s="44" t="s">
        <v>165</v>
      </c>
      <c r="C3" s="44" t="s">
        <v>180</v>
      </c>
      <c r="D3" s="44" t="s">
        <v>129</v>
      </c>
      <c r="E3" s="115" t="s">
        <v>161</v>
      </c>
      <c r="F3" s="44" t="s">
        <v>128</v>
      </c>
      <c r="I3" s="94">
        <v>0</v>
      </c>
      <c r="J3" s="94">
        <f t="shared" si="0"/>
        <v>846</v>
      </c>
      <c r="K3" s="94">
        <f t="shared" si="1"/>
        <v>846</v>
      </c>
      <c r="L3" s="94">
        <f t="shared" si="2"/>
        <v>1</v>
      </c>
      <c r="M3" s="94">
        <v>846</v>
      </c>
    </row>
    <row r="4" spans="1:18" x14ac:dyDescent="0.2">
      <c r="A4" s="44" t="s">
        <v>127</v>
      </c>
      <c r="B4" s="44" t="s">
        <v>218</v>
      </c>
      <c r="C4" s="44" t="s">
        <v>179</v>
      </c>
      <c r="D4" s="44" t="s">
        <v>129</v>
      </c>
      <c r="E4" s="115" t="s">
        <v>161</v>
      </c>
      <c r="F4" s="44" t="s">
        <v>128</v>
      </c>
      <c r="I4" s="94">
        <v>4</v>
      </c>
      <c r="J4" s="94">
        <f t="shared" si="0"/>
        <v>4962</v>
      </c>
      <c r="K4" s="94">
        <f t="shared" si="1"/>
        <v>962</v>
      </c>
      <c r="L4" s="94">
        <f t="shared" si="2"/>
        <v>4</v>
      </c>
      <c r="M4" s="94">
        <v>124</v>
      </c>
      <c r="N4" s="94">
        <v>34</v>
      </c>
      <c r="O4" s="94">
        <v>192</v>
      </c>
      <c r="P4" s="94">
        <v>612</v>
      </c>
    </row>
    <row r="5" spans="1:18" x14ac:dyDescent="0.2">
      <c r="A5" s="44" t="s">
        <v>133</v>
      </c>
      <c r="B5" s="44" t="s">
        <v>152</v>
      </c>
      <c r="C5" s="44" t="s">
        <v>182</v>
      </c>
      <c r="D5" s="44" t="s">
        <v>129</v>
      </c>
      <c r="E5" s="115" t="s">
        <v>161</v>
      </c>
      <c r="F5" s="44" t="s">
        <v>128</v>
      </c>
      <c r="I5" s="94">
        <v>0</v>
      </c>
      <c r="J5" s="94">
        <f t="shared" si="0"/>
        <v>984</v>
      </c>
      <c r="K5" s="94">
        <f t="shared" si="1"/>
        <v>984</v>
      </c>
      <c r="L5" s="94">
        <f t="shared" si="2"/>
        <v>4</v>
      </c>
      <c r="M5" s="94">
        <v>64</v>
      </c>
      <c r="N5" s="94">
        <v>46</v>
      </c>
      <c r="O5" s="94">
        <v>24</v>
      </c>
      <c r="P5" s="94">
        <v>850</v>
      </c>
    </row>
    <row r="6" spans="1:18" x14ac:dyDescent="0.2">
      <c r="A6" s="44" t="s">
        <v>167</v>
      </c>
      <c r="C6" s="44" t="s">
        <v>183</v>
      </c>
      <c r="D6" s="44" t="s">
        <v>129</v>
      </c>
      <c r="E6" s="115" t="s">
        <v>161</v>
      </c>
      <c r="F6" s="44" t="s">
        <v>128</v>
      </c>
      <c r="I6" s="94">
        <v>0</v>
      </c>
      <c r="J6" s="94">
        <f t="shared" si="0"/>
        <v>550</v>
      </c>
      <c r="K6" s="94">
        <f t="shared" si="1"/>
        <v>550</v>
      </c>
      <c r="L6" s="94">
        <f t="shared" si="2"/>
        <v>1</v>
      </c>
      <c r="M6" s="94">
        <v>550</v>
      </c>
    </row>
    <row r="7" spans="1:18" x14ac:dyDescent="0.2">
      <c r="A7" s="44" t="s">
        <v>131</v>
      </c>
      <c r="B7" s="44" t="s">
        <v>131</v>
      </c>
      <c r="C7" s="44" t="s">
        <v>184</v>
      </c>
      <c r="D7" s="44" t="s">
        <v>129</v>
      </c>
      <c r="E7" s="115" t="s">
        <v>161</v>
      </c>
      <c r="F7" s="44" t="s">
        <v>128</v>
      </c>
      <c r="I7" s="94">
        <v>0</v>
      </c>
      <c r="J7" s="94">
        <f t="shared" si="0"/>
        <v>1198</v>
      </c>
      <c r="K7" s="94">
        <f t="shared" si="1"/>
        <v>1198</v>
      </c>
      <c r="L7" s="94">
        <f t="shared" si="2"/>
        <v>2</v>
      </c>
      <c r="M7" s="94">
        <v>290</v>
      </c>
      <c r="N7" s="94">
        <v>908</v>
      </c>
    </row>
    <row r="8" spans="1:18" x14ac:dyDescent="0.2">
      <c r="A8" s="44" t="s">
        <v>163</v>
      </c>
      <c r="C8" s="44" t="s">
        <v>185</v>
      </c>
      <c r="D8" s="44" t="s">
        <v>129</v>
      </c>
      <c r="E8" s="115" t="s">
        <v>161</v>
      </c>
      <c r="F8" s="44" t="s">
        <v>128</v>
      </c>
      <c r="I8" s="94">
        <v>1</v>
      </c>
      <c r="J8" s="94">
        <f t="shared" si="0"/>
        <v>1390</v>
      </c>
      <c r="K8" s="94">
        <f t="shared" si="1"/>
        <v>390</v>
      </c>
      <c r="L8" s="94">
        <f t="shared" si="2"/>
        <v>1</v>
      </c>
      <c r="M8" s="94">
        <v>390</v>
      </c>
    </row>
    <row r="9" spans="1:18" x14ac:dyDescent="0.2">
      <c r="A9" s="44" t="s">
        <v>130</v>
      </c>
      <c r="C9" s="44" t="s">
        <v>186</v>
      </c>
      <c r="D9" s="44" t="s">
        <v>129</v>
      </c>
      <c r="E9" s="115" t="s">
        <v>161</v>
      </c>
      <c r="F9" s="44" t="s">
        <v>128</v>
      </c>
      <c r="H9" s="94">
        <v>1</v>
      </c>
      <c r="I9" s="94">
        <v>0</v>
      </c>
      <c r="J9" s="94">
        <f t="shared" si="0"/>
        <v>5789</v>
      </c>
      <c r="K9" s="94">
        <f t="shared" si="1"/>
        <v>789</v>
      </c>
      <c r="L9" s="94">
        <f t="shared" si="2"/>
        <v>2</v>
      </c>
      <c r="M9" s="94">
        <v>419</v>
      </c>
      <c r="N9" s="94">
        <v>370</v>
      </c>
    </row>
    <row r="10" spans="1:18" x14ac:dyDescent="0.2">
      <c r="A10" s="44" t="s">
        <v>223</v>
      </c>
      <c r="C10" s="44" t="s">
        <v>187</v>
      </c>
      <c r="D10" s="44" t="s">
        <v>129</v>
      </c>
      <c r="E10" s="115" t="s">
        <v>161</v>
      </c>
      <c r="F10" s="44" t="s">
        <v>128</v>
      </c>
      <c r="I10" s="94">
        <v>1</v>
      </c>
      <c r="J10" s="94">
        <f t="shared" si="0"/>
        <v>1442</v>
      </c>
      <c r="K10" s="94">
        <f t="shared" si="1"/>
        <v>442</v>
      </c>
      <c r="L10" s="94">
        <f t="shared" si="2"/>
        <v>1</v>
      </c>
      <c r="M10" s="94">
        <v>442</v>
      </c>
    </row>
    <row r="11" spans="1:18" x14ac:dyDescent="0.2">
      <c r="A11" s="44" t="s">
        <v>220</v>
      </c>
      <c r="C11" s="44" t="s">
        <v>188</v>
      </c>
      <c r="D11" s="44" t="s">
        <v>129</v>
      </c>
      <c r="E11" s="115" t="s">
        <v>161</v>
      </c>
      <c r="F11" s="44" t="s">
        <v>128</v>
      </c>
      <c r="I11" s="94">
        <v>1</v>
      </c>
      <c r="J11" s="94">
        <f t="shared" si="0"/>
        <v>1404</v>
      </c>
      <c r="K11" s="94">
        <f t="shared" si="1"/>
        <v>404</v>
      </c>
      <c r="L11" s="94">
        <f t="shared" si="2"/>
        <v>1</v>
      </c>
      <c r="M11" s="94">
        <v>404</v>
      </c>
    </row>
    <row r="12" spans="1:18" x14ac:dyDescent="0.2">
      <c r="A12" s="44" t="s">
        <v>221</v>
      </c>
      <c r="C12" s="44" t="s">
        <v>189</v>
      </c>
      <c r="D12" s="44" t="s">
        <v>129</v>
      </c>
      <c r="E12" s="115" t="s">
        <v>161</v>
      </c>
      <c r="F12" s="44" t="s">
        <v>128</v>
      </c>
      <c r="I12" s="94">
        <v>0</v>
      </c>
      <c r="J12" s="94">
        <f t="shared" si="0"/>
        <v>916</v>
      </c>
      <c r="K12" s="94">
        <f t="shared" si="1"/>
        <v>916</v>
      </c>
      <c r="L12" s="94">
        <f t="shared" si="2"/>
        <v>2</v>
      </c>
      <c r="M12" s="94">
        <v>738</v>
      </c>
      <c r="N12" s="94">
        <v>178</v>
      </c>
    </row>
    <row r="13" spans="1:18" x14ac:dyDescent="0.2">
      <c r="A13" s="44" t="s">
        <v>222</v>
      </c>
      <c r="C13" s="44" t="s">
        <v>190</v>
      </c>
      <c r="D13" s="44" t="s">
        <v>129</v>
      </c>
      <c r="E13" s="115" t="s">
        <v>161</v>
      </c>
      <c r="F13" s="44" t="s">
        <v>128</v>
      </c>
      <c r="I13" s="94">
        <v>0</v>
      </c>
      <c r="J13" s="94">
        <f t="shared" si="0"/>
        <v>882</v>
      </c>
      <c r="K13" s="94">
        <f t="shared" si="1"/>
        <v>882</v>
      </c>
      <c r="L13" s="94">
        <f t="shared" si="2"/>
        <v>1</v>
      </c>
      <c r="M13" s="94">
        <v>882</v>
      </c>
    </row>
    <row r="14" spans="1:18" x14ac:dyDescent="0.2">
      <c r="A14" s="44" t="s">
        <v>230</v>
      </c>
      <c r="C14" s="44" t="s">
        <v>191</v>
      </c>
      <c r="D14" s="44" t="s">
        <v>129</v>
      </c>
      <c r="E14" s="115" t="s">
        <v>161</v>
      </c>
      <c r="F14" s="44" t="s">
        <v>128</v>
      </c>
      <c r="I14" s="94">
        <v>1</v>
      </c>
      <c r="J14" s="94">
        <f t="shared" si="0"/>
        <v>1438</v>
      </c>
      <c r="K14" s="94">
        <f t="shared" si="1"/>
        <v>438</v>
      </c>
      <c r="L14" s="94">
        <f t="shared" si="2"/>
        <v>1</v>
      </c>
      <c r="M14" s="94">
        <v>438</v>
      </c>
    </row>
    <row r="15" spans="1:18" x14ac:dyDescent="0.2">
      <c r="A15" s="44" t="s">
        <v>235</v>
      </c>
      <c r="C15" s="44" t="s">
        <v>212</v>
      </c>
      <c r="D15" s="44" t="s">
        <v>129</v>
      </c>
      <c r="E15" s="115" t="s">
        <v>161</v>
      </c>
      <c r="F15" s="44" t="s">
        <v>128</v>
      </c>
      <c r="I15" s="94">
        <v>1</v>
      </c>
      <c r="J15" s="94">
        <f t="shared" si="0"/>
        <v>1000</v>
      </c>
      <c r="K15" s="94">
        <f t="shared" si="1"/>
        <v>0</v>
      </c>
      <c r="L15" s="94">
        <f t="shared" si="2"/>
        <v>0</v>
      </c>
    </row>
    <row r="16" spans="1:18" x14ac:dyDescent="0.2">
      <c r="A16" s="44" t="s">
        <v>229</v>
      </c>
      <c r="C16" s="44" t="s">
        <v>192</v>
      </c>
      <c r="D16" s="44" t="s">
        <v>129</v>
      </c>
      <c r="E16" s="115" t="s">
        <v>161</v>
      </c>
      <c r="F16" s="44" t="s">
        <v>128</v>
      </c>
      <c r="I16" s="94">
        <v>1</v>
      </c>
      <c r="J16" s="94">
        <f t="shared" si="0"/>
        <v>1454</v>
      </c>
      <c r="K16" s="94">
        <f t="shared" si="1"/>
        <v>454</v>
      </c>
      <c r="L16" s="94">
        <f t="shared" si="2"/>
        <v>1</v>
      </c>
      <c r="M16" s="94">
        <v>454</v>
      </c>
    </row>
    <row r="17" spans="1:14" x14ac:dyDescent="0.2">
      <c r="A17" s="44" t="s">
        <v>166</v>
      </c>
      <c r="C17" s="44" t="s">
        <v>193</v>
      </c>
      <c r="D17" s="44" t="s">
        <v>129</v>
      </c>
      <c r="E17" s="115" t="s">
        <v>161</v>
      </c>
      <c r="F17" s="44" t="s">
        <v>128</v>
      </c>
      <c r="I17" s="94">
        <v>1</v>
      </c>
      <c r="J17" s="94">
        <f t="shared" si="0"/>
        <v>1000</v>
      </c>
      <c r="K17" s="94">
        <f t="shared" si="1"/>
        <v>0</v>
      </c>
      <c r="L17" s="94">
        <f t="shared" si="2"/>
        <v>0</v>
      </c>
    </row>
    <row r="18" spans="1:14" x14ac:dyDescent="0.2">
      <c r="A18" s="44" t="s">
        <v>132</v>
      </c>
      <c r="B18" s="44" t="s">
        <v>160</v>
      </c>
      <c r="C18" s="44" t="s">
        <v>194</v>
      </c>
      <c r="D18" s="44" t="s">
        <v>129</v>
      </c>
      <c r="E18" s="115" t="s">
        <v>161</v>
      </c>
      <c r="F18" s="44" t="s">
        <v>128</v>
      </c>
      <c r="I18" s="94">
        <v>1</v>
      </c>
      <c r="J18" s="94">
        <f t="shared" si="0"/>
        <v>1324</v>
      </c>
      <c r="K18" s="94">
        <f t="shared" si="1"/>
        <v>324</v>
      </c>
      <c r="L18" s="94">
        <f t="shared" si="2"/>
        <v>1</v>
      </c>
      <c r="M18" s="94">
        <v>324</v>
      </c>
    </row>
    <row r="19" spans="1:14" x14ac:dyDescent="0.2">
      <c r="A19" s="44" t="s">
        <v>139</v>
      </c>
      <c r="B19" s="44" t="s">
        <v>156</v>
      </c>
      <c r="C19" s="44" t="s">
        <v>195</v>
      </c>
      <c r="D19" s="44" t="s">
        <v>129</v>
      </c>
      <c r="E19" s="115" t="s">
        <v>161</v>
      </c>
      <c r="F19" s="44" t="s">
        <v>128</v>
      </c>
      <c r="I19" s="94">
        <v>0</v>
      </c>
      <c r="J19" s="94">
        <f t="shared" si="0"/>
        <v>832</v>
      </c>
      <c r="K19" s="94">
        <f t="shared" si="1"/>
        <v>832</v>
      </c>
      <c r="L19" s="94">
        <f t="shared" si="2"/>
        <v>1</v>
      </c>
      <c r="M19" s="94">
        <v>832</v>
      </c>
    </row>
    <row r="20" spans="1:14" x14ac:dyDescent="0.2">
      <c r="A20" s="44" t="s">
        <v>138</v>
      </c>
      <c r="B20" s="44" t="s">
        <v>157</v>
      </c>
      <c r="C20" s="44" t="s">
        <v>196</v>
      </c>
      <c r="D20" s="44" t="s">
        <v>129</v>
      </c>
      <c r="E20" s="115" t="s">
        <v>161</v>
      </c>
      <c r="F20" s="44" t="s">
        <v>128</v>
      </c>
      <c r="I20" s="94">
        <v>2</v>
      </c>
      <c r="J20" s="94">
        <f t="shared" si="0"/>
        <v>2365</v>
      </c>
      <c r="K20" s="94">
        <f t="shared" si="1"/>
        <v>365</v>
      </c>
      <c r="L20" s="94">
        <f t="shared" si="2"/>
        <v>1</v>
      </c>
      <c r="M20" s="94">
        <v>365</v>
      </c>
    </row>
    <row r="21" spans="1:14" x14ac:dyDescent="0.2">
      <c r="A21" s="44" t="s">
        <v>177</v>
      </c>
      <c r="C21" s="44" t="s">
        <v>202</v>
      </c>
      <c r="D21" s="44" t="s">
        <v>129</v>
      </c>
      <c r="E21" s="115" t="s">
        <v>161</v>
      </c>
      <c r="F21" s="44" t="s">
        <v>128</v>
      </c>
      <c r="I21" s="94">
        <v>1</v>
      </c>
      <c r="J21" s="94">
        <f t="shared" si="0"/>
        <v>1000</v>
      </c>
      <c r="K21" s="94">
        <f t="shared" si="1"/>
        <v>0</v>
      </c>
      <c r="L21" s="94">
        <f t="shared" si="2"/>
        <v>0</v>
      </c>
    </row>
    <row r="22" spans="1:14" x14ac:dyDescent="0.2">
      <c r="A22" s="44" t="s">
        <v>135</v>
      </c>
      <c r="B22" s="44" t="s">
        <v>153</v>
      </c>
      <c r="C22" s="44" t="s">
        <v>197</v>
      </c>
      <c r="D22" s="44" t="s">
        <v>129</v>
      </c>
      <c r="E22" s="115" t="s">
        <v>161</v>
      </c>
      <c r="F22" s="44" t="s">
        <v>128</v>
      </c>
      <c r="I22" s="94">
        <v>1</v>
      </c>
      <c r="J22" s="94">
        <f t="shared" si="0"/>
        <v>1000</v>
      </c>
      <c r="K22" s="94">
        <f t="shared" si="1"/>
        <v>0</v>
      </c>
      <c r="L22" s="94">
        <f t="shared" si="2"/>
        <v>0</v>
      </c>
    </row>
    <row r="23" spans="1:14" x14ac:dyDescent="0.2">
      <c r="A23" s="44" t="s">
        <v>147</v>
      </c>
      <c r="B23" s="44" t="s">
        <v>158</v>
      </c>
      <c r="C23" s="44" t="s">
        <v>198</v>
      </c>
      <c r="D23" s="44" t="s">
        <v>129</v>
      </c>
      <c r="E23" s="115" t="s">
        <v>161</v>
      </c>
      <c r="F23" s="44" t="s">
        <v>128</v>
      </c>
      <c r="I23" s="94">
        <v>3</v>
      </c>
      <c r="J23" s="94">
        <f t="shared" si="0"/>
        <v>3687</v>
      </c>
      <c r="K23" s="94">
        <f t="shared" si="1"/>
        <v>687</v>
      </c>
      <c r="L23" s="94">
        <f t="shared" si="2"/>
        <v>2</v>
      </c>
      <c r="M23" s="94">
        <v>22</v>
      </c>
      <c r="N23" s="94">
        <v>665</v>
      </c>
    </row>
    <row r="24" spans="1:14" x14ac:dyDescent="0.2">
      <c r="A24" s="44" t="s">
        <v>134</v>
      </c>
      <c r="B24" s="44" t="s">
        <v>159</v>
      </c>
      <c r="C24" s="44" t="s">
        <v>199</v>
      </c>
      <c r="D24" s="44" t="s">
        <v>129</v>
      </c>
      <c r="E24" s="115" t="s">
        <v>161</v>
      </c>
      <c r="F24" s="44" t="s">
        <v>128</v>
      </c>
      <c r="I24" s="94">
        <v>1</v>
      </c>
      <c r="J24" s="94">
        <f t="shared" si="0"/>
        <v>1320</v>
      </c>
      <c r="K24" s="94">
        <f t="shared" si="1"/>
        <v>320</v>
      </c>
      <c r="L24" s="94">
        <f t="shared" si="2"/>
        <v>2</v>
      </c>
      <c r="M24" s="94">
        <v>300</v>
      </c>
      <c r="N24" s="94">
        <v>20</v>
      </c>
    </row>
    <row r="25" spans="1:14" x14ac:dyDescent="0.2">
      <c r="A25" s="44" t="s">
        <v>204</v>
      </c>
      <c r="C25" s="44" t="s">
        <v>205</v>
      </c>
      <c r="D25" s="44" t="s">
        <v>129</v>
      </c>
      <c r="E25" s="115" t="s">
        <v>161</v>
      </c>
      <c r="F25" s="44" t="s">
        <v>128</v>
      </c>
      <c r="I25" s="94">
        <v>1</v>
      </c>
      <c r="J25" s="94">
        <f t="shared" si="0"/>
        <v>1000</v>
      </c>
      <c r="K25" s="94">
        <f t="shared" si="1"/>
        <v>0</v>
      </c>
      <c r="L25" s="94">
        <f t="shared" si="2"/>
        <v>0</v>
      </c>
    </row>
    <row r="26" spans="1:14" x14ac:dyDescent="0.2">
      <c r="A26" s="44" t="s">
        <v>206</v>
      </c>
      <c r="C26" s="44" t="s">
        <v>207</v>
      </c>
      <c r="D26" s="44" t="s">
        <v>129</v>
      </c>
      <c r="E26" s="115" t="s">
        <v>161</v>
      </c>
      <c r="F26" s="44" t="s">
        <v>128</v>
      </c>
      <c r="I26" s="94">
        <v>1</v>
      </c>
      <c r="J26" s="94">
        <f t="shared" si="0"/>
        <v>1000</v>
      </c>
      <c r="K26" s="94">
        <f t="shared" si="1"/>
        <v>0</v>
      </c>
      <c r="L26" s="94">
        <f t="shared" si="2"/>
        <v>0</v>
      </c>
    </row>
    <row r="27" spans="1:14" x14ac:dyDescent="0.2">
      <c r="A27" s="44" t="s">
        <v>208</v>
      </c>
      <c r="C27" s="44" t="s">
        <v>209</v>
      </c>
      <c r="D27" s="44" t="s">
        <v>129</v>
      </c>
      <c r="E27" s="115" t="s">
        <v>161</v>
      </c>
      <c r="F27" s="44" t="s">
        <v>128</v>
      </c>
      <c r="I27" s="94">
        <v>1</v>
      </c>
      <c r="J27" s="94">
        <f t="shared" si="0"/>
        <v>1000</v>
      </c>
      <c r="K27" s="94">
        <f t="shared" si="1"/>
        <v>0</v>
      </c>
      <c r="L27" s="94">
        <f t="shared" si="2"/>
        <v>0</v>
      </c>
    </row>
    <row r="28" spans="1:14" x14ac:dyDescent="0.2">
      <c r="A28" s="44" t="s">
        <v>140</v>
      </c>
      <c r="C28" s="44" t="s">
        <v>203</v>
      </c>
      <c r="D28" s="44" t="s">
        <v>129</v>
      </c>
      <c r="E28" s="115" t="s">
        <v>161</v>
      </c>
      <c r="F28" s="44" t="s">
        <v>128</v>
      </c>
      <c r="I28" s="94">
        <v>0</v>
      </c>
      <c r="J28" s="94">
        <f t="shared" si="0"/>
        <v>972</v>
      </c>
      <c r="K28" s="94">
        <f t="shared" si="1"/>
        <v>972</v>
      </c>
      <c r="L28" s="94">
        <f t="shared" si="2"/>
        <v>1</v>
      </c>
      <c r="M28" s="94">
        <v>972</v>
      </c>
    </row>
    <row r="29" spans="1:14" x14ac:dyDescent="0.2">
      <c r="A29" s="44" t="s">
        <v>210</v>
      </c>
      <c r="C29" s="44" t="s">
        <v>211</v>
      </c>
      <c r="D29" s="44" t="s">
        <v>129</v>
      </c>
      <c r="E29" s="115" t="s">
        <v>161</v>
      </c>
      <c r="F29" s="44" t="s">
        <v>128</v>
      </c>
      <c r="I29" s="94">
        <v>1</v>
      </c>
      <c r="J29" s="94">
        <f t="shared" si="0"/>
        <v>1000</v>
      </c>
      <c r="K29" s="94">
        <f t="shared" si="1"/>
        <v>0</v>
      </c>
      <c r="L29" s="94">
        <f t="shared" si="2"/>
        <v>0</v>
      </c>
    </row>
    <row r="30" spans="1:14" x14ac:dyDescent="0.2">
      <c r="A30" s="44" t="s">
        <v>137</v>
      </c>
      <c r="B30" s="44" t="s">
        <v>155</v>
      </c>
      <c r="C30" s="44" t="s">
        <v>200</v>
      </c>
      <c r="D30" s="44" t="s">
        <v>129</v>
      </c>
      <c r="E30" s="115" t="s">
        <v>161</v>
      </c>
      <c r="F30" s="44" t="s">
        <v>128</v>
      </c>
      <c r="I30" s="94">
        <v>2</v>
      </c>
      <c r="J30" s="94">
        <f t="shared" si="0"/>
        <v>2740</v>
      </c>
      <c r="K30" s="94">
        <f t="shared" si="1"/>
        <v>740</v>
      </c>
      <c r="L30" s="94">
        <f t="shared" si="2"/>
        <v>2</v>
      </c>
      <c r="M30" s="94">
        <v>680</v>
      </c>
      <c r="N30" s="94">
        <v>60</v>
      </c>
    </row>
    <row r="31" spans="1:14" x14ac:dyDescent="0.2">
      <c r="A31" s="44" t="s">
        <v>175</v>
      </c>
      <c r="C31" s="44" t="s">
        <v>186</v>
      </c>
      <c r="D31" s="44" t="s">
        <v>148</v>
      </c>
      <c r="E31" s="115" t="s">
        <v>162</v>
      </c>
      <c r="F31" s="44" t="s">
        <v>128</v>
      </c>
      <c r="I31" s="94">
        <v>0</v>
      </c>
      <c r="J31" s="94">
        <f t="shared" si="0"/>
        <v>944</v>
      </c>
      <c r="K31" s="94">
        <f t="shared" si="1"/>
        <v>944</v>
      </c>
      <c r="L31" s="94">
        <f t="shared" si="2"/>
        <v>1</v>
      </c>
      <c r="M31" s="94">
        <v>944</v>
      </c>
    </row>
    <row r="32" spans="1:14" x14ac:dyDescent="0.2">
      <c r="A32" s="44" t="s">
        <v>136</v>
      </c>
      <c r="B32" s="44" t="s">
        <v>154</v>
      </c>
      <c r="C32" s="44" t="s">
        <v>201</v>
      </c>
      <c r="D32" s="44" t="s">
        <v>129</v>
      </c>
      <c r="E32" s="115" t="s">
        <v>161</v>
      </c>
      <c r="F32" s="44" t="s">
        <v>128</v>
      </c>
      <c r="I32" s="94">
        <v>1</v>
      </c>
      <c r="J32" s="94">
        <f t="shared" si="0"/>
        <v>1444</v>
      </c>
      <c r="K32" s="94">
        <f t="shared" si="1"/>
        <v>444</v>
      </c>
      <c r="L32" s="94">
        <f t="shared" si="2"/>
        <v>1</v>
      </c>
      <c r="M32" s="94">
        <v>444</v>
      </c>
    </row>
    <row r="33" spans="1:12" x14ac:dyDescent="0.2">
      <c r="A33" s="44" t="s">
        <v>268</v>
      </c>
      <c r="I33" s="94">
        <v>5</v>
      </c>
      <c r="J33" s="94">
        <f t="shared" ref="J33:J34" si="3">SUM((I33*1000)+(H33*5000)+(K33))</f>
        <v>5000</v>
      </c>
      <c r="K33" s="94">
        <f t="shared" ref="K33:K34" si="4">SUM(M33:R33)</f>
        <v>0</v>
      </c>
      <c r="L33" s="94">
        <f t="shared" ref="L33:L34" si="5">COUNT(M33:R33)</f>
        <v>0</v>
      </c>
    </row>
    <row r="34" spans="1:12" x14ac:dyDescent="0.2">
      <c r="A34" s="44" t="s">
        <v>269</v>
      </c>
      <c r="I34" s="94">
        <v>1</v>
      </c>
      <c r="J34" s="94">
        <f t="shared" si="3"/>
        <v>1000</v>
      </c>
      <c r="K34" s="94">
        <f t="shared" si="4"/>
        <v>0</v>
      </c>
      <c r="L34" s="94">
        <f t="shared" si="5"/>
        <v>0</v>
      </c>
    </row>
  </sheetData>
  <sortState xmlns:xlrd2="http://schemas.microsoft.com/office/spreadsheetml/2017/richdata2" ref="A2:R32">
    <sortCondition ref="A2:A32"/>
  </sortState>
  <conditionalFormatting sqref="G2:G34">
    <cfRule type="containsText" dxfId="5" priority="1" operator="containsText" text="x">
      <formula>NOT(ISERROR(SEARCH("x",G2)))</formula>
    </cfRule>
  </conditionalFormatting>
  <conditionalFormatting sqref="I2:I34">
    <cfRule type="cellIs" dxfId="4" priority="2" operator="greaterThanOrEqual">
      <formula>1</formula>
    </cfRule>
    <cfRule type="cellIs" dxfId="3" priority="3" operator="lessThanOrEqual">
      <formula>1</formula>
    </cfRule>
  </conditionalFormatting>
  <conditionalFormatting sqref="J2:J34">
    <cfRule type="cellIs" dxfId="2" priority="4" operator="greaterThanOrEqual">
      <formula>1001</formula>
    </cfRule>
    <cfRule type="cellIs" dxfId="1" priority="5" operator="between">
      <formula>1000</formula>
      <formula>501</formula>
    </cfRule>
    <cfRule type="cellIs" dxfId="0" priority="6" operator="lessThanOrEqual">
      <formula>500</formula>
    </cfRule>
  </conditionalFormatting>
  <hyperlinks>
    <hyperlink ref="E31" r:id="rId1" xr:uid="{DACE37DB-187B-48A8-83F2-275242B7BB35}"/>
    <hyperlink ref="E4" r:id="rId2" xr:uid="{C9F8B26D-E6AA-46DC-B5AB-534E1D4AC16B}"/>
    <hyperlink ref="E4:E21" r:id="rId3" display="https://californiafilament.com/" xr:uid="{519681E2-2FD9-4CE1-B305-A963C90F4F1E}"/>
    <hyperlink ref="E2" r:id="rId4" xr:uid="{DCD6341C-4B11-492A-A3D9-2DEF966E7759}"/>
    <hyperlink ref="E3" r:id="rId5" xr:uid="{82AB1061-85FE-4929-8670-60C5C1989963}"/>
    <hyperlink ref="E6" r:id="rId6" xr:uid="{E505C7A1-8939-43F1-BCA7-0C3D47022E1A}"/>
    <hyperlink ref="E17" r:id="rId7" xr:uid="{C6B4D564-D35B-44FF-8EAC-D32C66D5D1B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Quote</vt:lpstr>
      <vt:lpstr>Parts</vt:lpstr>
      <vt:lpstr>Client Quotes</vt:lpstr>
      <vt:lpstr>Client Parts</vt:lpstr>
      <vt:lpstr>Hardware|Consumables</vt:lpstr>
      <vt:lpstr>Printers</vt:lpstr>
      <vt:lpstr>Materials</vt:lpstr>
      <vt:lpstr>General</vt:lpstr>
      <vt:lpstr>Product Inventory</vt:lpstr>
      <vt:lpstr>Product Inventory Targets</vt:lpstr>
      <vt:lpstr>Product to Print</vt:lpstr>
      <vt:lpstr>Materials Inventory</vt:lpstr>
      <vt:lpstr>Materials</vt:lpstr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Brian Blankenship</cp:lastModifiedBy>
  <cp:revision>38</cp:revision>
  <cp:lastPrinted>2024-02-16T18:10:10Z</cp:lastPrinted>
  <dcterms:created xsi:type="dcterms:W3CDTF">2017-09-02T12:20:02Z</dcterms:created>
  <dcterms:modified xsi:type="dcterms:W3CDTF">2024-04-16T20:41:10Z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