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Tuur\SCHOOL\3de_jaar\AP Valley\onTime\Ontime\Administratie\"/>
    </mc:Choice>
  </mc:AlternateContent>
  <bookViews>
    <workbookView xWindow="0" yWindow="465" windowWidth="28800" windowHeight="16095" activeTab="1" xr2:uid="{00000000-000D-0000-FFFF-FFFF00000000}"/>
  </bookViews>
  <sheets>
    <sheet name="Breakeven Analysis Data" sheetId="2" r:id="rId1"/>
    <sheet name="Breakeven Analysis Chart" sheetId="5" r:id="rId2"/>
    <sheet name="Variables" sheetId="3" state="veryHidden" r:id="rId3"/>
  </sheets>
  <definedNames>
    <definedName name="_Example" hidden="1">Variables!$B$1</definedName>
    <definedName name="_Look" hidden="1">Variables!$B$4</definedName>
    <definedName name="_Order1" hidden="1">0</definedName>
    <definedName name="_Series" hidden="1">Variables!$B$3</definedName>
    <definedName name="_Shading" hidden="1">Variables!$B$2</definedName>
    <definedName name="Breakeven_point">'Breakeven Analysis Data'!$F$43</definedName>
    <definedName name="Company_name">'Breakeven Analysis Data'!$B$2</definedName>
    <definedName name="DATA_01" hidden="1">'Breakeven Analysis Data'!$B$2:$B$3</definedName>
    <definedName name="DATA_02" hidden="1">'Breakeven Analysis Data'!#REF!</definedName>
    <definedName name="DATA_03" hidden="1">'Breakeven Analysis Data'!#REF!</definedName>
    <definedName name="DATA_04" hidden="1">'Breakeven Analysis Data'!#REF!</definedName>
    <definedName name="DATA_05" hidden="1">'Breakeven Analysis Data'!#REF!</definedName>
    <definedName name="DATA_06" hidden="1">'Breakeven Analysis Data'!$F$12:$F$19</definedName>
    <definedName name="DATA_07" hidden="1">'Breakeven Analysis Data'!#REF!</definedName>
    <definedName name="DATA_08" hidden="1">'Breakeven Analysis Data'!$H$4</definedName>
    <definedName name="Fixed_costs">'Breakeven Analysis Data'!$F$27:$F$36</definedName>
    <definedName name="Gross_margin">'Breakeven Analysis Data'!$G$24</definedName>
    <definedName name="IntroPrintArea" hidden="1">#REF!</definedName>
    <definedName name="Look1Area">#REF!</definedName>
    <definedName name="Look2Area">#REF!</definedName>
    <definedName name="Look3Area">#REF!</definedName>
    <definedName name="Look4Area">#REF!</definedName>
    <definedName name="Look5Area">#REF!</definedName>
    <definedName name="Net_profit">'Breakeven Analysis Data'!$G$39</definedName>
    <definedName name="Sales_price_unit">'Breakeven Analysis Data'!$F$5</definedName>
    <definedName name="Sales_volume_units">'Breakeven Analysis Data'!$F$6</definedName>
    <definedName name="TemplatePrintArea">'Breakeven Analysis Data'!$B$1:$G$5</definedName>
    <definedName name="Total_fixed">'Breakeven Analysis Data'!$G$37</definedName>
    <definedName name="Total_Sales">'Breakeven Analysis Data'!$G$7</definedName>
    <definedName name="Total_Subscription">'Breakeven Analysis Data'!$G$10</definedName>
    <definedName name="Total_variable">'Breakeven Analysis Data'!$G$21</definedName>
    <definedName name="Unit_contrib_margin">'Breakeven Analysis Data'!$F$23</definedName>
    <definedName name="Variable_cost_unit">'Breakeven Analysis Data'!$F$20</definedName>
    <definedName name="Variable_costs_unit">'Breakeven Analysis Data'!$F$12:$F$19</definedName>
    <definedName name="Variable_Unit_Cost">'Breakeven Analysis Data'!$F$20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E51" i="2" l="1"/>
  <c r="F51" i="2"/>
  <c r="G51" i="2"/>
  <c r="H51" i="2"/>
  <c r="I51" i="2"/>
  <c r="J51" i="2"/>
  <c r="K51" i="2"/>
  <c r="L51" i="2"/>
  <c r="M51" i="2"/>
  <c r="N51" i="2"/>
  <c r="E52" i="2"/>
  <c r="F52" i="2"/>
  <c r="G52" i="2"/>
  <c r="H52" i="2"/>
  <c r="I52" i="2"/>
  <c r="J52" i="2"/>
  <c r="K52" i="2"/>
  <c r="L52" i="2"/>
  <c r="M52" i="2"/>
  <c r="N52" i="2"/>
  <c r="D52" i="2"/>
  <c r="D51" i="2"/>
  <c r="E46" i="2"/>
  <c r="E45" i="2"/>
  <c r="G10" i="2"/>
  <c r="E47" i="2"/>
  <c r="G37" i="2"/>
  <c r="E48" i="2"/>
  <c r="F20" i="2"/>
  <c r="E49" i="2"/>
  <c r="E50" i="2"/>
  <c r="F46" i="2"/>
  <c r="F45" i="2"/>
  <c r="F47" i="2"/>
  <c r="F48" i="2"/>
  <c r="F49" i="2"/>
  <c r="F50" i="2"/>
  <c r="G46" i="2"/>
  <c r="G45" i="2"/>
  <c r="G47" i="2"/>
  <c r="G48" i="2"/>
  <c r="G49" i="2"/>
  <c r="G50" i="2"/>
  <c r="H46" i="2"/>
  <c r="H45" i="2"/>
  <c r="H47" i="2"/>
  <c r="H48" i="2"/>
  <c r="H49" i="2"/>
  <c r="H50" i="2"/>
  <c r="I46" i="2"/>
  <c r="I45" i="2"/>
  <c r="I47" i="2"/>
  <c r="I48" i="2"/>
  <c r="I49" i="2"/>
  <c r="I50" i="2"/>
  <c r="J46" i="2"/>
  <c r="J45" i="2"/>
  <c r="J47" i="2"/>
  <c r="J48" i="2"/>
  <c r="J49" i="2"/>
  <c r="J50" i="2"/>
  <c r="K46" i="2"/>
  <c r="K45" i="2"/>
  <c r="K47" i="2"/>
  <c r="K48" i="2"/>
  <c r="K49" i="2"/>
  <c r="K50" i="2"/>
  <c r="L46" i="2"/>
  <c r="L45" i="2"/>
  <c r="L47" i="2"/>
  <c r="L48" i="2"/>
  <c r="L49" i="2"/>
  <c r="L50" i="2"/>
  <c r="M46" i="2"/>
  <c r="M45" i="2"/>
  <c r="M47" i="2"/>
  <c r="M48" i="2"/>
  <c r="M49" i="2"/>
  <c r="M50" i="2"/>
  <c r="N46" i="2"/>
  <c r="N45" i="2"/>
  <c r="N47" i="2"/>
  <c r="N48" i="2"/>
  <c r="N49" i="2"/>
  <c r="N50" i="2"/>
  <c r="D46" i="2"/>
  <c r="D45" i="2"/>
  <c r="D47" i="2"/>
  <c r="D48" i="2"/>
  <c r="D49" i="2"/>
  <c r="D50" i="2"/>
  <c r="F23" i="2"/>
  <c r="F43" i="2"/>
  <c r="G7" i="2"/>
  <c r="G21" i="2"/>
  <c r="G24" i="2"/>
  <c r="G3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Tuur</author>
  </authors>
  <commentList>
    <comment ref="F5" authorId="0" shapeId="0" xr:uid="{3A85B171-98A2-477D-A064-7900A68AFBB8}">
      <text>
        <r>
          <rPr>
            <sz val="9"/>
            <color indexed="81"/>
            <rFont val="Tahoma"/>
            <family val="2"/>
          </rPr>
          <t xml:space="preserve">Up-Front prijs van product.
Hoeveelheidskorting is mogelijk
</t>
        </r>
      </text>
    </comment>
    <comment ref="F6" authorId="0" shapeId="0" xr:uid="{5217D6D1-5CD7-4075-AFE8-EA322F49B4C9}">
      <text>
        <r>
          <rPr>
            <sz val="9"/>
            <color indexed="81"/>
            <rFont val="Tahoma"/>
            <family val="2"/>
          </rPr>
          <t>Hoeveel producten per periode verkocht worden</t>
        </r>
      </text>
    </comment>
    <comment ref="F9" authorId="0" shapeId="0" xr:uid="{A3A9E55F-847E-4661-913D-184F52F6F529}">
      <text>
        <r>
          <rPr>
            <sz val="9"/>
            <color indexed="81"/>
            <rFont val="Tahoma"/>
            <family val="2"/>
          </rPr>
          <t>Prijs maandelijks aangerekend voor hosting, support,...</t>
        </r>
      </text>
    </comment>
    <comment ref="F12" authorId="0" shapeId="0" xr:uid="{5CF3165E-FCBD-453E-AF2A-EA2B9BFC17C7}">
      <text>
        <r>
          <rPr>
            <sz val="9"/>
            <color indexed="81"/>
            <rFont val="Tahoma"/>
            <family val="2"/>
          </rPr>
          <t xml:space="preserve">Kost van het opzetten van de servers per unit
</t>
        </r>
      </text>
    </comment>
    <comment ref="F14" authorId="0" shapeId="0" xr:uid="{5D839EBC-3BE3-4C34-8563-6F5A98C52E6E}">
      <text>
        <r>
          <rPr>
            <sz val="9"/>
            <color indexed="81"/>
            <rFont val="Tahoma"/>
            <family val="2"/>
          </rPr>
          <t xml:space="preserve">Kleine aanpassingen in app zoals logo van bedrijf toevoegen
</t>
        </r>
      </text>
    </comment>
    <comment ref="F15" authorId="0" shapeId="0" xr:uid="{DF3550BB-FD51-4154-B794-6A8344BA2F43}">
      <text>
        <r>
          <rPr>
            <sz val="9"/>
            <color indexed="81"/>
            <rFont val="Tahoma"/>
            <family val="2"/>
          </rPr>
          <t>Geen advertising op een "per product" basis</t>
        </r>
      </text>
    </comment>
    <comment ref="F16" authorId="0" shapeId="0" xr:uid="{70740BD0-CC66-4C54-86D3-8CFA9D18EBC2}">
      <text>
        <r>
          <rPr>
            <b/>
            <sz val="9"/>
            <color indexed="81"/>
            <rFont val="Tahoma"/>
            <family val="2"/>
          </rPr>
          <t>Tuur: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8" authorId="0" shapeId="0" xr:uid="{58D98360-D15F-4E39-A36D-F6F27D06BD03}">
      <text>
        <r>
          <rPr>
            <sz val="9"/>
            <color indexed="81"/>
            <rFont val="Tahoma"/>
            <family val="2"/>
          </rPr>
          <t xml:space="preserve">Eventuele commissie voor verkopers die we aannemen
</t>
        </r>
      </text>
    </comment>
    <comment ref="F28" authorId="0" shapeId="0" xr:uid="{0311ABD3-7CCC-4345-89C5-881F9C7EA603}">
      <text>
        <r>
          <rPr>
            <sz val="9"/>
            <color indexed="81"/>
            <rFont val="Tahoma"/>
            <family val="2"/>
          </rPr>
          <t>Voorlopig geen subcontractors. Als er ideeen zijn, laat het weten.</t>
        </r>
      </text>
    </comment>
    <comment ref="F29" authorId="0" shapeId="0" xr:uid="{F6D60EF9-0745-4CB6-8B69-14B527E69522}">
      <text>
        <r>
          <rPr>
            <sz val="9"/>
            <color indexed="81"/>
            <rFont val="Tahoma"/>
            <family val="2"/>
          </rPr>
          <t>Deze kost stijgt of daalt naar het aantal actieve klanten. Ruwe berekening (gebruikte hardware: Amazon EC2 t2.micro instance)
Per active klant: 50 euro per periode
Ook infrastructuur inbegrepen (computers werknemers, ISP, ...)</t>
        </r>
      </text>
    </comment>
    <comment ref="F30" authorId="0" shapeId="0" xr:uid="{609A7C58-C559-486A-8D2D-85B7A7A7AE0A}">
      <text>
        <r>
          <rPr>
            <sz val="9"/>
            <color indexed="81"/>
            <rFont val="Tahoma"/>
            <family val="2"/>
          </rPr>
          <t xml:space="preserve">Snelle estimate van Google (https://www.google.com/adwords/express/pricing/)
~10 euro per dag
</t>
        </r>
      </text>
    </comment>
    <comment ref="F31" authorId="0" shapeId="0" xr:uid="{EA10A0B4-ED7D-4B1B-9DF6-7CF415632FED}">
      <text>
        <r>
          <rPr>
            <sz val="9"/>
            <color indexed="81"/>
            <rFont val="Tahoma"/>
            <family val="2"/>
          </rPr>
          <t>2 leasingwagens
https://deals.directlease.be/</t>
        </r>
      </text>
    </comment>
    <comment ref="F34" authorId="0" shapeId="0" xr:uid="{165A2A66-A40C-4D4A-8EF3-CD46A0C51E76}">
      <text>
        <r>
          <rPr>
            <sz val="9"/>
            <color indexed="81"/>
            <rFont val="Tahoma"/>
            <family val="2"/>
          </rPr>
          <t xml:space="preserve">Variabel bedrag </t>
        </r>
        <r>
          <rPr>
            <u/>
            <sz val="9"/>
            <color indexed="81"/>
            <rFont val="Tahoma"/>
            <family val="2"/>
          </rPr>
          <t>per jaar</t>
        </r>
        <r>
          <rPr>
            <sz val="9"/>
            <color indexed="81"/>
            <rFont val="Tahoma"/>
            <family val="2"/>
          </rPr>
          <t>:
Eerste 25.000 euro winst: 24,25%
Verder tot 90.000 euro winst: 31%</t>
        </r>
      </text>
    </comment>
    <comment ref="F35" authorId="0" shapeId="0" xr:uid="{0D7BD022-B106-460F-B833-13D1C6EA7135}">
      <text>
        <r>
          <rPr>
            <sz val="9"/>
            <color indexed="81"/>
            <rFont val="Tahoma"/>
            <family val="2"/>
          </rPr>
          <t>https://www.immoweb.be/nl/zoek/kantoor/te-huur/antwerpen
Overschatting voor water, gas en elektriciteit</t>
        </r>
      </text>
    </comment>
  </commentList>
</comments>
</file>

<file path=xl/sharedStrings.xml><?xml version="1.0" encoding="utf-8"?>
<sst xmlns="http://schemas.openxmlformats.org/spreadsheetml/2006/main" count="51" uniqueCount="50">
  <si>
    <t>_Example</t>
  </si>
  <si>
    <t>_Shading</t>
  </si>
  <si>
    <t>_Series</t>
  </si>
  <si>
    <t>_Look</t>
  </si>
  <si>
    <t>OfficeReady 3.0</t>
  </si>
  <si>
    <t>Breakeven Analysis</t>
  </si>
  <si>
    <t>Insurance</t>
  </si>
  <si>
    <t>Other fixed costs</t>
  </si>
  <si>
    <t>Sales price per unit</t>
  </si>
  <si>
    <t xml:space="preserve">    Total Sales</t>
  </si>
  <si>
    <t xml:space="preserve">    Gross Margin</t>
  </si>
  <si>
    <t>Variable Costs</t>
  </si>
  <si>
    <t>Variable costs</t>
  </si>
  <si>
    <t>Breakeven Point (units):</t>
  </si>
  <si>
    <t>Results:</t>
  </si>
  <si>
    <t>Variable costs per unit</t>
  </si>
  <si>
    <t>Unit contribution margin</t>
  </si>
  <si>
    <t>Total sales</t>
  </si>
  <si>
    <t>Total costs</t>
  </si>
  <si>
    <t>Net profit (loss)</t>
  </si>
  <si>
    <t>Sales volume analysis:</t>
  </si>
  <si>
    <t>Other variable costs per unit</t>
  </si>
  <si>
    <t xml:space="preserve">    Total Variable Costs</t>
  </si>
  <si>
    <t>Sales volume per period (units)</t>
  </si>
  <si>
    <t>Fixed Costs Per Period</t>
  </si>
  <si>
    <t xml:space="preserve">    Total Fixed Costs per period</t>
  </si>
  <si>
    <t>Fixed costs per period</t>
  </si>
  <si>
    <t>Amounts shown in Euro</t>
  </si>
  <si>
    <t>Fixed taxes</t>
  </si>
  <si>
    <t>Commission per unit (resellers fee)</t>
  </si>
  <si>
    <t>Purchase cost per unit ('Buy')</t>
  </si>
  <si>
    <t>Manufacturing/Assembly cost per unit ('Make')</t>
  </si>
  <si>
    <t>Shipping cost per unit</t>
  </si>
  <si>
    <t>Labour cost (Wages)</t>
  </si>
  <si>
    <t>Sales &amp; Marketing Cost</t>
  </si>
  <si>
    <t>Hardware, Software + Fixed SaaS &amp; Hosting fees</t>
  </si>
  <si>
    <t>Variable SaaS &amp; Hosting cost per unit</t>
  </si>
  <si>
    <t>Subcontracting (Outsourcing of development)</t>
  </si>
  <si>
    <t>Car &amp; Travel</t>
  </si>
  <si>
    <t>Administrative (Accountant, company creation,…)</t>
  </si>
  <si>
    <t>Rent (co-working space, own office space,…)</t>
  </si>
  <si>
    <t>Advertising cost per unit</t>
  </si>
  <si>
    <t>Support cost per unit</t>
  </si>
  <si>
    <t>OnTime</t>
  </si>
  <si>
    <t xml:space="preserve">    Net Profit</t>
  </si>
  <si>
    <t>Sales (50 users per unit, 3 months per period)</t>
  </si>
  <si>
    <t>Subscription (Hosting)</t>
  </si>
  <si>
    <t>Sales volume (units)</t>
  </si>
  <si>
    <t>Subscription per period</t>
  </si>
  <si>
    <r>
      <t xml:space="preserve">    </t>
    </r>
    <r>
      <rPr>
        <b/>
        <sz val="10"/>
        <rFont val="Arial"/>
        <family val="2"/>
      </rPr>
      <t>Total Subscription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</si>
</sst>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"/>
    <numFmt numFmtId="165" formatCode="0_);[Red]\(0\)"/>
    <numFmt numFmtId="166" formatCode="0_);\(0\)"/>
  </numFmts>
  <fonts count="1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2"/>
      <color indexed="9"/>
      <name val="Arial"/>
      <family val="2"/>
    </font>
    <font>
      <sz val="10"/>
      <color indexed="9"/>
      <name val="Arial"/>
      <family val="2"/>
    </font>
    <font>
      <sz val="10"/>
      <name val="Arial"/>
    </font>
    <font>
      <b/>
      <sz val="12"/>
      <color indexed="18"/>
      <name val="Arial"/>
      <family val="2"/>
    </font>
    <font>
      <b/>
      <sz val="10"/>
      <name val="Arial"/>
      <family val="2"/>
    </font>
    <font>
      <b/>
      <sz val="22"/>
      <color indexed="18"/>
      <name val="Arial Black"/>
      <family val="2"/>
    </font>
    <font>
      <sz val="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22"/>
      <color indexed="2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9"/>
      <color indexed="81"/>
      <name val="Tahoma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18"/>
      </left>
      <right style="thin">
        <color indexed="18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38" fontId="0" fillId="0" borderId="0" applyFont="0" applyBorder="0" applyAlignment="0" applyProtection="0"/>
    <xf numFmtId="16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9" fontId="5" fillId="0" borderId="0" applyFont="0" applyFill="0" applyBorder="0" applyAlignment="0" applyProtection="0"/>
  </cellStyleXfs>
  <cellXfs count="61">
    <xf numFmtId="38" fontId="0" fillId="0" borderId="0" xfId="0"/>
    <xf numFmtId="38" fontId="0" fillId="0" borderId="0" xfId="0" applyProtection="1"/>
    <xf numFmtId="38" fontId="1" fillId="0" borderId="0" xfId="0" applyFont="1" applyFill="1" applyAlignment="1" applyProtection="1">
      <alignment horizontal="centerContinuous"/>
    </xf>
    <xf numFmtId="38" fontId="1" fillId="0" borderId="0" xfId="0" applyFont="1" applyFill="1" applyProtection="1"/>
    <xf numFmtId="38" fontId="5" fillId="0" borderId="0" xfId="0" applyFont="1" applyFill="1" applyProtection="1"/>
    <xf numFmtId="38" fontId="3" fillId="2" borderId="0" xfId="0" applyFont="1" applyFill="1" applyProtection="1"/>
    <xf numFmtId="38" fontId="4" fillId="2" borderId="0" xfId="0" applyFont="1" applyFill="1" applyProtection="1"/>
    <xf numFmtId="166" fontId="1" fillId="0" borderId="0" xfId="0" applyNumberFormat="1" applyFont="1" applyFill="1" applyBorder="1" applyProtection="1"/>
    <xf numFmtId="166" fontId="5" fillId="0" borderId="0" xfId="0" applyNumberFormat="1" applyFont="1" applyFill="1" applyProtection="1"/>
    <xf numFmtId="166" fontId="1" fillId="0" borderId="0" xfId="0" applyNumberFormat="1" applyFont="1" applyFill="1" applyAlignment="1" applyProtection="1">
      <alignment horizontal="centerContinuous"/>
    </xf>
    <xf numFmtId="166" fontId="0" fillId="0" borderId="0" xfId="0" applyNumberFormat="1" applyProtection="1"/>
    <xf numFmtId="38" fontId="1" fillId="0" borderId="0" xfId="0" applyFont="1" applyFill="1" applyProtection="1">
      <protection locked="0"/>
    </xf>
    <xf numFmtId="38" fontId="5" fillId="0" borderId="0" xfId="0" applyFont="1" applyFill="1" applyProtection="1">
      <protection locked="0"/>
    </xf>
    <xf numFmtId="38" fontId="5" fillId="0" borderId="0" xfId="0" applyFont="1" applyFill="1" applyAlignment="1" applyProtection="1">
      <alignment wrapText="1"/>
    </xf>
    <xf numFmtId="38" fontId="0" fillId="0" borderId="0" xfId="0" applyAlignment="1" applyProtection="1">
      <alignment wrapText="1"/>
    </xf>
    <xf numFmtId="38" fontId="2" fillId="0" borderId="0" xfId="0" applyFont="1" applyFill="1" applyAlignment="1" applyProtection="1">
      <alignment horizontal="centerContinuous" wrapText="1"/>
    </xf>
    <xf numFmtId="37" fontId="1" fillId="0" borderId="0" xfId="0" applyNumberFormat="1" applyFont="1" applyFill="1" applyAlignment="1" applyProtection="1">
      <alignment horizontal="centerContinuous"/>
    </xf>
    <xf numFmtId="37" fontId="6" fillId="0" borderId="0" xfId="0" applyNumberFormat="1" applyFont="1" applyFill="1" applyAlignment="1" applyProtection="1">
      <alignment horizontal="center" wrapText="1"/>
      <protection locked="0"/>
    </xf>
    <xf numFmtId="37" fontId="1" fillId="0" borderId="0" xfId="0" applyNumberFormat="1" applyFont="1" applyFill="1" applyProtection="1"/>
    <xf numFmtId="37" fontId="1" fillId="0" borderId="0" xfId="0" applyNumberFormat="1" applyFont="1" applyFill="1" applyBorder="1" applyProtection="1"/>
    <xf numFmtId="37" fontId="0" fillId="0" borderId="0" xfId="0" applyNumberFormat="1" applyProtection="1"/>
    <xf numFmtId="38" fontId="6" fillId="0" borderId="0" xfId="0" applyFont="1" applyFill="1" applyAlignment="1" applyProtection="1">
      <alignment wrapText="1"/>
    </xf>
    <xf numFmtId="38" fontId="7" fillId="0" borderId="0" xfId="0" applyFont="1" applyFill="1" applyProtection="1"/>
    <xf numFmtId="38" fontId="7" fillId="0" borderId="0" xfId="0" applyFont="1" applyProtection="1"/>
    <xf numFmtId="38" fontId="8" fillId="0" borderId="0" xfId="0" applyFont="1" applyFill="1" applyAlignment="1" applyProtection="1">
      <alignment horizontal="center"/>
      <protection locked="0"/>
    </xf>
    <xf numFmtId="38" fontId="8" fillId="0" borderId="0" xfId="0" applyFont="1" applyFill="1" applyAlignment="1" applyProtection="1">
      <protection locked="0"/>
    </xf>
    <xf numFmtId="38" fontId="10" fillId="0" borderId="0" xfId="0" applyFont="1" applyProtection="1"/>
    <xf numFmtId="38" fontId="11" fillId="0" borderId="0" xfId="0" applyFont="1" applyProtection="1"/>
    <xf numFmtId="37" fontId="10" fillId="0" borderId="0" xfId="0" applyNumberFormat="1" applyFont="1" applyFill="1" applyBorder="1" applyProtection="1"/>
    <xf numFmtId="38" fontId="12" fillId="0" borderId="0" xfId="0" applyFont="1" applyFill="1" applyAlignment="1" applyProtection="1">
      <alignment horizontal="left"/>
      <protection locked="0"/>
    </xf>
    <xf numFmtId="38" fontId="3" fillId="2" borderId="0" xfId="0" applyFont="1" applyFill="1" applyAlignment="1" applyProtection="1">
      <alignment horizontal="left"/>
    </xf>
    <xf numFmtId="39" fontId="1" fillId="0" borderId="1" xfId="0" applyNumberFormat="1" applyFont="1" applyFill="1" applyBorder="1" applyProtection="1">
      <protection locked="0"/>
    </xf>
    <xf numFmtId="39" fontId="1" fillId="0" borderId="2" xfId="0" applyNumberFormat="1" applyFont="1" applyFill="1" applyBorder="1" applyProtection="1">
      <protection locked="0"/>
    </xf>
    <xf numFmtId="39" fontId="1" fillId="3" borderId="1" xfId="0" applyNumberFormat="1" applyFont="1" applyFill="1" applyBorder="1" applyProtection="1"/>
    <xf numFmtId="39" fontId="1" fillId="3" borderId="2" xfId="0" applyNumberFormat="1" applyFont="1" applyFill="1" applyBorder="1" applyProtection="1"/>
    <xf numFmtId="38" fontId="7" fillId="0" borderId="0" xfId="0" applyFont="1" applyFill="1" applyProtection="1">
      <protection locked="0"/>
    </xf>
    <xf numFmtId="38" fontId="0" fillId="0" borderId="0" xfId="0" applyProtection="1">
      <protection locked="0"/>
    </xf>
    <xf numFmtId="38" fontId="0" fillId="3" borderId="1" xfId="0" applyFill="1" applyBorder="1" applyProtection="1"/>
    <xf numFmtId="40" fontId="0" fillId="3" borderId="1" xfId="0" applyNumberFormat="1" applyFill="1" applyBorder="1" applyProtection="1"/>
    <xf numFmtId="38" fontId="0" fillId="0" borderId="0" xfId="0" applyFill="1" applyBorder="1" applyProtection="1">
      <protection locked="0"/>
    </xf>
    <xf numFmtId="37" fontId="10" fillId="3" borderId="1" xfId="0" applyNumberFormat="1" applyFont="1" applyFill="1" applyBorder="1" applyProtection="1"/>
    <xf numFmtId="38" fontId="10" fillId="0" borderId="0" xfId="0" applyFont="1" applyProtection="1">
      <protection locked="0"/>
    </xf>
    <xf numFmtId="38" fontId="9" fillId="0" borderId="0" xfId="0" applyFont="1" applyAlignment="1" applyProtection="1">
      <protection locked="0"/>
    </xf>
    <xf numFmtId="38" fontId="3" fillId="2" borderId="0" xfId="0" applyFont="1" applyFill="1" applyAlignment="1" applyProtection="1">
      <alignment horizontal="left"/>
      <protection locked="0"/>
    </xf>
    <xf numFmtId="38" fontId="3" fillId="2" borderId="0" xfId="0" applyFont="1" applyFill="1" applyProtection="1">
      <protection locked="0"/>
    </xf>
    <xf numFmtId="37" fontId="1" fillId="0" borderId="1" xfId="0" applyNumberFormat="1" applyFont="1" applyFill="1" applyBorder="1" applyProtection="1">
      <protection locked="0"/>
    </xf>
    <xf numFmtId="39" fontId="1" fillId="3" borderId="3" xfId="0" applyNumberFormat="1" applyFont="1" applyFill="1" applyBorder="1" applyProtection="1"/>
    <xf numFmtId="39" fontId="1" fillId="0" borderId="4" xfId="0" applyNumberFormat="1" applyFont="1" applyFill="1" applyBorder="1" applyProtection="1">
      <protection locked="0"/>
    </xf>
    <xf numFmtId="39" fontId="1" fillId="3" borderId="5" xfId="0" applyNumberFormat="1" applyFont="1" applyFill="1" applyBorder="1" applyProtection="1"/>
    <xf numFmtId="39" fontId="1" fillId="3" borderId="6" xfId="0" applyNumberFormat="1" applyFont="1" applyFill="1" applyBorder="1" applyProtection="1"/>
    <xf numFmtId="39" fontId="1" fillId="0" borderId="7" xfId="0" applyNumberFormat="1" applyFont="1" applyFill="1" applyBorder="1" applyProtection="1">
      <protection locked="0"/>
    </xf>
    <xf numFmtId="39" fontId="1" fillId="0" borderId="0" xfId="0" applyNumberFormat="1" applyFont="1" applyFill="1" applyBorder="1" applyProtection="1">
      <protection locked="0"/>
    </xf>
    <xf numFmtId="40" fontId="0" fillId="3" borderId="3" xfId="0" applyNumberFormat="1" applyFill="1" applyBorder="1" applyProtection="1"/>
    <xf numFmtId="40" fontId="0" fillId="3" borderId="8" xfId="0" applyNumberFormat="1" applyFill="1" applyBorder="1" applyProtection="1"/>
    <xf numFmtId="38" fontId="0" fillId="0" borderId="0" xfId="0" applyFont="1" applyFill="1" applyProtection="1">
      <protection locked="0"/>
    </xf>
    <xf numFmtId="0" fontId="1" fillId="0" borderId="0" xfId="0" applyNumberFormat="1" applyFont="1" applyFill="1" applyProtection="1"/>
    <xf numFmtId="0" fontId="0" fillId="0" borderId="0" xfId="0" applyNumberFormat="1" applyProtection="1"/>
    <xf numFmtId="0" fontId="1" fillId="0" borderId="0" xfId="0" applyNumberFormat="1" applyFont="1" applyFill="1" applyProtection="1">
      <protection locked="0"/>
    </xf>
    <xf numFmtId="37" fontId="1" fillId="0" borderId="0" xfId="0" applyNumberFormat="1" applyFont="1" applyFill="1" applyBorder="1" applyProtection="1">
      <protection locked="0"/>
    </xf>
    <xf numFmtId="38" fontId="16" fillId="0" borderId="0" xfId="0" applyFont="1" applyFill="1" applyProtection="1">
      <protection locked="0"/>
    </xf>
    <xf numFmtId="37" fontId="1" fillId="4" borderId="1" xfId="0" applyNumberFormat="1" applyFont="1" applyFill="1" applyBorder="1" applyProtection="1"/>
  </cellXfs>
  <cellStyles count="4">
    <cellStyle name="Date" xfId="1" xr:uid="{00000000-0005-0000-0000-000000000000}"/>
    <cellStyle name="Fixed" xfId="2" xr:uid="{00000000-0005-0000-0000-000001000000}"/>
    <cellStyle name="Normal" xfId="0" builtinId="0"/>
    <cellStyle name="Text" xfId="3" xr:uid="{00000000-0005-0000-0000-000003000000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9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Unit Contribution Margin</a:t>
            </a:r>
          </a:p>
        </c:rich>
      </c:tx>
      <c:layout>
        <c:manualLayout>
          <c:xMode val="edge"/>
          <c:yMode val="edge"/>
          <c:x val="0.16864589372884201"/>
          <c:y val="0.17599964478124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77659811982799"/>
          <c:y val="0.25999974609399801"/>
          <c:w val="0.339667261457061"/>
          <c:h val="0.57199944140679504"/>
        </c:manualLayout>
      </c:layout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95B8-4191-8825-9923EDF4485A}"/>
              </c:ext>
            </c:extLst>
          </c:dPt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95B8-4191-8825-9923EDF4485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endParaRPr lang="nl-BE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('Breakeven Analysis Data'!$C$20,'Breakeven Analysis Data'!$C$23)</c:f>
              <c:strCache>
                <c:ptCount val="2"/>
                <c:pt idx="0">
                  <c:v>Variable costs per unit</c:v>
                </c:pt>
                <c:pt idx="1">
                  <c:v>Unit contribution margin</c:v>
                </c:pt>
              </c:strCache>
            </c:strRef>
          </c:cat>
          <c:val>
            <c:numRef>
              <c:f>('Breakeven Analysis Data'!$F$20,'Breakeven Analysis Data'!$F$23)</c:f>
              <c:numCache>
                <c:formatCode>#,##0.00_);\(#,##0.00\)</c:formatCode>
                <c:ptCount val="2"/>
                <c:pt idx="0">
                  <c:v>1200</c:v>
                </c:pt>
                <c:pt idx="1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B8-4191-8825-9923EDF44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8408513662632997"/>
          <c:y val="0.183999763187496"/>
          <c:w val="0.30641311463145499"/>
          <c:h val="0.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1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nl-BE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nl-BE"/>
    </a:p>
  </c:txPr>
  <c:printSettings>
    <c:headerFooter/>
    <c:pageMargins b="0.75" l="0.7" r="0.7" t="0.75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Variable Costs Per Unit</a:t>
            </a:r>
          </a:p>
        </c:rich>
      </c:tx>
      <c:layout>
        <c:manualLayout>
          <c:xMode val="edge"/>
          <c:yMode val="edge"/>
          <c:x val="0.15306142535754499"/>
          <c:y val="0.17786593983444399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132670935187099"/>
          <c:y val="0.26482264548589901"/>
          <c:w val="0.36224523637287698"/>
          <c:h val="0.561265905358173"/>
        </c:manualLayout>
      </c:layout>
      <c:pieChart>
        <c:varyColors val="1"/>
        <c:ser>
          <c:idx val="0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BF6C-4986-B1C7-49554B93B952}"/>
              </c:ext>
            </c:extLst>
          </c:dPt>
          <c:dPt>
            <c:idx val="2"/>
            <c:bubble3D val="0"/>
            <c:spPr/>
            <c:extLst>
              <c:ext xmlns:c16="http://schemas.microsoft.com/office/drawing/2014/chart" uri="{C3380CC4-5D6E-409C-BE32-E72D297353CC}">
                <c16:uniqueId val="{00000002-BF6C-4986-B1C7-49554B93B952}"/>
              </c:ext>
            </c:extLst>
          </c:dPt>
          <c:dPt>
            <c:idx val="3"/>
            <c:bubble3D val="0"/>
            <c:spPr/>
            <c:extLst>
              <c:ext xmlns:c16="http://schemas.microsoft.com/office/drawing/2014/chart" uri="{C3380CC4-5D6E-409C-BE32-E72D297353CC}">
                <c16:uniqueId val="{00000004-BF6C-4986-B1C7-49554B93B952}"/>
              </c:ext>
            </c:extLst>
          </c:dPt>
          <c:dPt>
            <c:idx val="5"/>
            <c:bubble3D val="0"/>
            <c:spPr/>
            <c:extLst>
              <c:ext xmlns:c16="http://schemas.microsoft.com/office/drawing/2014/chart" uri="{C3380CC4-5D6E-409C-BE32-E72D297353CC}">
                <c16:uniqueId val="{00000006-BF6C-4986-B1C7-49554B93B952}"/>
              </c:ext>
            </c:extLst>
          </c:dPt>
          <c:dPt>
            <c:idx val="7"/>
            <c:bubble3D val="0"/>
            <c:spPr/>
            <c:extLst>
              <c:ext xmlns:c16="http://schemas.microsoft.com/office/drawing/2014/chart" uri="{C3380CC4-5D6E-409C-BE32-E72D297353CC}">
                <c16:uniqueId val="{00000008-BF6C-4986-B1C7-49554B93B95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nl-BE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'Breakeven Analysis Data'!$C$13:$C$19</c:f>
              <c:strCache>
                <c:ptCount val="7"/>
                <c:pt idx="0">
                  <c:v>Purchase cost per unit ('Buy')</c:v>
                </c:pt>
                <c:pt idx="1">
                  <c:v>Manufacturing/Assembly cost per unit ('Make')</c:v>
                </c:pt>
                <c:pt idx="2">
                  <c:v>Advertising cost per unit</c:v>
                </c:pt>
                <c:pt idx="3">
                  <c:v>Support cost per unit</c:v>
                </c:pt>
                <c:pt idx="4">
                  <c:v>Shipping cost per unit</c:v>
                </c:pt>
                <c:pt idx="5">
                  <c:v>Commission per unit (resellers fee)</c:v>
                </c:pt>
                <c:pt idx="6">
                  <c:v>Other variable costs per unit</c:v>
                </c:pt>
              </c:strCache>
            </c:strRef>
          </c:cat>
          <c:val>
            <c:numRef>
              <c:f>'Breakeven Analysis Data'!$F$12:$F$19</c:f>
              <c:numCache>
                <c:formatCode>#,##0.00_);\(#,##0.00\)</c:formatCode>
                <c:ptCount val="8"/>
                <c:pt idx="0">
                  <c:v>100</c:v>
                </c:pt>
                <c:pt idx="2">
                  <c:v>100</c:v>
                </c:pt>
                <c:pt idx="3">
                  <c:v>0</c:v>
                </c:pt>
                <c:pt idx="4">
                  <c:v>300</c:v>
                </c:pt>
                <c:pt idx="5">
                  <c:v>0</c:v>
                </c:pt>
                <c:pt idx="6">
                  <c:v>600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F6C-4986-B1C7-49554B93B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9898019443998105"/>
          <c:y val="0.43873611952352098"/>
          <c:w val="0.28571448658203402"/>
          <c:h val="0.22134406276138599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nl-BE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nl-BE"/>
    </a:p>
  </c:txPr>
  <c:printSettings>
    <c:headerFooter/>
    <c:pageMargins b="0.75" l="0.7" r="0.7" t="0.75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Breakeven Analysis Chart</a:t>
            </a:r>
          </a:p>
        </c:rich>
      </c:tx>
      <c:layout>
        <c:manualLayout>
          <c:xMode val="edge"/>
          <c:yMode val="edge"/>
          <c:x val="0.342222174405375"/>
          <c:y val="1.96078107646407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481481481481"/>
          <c:y val="0.113289760348584"/>
          <c:w val="0.66222222222222205"/>
          <c:h val="0.80392156862745101"/>
        </c:manualLayout>
      </c:layout>
      <c:lineChart>
        <c:grouping val="standard"/>
        <c:varyColors val="0"/>
        <c:ser>
          <c:idx val="0"/>
          <c:order val="0"/>
          <c:tx>
            <c:strRef>
              <c:f>'Breakeven Analysis Data'!$B$48</c:f>
              <c:strCache>
                <c:ptCount val="1"/>
                <c:pt idx="0">
                  <c:v>Fixed costs per period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'Breakeven Analysis Data'!$D$48:$N$48</c:f>
              <c:numCache>
                <c:formatCode>#,##0.00_);[Red]\(#,##0.00\)</c:formatCode>
                <c:ptCount val="11"/>
                <c:pt idx="0">
                  <c:v>47300</c:v>
                </c:pt>
                <c:pt idx="1">
                  <c:v>47300</c:v>
                </c:pt>
                <c:pt idx="2">
                  <c:v>47300</c:v>
                </c:pt>
                <c:pt idx="3">
                  <c:v>47300</c:v>
                </c:pt>
                <c:pt idx="4">
                  <c:v>47300</c:v>
                </c:pt>
                <c:pt idx="5">
                  <c:v>47300</c:v>
                </c:pt>
                <c:pt idx="6">
                  <c:v>47300</c:v>
                </c:pt>
                <c:pt idx="7">
                  <c:v>47300</c:v>
                </c:pt>
                <c:pt idx="8">
                  <c:v>47300</c:v>
                </c:pt>
                <c:pt idx="9">
                  <c:v>47300</c:v>
                </c:pt>
                <c:pt idx="10">
                  <c:v>47300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C9-49F5-8266-3050CAB21FBC}"/>
            </c:ext>
          </c:extLst>
        </c:ser>
        <c:ser>
          <c:idx val="1"/>
          <c:order val="1"/>
          <c:tx>
            <c:strRef>
              <c:f>'Breakeven Analysis Data'!$B$50</c:f>
              <c:strCache>
                <c:ptCount val="1"/>
                <c:pt idx="0">
                  <c:v>Total costs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'Breakeven Analysis Data'!$D$50:$N$50</c:f>
              <c:numCache>
                <c:formatCode>#,##0.00_);[Red]\(#,##0.00\)</c:formatCode>
                <c:ptCount val="11"/>
                <c:pt idx="0">
                  <c:v>47300</c:v>
                </c:pt>
                <c:pt idx="1">
                  <c:v>49700</c:v>
                </c:pt>
                <c:pt idx="2">
                  <c:v>52100</c:v>
                </c:pt>
                <c:pt idx="3">
                  <c:v>54500</c:v>
                </c:pt>
                <c:pt idx="4">
                  <c:v>56900</c:v>
                </c:pt>
                <c:pt idx="5">
                  <c:v>59300</c:v>
                </c:pt>
                <c:pt idx="6">
                  <c:v>61700</c:v>
                </c:pt>
                <c:pt idx="7">
                  <c:v>64100</c:v>
                </c:pt>
                <c:pt idx="8">
                  <c:v>66500</c:v>
                </c:pt>
                <c:pt idx="9">
                  <c:v>68900</c:v>
                </c:pt>
                <c:pt idx="10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C9-49F5-8266-3050CAB21FBC}"/>
            </c:ext>
          </c:extLst>
        </c:ser>
        <c:ser>
          <c:idx val="2"/>
          <c:order val="2"/>
          <c:tx>
            <c:strRef>
              <c:f>'Breakeven Analysis Data'!$B$51</c:f>
              <c:strCache>
                <c:ptCount val="1"/>
                <c:pt idx="0">
                  <c:v>Total sales</c:v>
                </c:pt>
              </c:strCache>
            </c:strRef>
          </c:tx>
          <c:spPr>
            <a:ln w="12700">
              <a:solidFill>
                <a:srgbClr val="FF8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8080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val>
            <c:numRef>
              <c:f>'Breakeven Analysis Data'!$D$51:$N$51</c:f>
              <c:numCache>
                <c:formatCode>#,##0.00_);[Red]\(#,##0.00\)</c:formatCode>
                <c:ptCount val="11"/>
                <c:pt idx="0">
                  <c:v>0</c:v>
                </c:pt>
                <c:pt idx="1">
                  <c:v>8000</c:v>
                </c:pt>
                <c:pt idx="2">
                  <c:v>16000</c:v>
                </c:pt>
                <c:pt idx="3">
                  <c:v>24000</c:v>
                </c:pt>
                <c:pt idx="4">
                  <c:v>32000</c:v>
                </c:pt>
                <c:pt idx="5">
                  <c:v>40000</c:v>
                </c:pt>
                <c:pt idx="6">
                  <c:v>48000</c:v>
                </c:pt>
                <c:pt idx="7">
                  <c:v>56000</c:v>
                </c:pt>
                <c:pt idx="8">
                  <c:v>64000</c:v>
                </c:pt>
                <c:pt idx="9">
                  <c:v>72000</c:v>
                </c:pt>
                <c:pt idx="10">
                  <c:v>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C9-49F5-8266-3050CAB21FBC}"/>
            </c:ext>
          </c:extLst>
        </c:ser>
        <c:ser>
          <c:idx val="3"/>
          <c:order val="3"/>
          <c:tx>
            <c:strRef>
              <c:f>'Breakeven Analysis Data'!$B$52</c:f>
              <c:strCache>
                <c:ptCount val="1"/>
                <c:pt idx="0">
                  <c:v>Net profit (loss)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'Breakeven Analysis Data'!$D$52:$N$52</c:f>
              <c:numCache>
                <c:formatCode>#,##0.00_);[Red]\(#,##0.00\)</c:formatCode>
                <c:ptCount val="11"/>
                <c:pt idx="0">
                  <c:v>-47300</c:v>
                </c:pt>
                <c:pt idx="1">
                  <c:v>-41700</c:v>
                </c:pt>
                <c:pt idx="2">
                  <c:v>-36100</c:v>
                </c:pt>
                <c:pt idx="3">
                  <c:v>-30500</c:v>
                </c:pt>
                <c:pt idx="4">
                  <c:v>-24900</c:v>
                </c:pt>
                <c:pt idx="5">
                  <c:v>-19300</c:v>
                </c:pt>
                <c:pt idx="6">
                  <c:v>-13700</c:v>
                </c:pt>
                <c:pt idx="7">
                  <c:v>-8100</c:v>
                </c:pt>
                <c:pt idx="8">
                  <c:v>-2500</c:v>
                </c:pt>
                <c:pt idx="9">
                  <c:v>3100</c:v>
                </c:pt>
                <c:pt idx="10">
                  <c:v>8700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C9-49F5-8266-3050CAB21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281200"/>
        <c:axId val="121284832"/>
      </c:lineChart>
      <c:catAx>
        <c:axId val="121281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Sales Volume (Units)</a:t>
                </a:r>
              </a:p>
            </c:rich>
          </c:tx>
          <c:layout>
            <c:manualLayout>
              <c:xMode val="edge"/>
              <c:yMode val="edge"/>
              <c:x val="0.37629634012840601"/>
              <c:y val="0.932461911766089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BE"/>
          </a:p>
        </c:txPr>
        <c:crossAx val="121284832"/>
        <c:crosses val="autoZero"/>
        <c:auto val="1"/>
        <c:lblAlgn val="ctr"/>
        <c:lblOffset val="100"/>
        <c:tickLblSkip val="1"/>
        <c:tickMarkSkip val="5"/>
        <c:noMultiLvlLbl val="0"/>
      </c:catAx>
      <c:valAx>
        <c:axId val="121284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EURO</a:t>
                </a:r>
              </a:p>
            </c:rich>
          </c:tx>
          <c:layout>
            <c:manualLayout>
              <c:xMode val="edge"/>
              <c:yMode val="edge"/>
              <c:x val="1.9259311060843599E-2"/>
              <c:y val="0.474945611823033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_);[Red]\(#,##0.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nl-BE"/>
          </a:p>
        </c:txPr>
        <c:crossAx val="121281200"/>
        <c:crosses val="autoZero"/>
        <c:crossBetween val="between"/>
      </c:valAx>
      <c:spPr>
        <a:gradFill rotWithShape="0">
          <a:gsLst>
            <a:gs pos="0">
              <a:srgbClr val="C0C0C0"/>
            </a:gs>
            <a:gs pos="100000">
              <a:srgbClr val="FFFFFF"/>
            </a:gs>
          </a:gsLst>
          <a:lin ang="189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814811627025005"/>
          <c:y val="0.45533763595805998"/>
          <c:w val="0.19407405813512499"/>
          <c:h val="0.1154683657031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nl-BE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nl-BE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Chart2">
    <tabColor indexed="39"/>
  </sheetPr>
  <sheetViews>
    <sheetView tabSelected="1" zoomScale="91" workbookViewId="0"/>
  </sheetViews>
  <pageMargins left="0.7" right="0.7" top="0.75" bottom="0.75" header="0.5" footer="0.5"/>
  <pageSetup paperSize="9" orientation="landscape"/>
  <drawing r:id="rId1"/>
</chartsheet>
</file>

<file path=xl/ctrlProps/ctrlProp1.xml><?xml version="1.0" encoding="utf-8"?>
<formControlPr xmlns="http://schemas.microsoft.com/office/spreadsheetml/2009/9/main" objectType="Scroll" dx="22" fmlaLink="$F$5" horiz="1" inc="100" max="10000" min="500" page="10" val="3500"/>
</file>

<file path=xl/ctrlProps/ctrlProp2.xml><?xml version="1.0" encoding="utf-8"?>
<formControlPr xmlns="http://schemas.microsoft.com/office/spreadsheetml/2009/9/main" objectType="Scroll" dx="22" fmlaLink="$F$6" horiz="1" max="50" min="1" page="10" val="20"/>
</file>

<file path=xl/ctrlProps/ctrlProp3.xml><?xml version="1.0" encoding="utf-8"?>
<formControlPr xmlns="http://schemas.microsoft.com/office/spreadsheetml/2009/9/main" objectType="Scroll" dx="22" fmlaLink="$F$18" horiz="1" inc="100" max="1000" page="10" val="600"/>
</file>

<file path=xl/ctrlProps/ctrlProp4.xml><?xml version="1.0" encoding="utf-8"?>
<formControlPr xmlns="http://schemas.microsoft.com/office/spreadsheetml/2009/9/main" objectType="Scroll" dx="22" fmlaLink="$F$16" horiz="1" inc="50" max="1000" page="10" val="300"/>
</file>

<file path=xl/ctrlProps/ctrlProp5.xml><?xml version="1.0" encoding="utf-8"?>
<formControlPr xmlns="http://schemas.microsoft.com/office/spreadsheetml/2009/9/main" objectType="Scroll" dx="22" fmlaLink="$F$27" horiz="1" inc="1000" max="30000" min="10000" page="1000" val="20000"/>
</file>

<file path=xl/ctrlProps/ctrlProp6.xml><?xml version="1.0" encoding="utf-8"?>
<formControlPr xmlns="http://schemas.microsoft.com/office/spreadsheetml/2009/9/main" objectType="Scroll" dx="22" fmlaLink="$F$9" horiz="1" inc="100" max="10000" page="0" val="50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127000</xdr:colOff>
      <xdr:row>0</xdr:row>
      <xdr:rowOff>558800</xdr:rowOff>
    </xdr:from>
    <xdr:to>
      <xdr:col>12</xdr:col>
      <xdr:colOff>647700</xdr:colOff>
      <xdr:row>23</xdr:row>
      <xdr:rowOff>25400</xdr:rowOff>
    </xdr:to>
    <xdr:graphicFrame macro="">
      <xdr:nvGraphicFramePr>
        <xdr:cNvPr id="1037" name="Chart 7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165976</xdr:colOff>
      <xdr:row>21</xdr:row>
      <xdr:rowOff>25400</xdr:rowOff>
    </xdr:from>
    <xdr:to>
      <xdr:col>12</xdr:col>
      <xdr:colOff>318376</xdr:colOff>
      <xdr:row>42</xdr:row>
      <xdr:rowOff>241300</xdr:rowOff>
    </xdr:to>
    <xdr:graphicFrame macro="">
      <xdr:nvGraphicFramePr>
        <xdr:cNvPr id="1038" name="Chart 8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3</xdr:row>
          <xdr:rowOff>190500</xdr:rowOff>
        </xdr:from>
        <xdr:to>
          <xdr:col>6</xdr:col>
          <xdr:colOff>790575</xdr:colOff>
          <xdr:row>4</xdr:row>
          <xdr:rowOff>152400</xdr:rowOff>
        </xdr:to>
        <xdr:sp macro="" textlink="">
          <xdr:nvSpPr>
            <xdr:cNvPr id="1029" name="Scroll Bar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4</xdr:row>
          <xdr:rowOff>152400</xdr:rowOff>
        </xdr:from>
        <xdr:to>
          <xdr:col>6</xdr:col>
          <xdr:colOff>790575</xdr:colOff>
          <xdr:row>5</xdr:row>
          <xdr:rowOff>152400</xdr:rowOff>
        </xdr:to>
        <xdr:sp macro="" textlink="">
          <xdr:nvSpPr>
            <xdr:cNvPr id="1030" name="Scroll Bar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17</xdr:row>
          <xdr:rowOff>19050</xdr:rowOff>
        </xdr:from>
        <xdr:to>
          <xdr:col>6</xdr:col>
          <xdr:colOff>838200</xdr:colOff>
          <xdr:row>18</xdr:row>
          <xdr:rowOff>19050</xdr:rowOff>
        </xdr:to>
        <xdr:sp macro="" textlink="">
          <xdr:nvSpPr>
            <xdr:cNvPr id="1032" name="Scroll Bar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15</xdr:row>
          <xdr:rowOff>9525</xdr:rowOff>
        </xdr:from>
        <xdr:to>
          <xdr:col>6</xdr:col>
          <xdr:colOff>828675</xdr:colOff>
          <xdr:row>16</xdr:row>
          <xdr:rowOff>9524</xdr:rowOff>
        </xdr:to>
        <xdr:sp macro="" textlink="">
          <xdr:nvSpPr>
            <xdr:cNvPr id="1033" name="Scroll Bar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25</xdr:row>
          <xdr:rowOff>190500</xdr:rowOff>
        </xdr:from>
        <xdr:to>
          <xdr:col>6</xdr:col>
          <xdr:colOff>828675</xdr:colOff>
          <xdr:row>27</xdr:row>
          <xdr:rowOff>1</xdr:rowOff>
        </xdr:to>
        <xdr:sp macro="" textlink="">
          <xdr:nvSpPr>
            <xdr:cNvPr id="1034" name="Scroll Bar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14967</xdr:colOff>
          <xdr:row>8</xdr:row>
          <xdr:rowOff>13607</xdr:rowOff>
        </xdr:from>
        <xdr:to>
          <xdr:col>6</xdr:col>
          <xdr:colOff>789213</xdr:colOff>
          <xdr:row>8</xdr:row>
          <xdr:rowOff>176892</xdr:rowOff>
        </xdr:to>
        <xdr:sp macro="" textlink="">
          <xdr:nvSpPr>
            <xdr:cNvPr id="1046" name="Scroll Bar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74862EE1-1635-4295-9DCF-058BFAC6B3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708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omments" Target="../comments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indexed="26"/>
    <pageSetUpPr autoPageBreaks="0" fitToPage="1"/>
  </sheetPr>
  <dimension ref="A1:N52"/>
  <sheetViews>
    <sheetView showGridLines="0" topLeftCell="A29" zoomScale="140" zoomScaleNormal="140" zoomScalePageLayoutView="145" workbookViewId="0">
      <selection activeCell="N53" sqref="N53"/>
    </sheetView>
  </sheetViews>
  <sheetFormatPr defaultColWidth="9.140625" defaultRowHeight="12.75" x14ac:dyDescent="0.2"/>
  <cols>
    <col min="1" max="1" width="1.7109375" style="1" customWidth="1"/>
    <col min="2" max="2" width="16.28515625" style="1" customWidth="1"/>
    <col min="3" max="3" width="9.7109375" style="1" customWidth="1"/>
    <col min="4" max="4" width="12.7109375" style="1" customWidth="1"/>
    <col min="5" max="5" width="18.85546875" style="1" customWidth="1"/>
    <col min="6" max="6" width="12.7109375" style="20" customWidth="1"/>
    <col min="7" max="7" width="12.7109375" style="10" customWidth="1"/>
    <col min="8" max="8" width="12.7109375" style="20" customWidth="1"/>
    <col min="9" max="14" width="12.7109375" style="1" customWidth="1"/>
    <col min="15" max="16384" width="9.140625" style="1"/>
  </cols>
  <sheetData>
    <row r="1" spans="1:10" ht="61.5" customHeight="1" x14ac:dyDescent="0.65">
      <c r="A1" s="4"/>
      <c r="B1" s="25" t="s">
        <v>5</v>
      </c>
      <c r="C1" s="25"/>
      <c r="D1" s="25"/>
      <c r="E1" s="25"/>
      <c r="F1" s="25"/>
      <c r="G1" s="25"/>
      <c r="H1" s="25"/>
      <c r="I1" s="25"/>
      <c r="J1" s="24"/>
    </row>
    <row r="2" spans="1:10" ht="27.75" x14ac:dyDescent="0.4">
      <c r="A2" s="4"/>
      <c r="B2" s="29" t="s">
        <v>43</v>
      </c>
      <c r="C2" s="29"/>
      <c r="D2" s="2"/>
      <c r="E2" s="2"/>
      <c r="F2" s="2"/>
      <c r="G2" s="16"/>
      <c r="H2" s="9"/>
    </row>
    <row r="3" spans="1:10" s="14" customFormat="1" ht="15.75" x14ac:dyDescent="0.25">
      <c r="A3" s="13"/>
      <c r="B3" s="42" t="s">
        <v>27</v>
      </c>
      <c r="C3" s="42"/>
      <c r="D3" s="15"/>
      <c r="E3" s="15"/>
      <c r="F3" s="15"/>
      <c r="G3" s="17"/>
      <c r="H3" s="21"/>
    </row>
    <row r="4" spans="1:10" ht="15.75" x14ac:dyDescent="0.25">
      <c r="A4" s="4"/>
      <c r="B4" s="43" t="s">
        <v>45</v>
      </c>
      <c r="C4" s="43"/>
      <c r="D4" s="30"/>
      <c r="E4" s="5"/>
      <c r="F4" s="3"/>
      <c r="G4" s="18"/>
      <c r="H4" s="7"/>
    </row>
    <row r="5" spans="1:10" x14ac:dyDescent="0.2">
      <c r="A5" s="4"/>
      <c r="B5" s="11"/>
      <c r="C5" s="11" t="s">
        <v>8</v>
      </c>
      <c r="E5" s="3"/>
      <c r="F5" s="31">
        <v>3500</v>
      </c>
      <c r="G5" s="7"/>
    </row>
    <row r="6" spans="1:10" x14ac:dyDescent="0.2">
      <c r="A6" s="4"/>
      <c r="B6" s="12"/>
      <c r="C6" s="12" t="s">
        <v>23</v>
      </c>
      <c r="E6" s="4"/>
      <c r="F6" s="45">
        <v>20</v>
      </c>
      <c r="G6" s="8"/>
    </row>
    <row r="7" spans="1:10" x14ac:dyDescent="0.2">
      <c r="B7" s="36"/>
      <c r="C7" s="23" t="s">
        <v>9</v>
      </c>
      <c r="G7" s="33">
        <f>IF(OR(Sales_price_unit&lt;&gt;0,Sales_volume_units&lt;&gt;0),Sales_price_unit*Sales_volume_units,0)</f>
        <v>70000</v>
      </c>
    </row>
    <row r="8" spans="1:10" x14ac:dyDescent="0.2">
      <c r="B8" s="36"/>
      <c r="C8" s="23"/>
      <c r="G8" s="20"/>
      <c r="H8" s="1"/>
    </row>
    <row r="9" spans="1:10" ht="15.75" customHeight="1" x14ac:dyDescent="0.2">
      <c r="A9" s="4"/>
      <c r="B9" s="11"/>
      <c r="C9" s="54" t="s">
        <v>48</v>
      </c>
      <c r="E9" s="4"/>
      <c r="F9" s="45">
        <v>500</v>
      </c>
      <c r="G9" s="18"/>
    </row>
    <row r="10" spans="1:10" ht="15.75" customHeight="1" x14ac:dyDescent="0.2">
      <c r="A10" s="4"/>
      <c r="B10" s="11"/>
      <c r="C10" s="59" t="s">
        <v>49</v>
      </c>
      <c r="E10" s="4"/>
      <c r="F10" s="58"/>
      <c r="G10" s="60">
        <f>F9</f>
        <v>500</v>
      </c>
    </row>
    <row r="11" spans="1:10" ht="15.75" customHeight="1" x14ac:dyDescent="0.25">
      <c r="A11" s="4"/>
      <c r="B11" s="44" t="s">
        <v>11</v>
      </c>
      <c r="C11" s="44"/>
      <c r="D11" s="6"/>
      <c r="E11" s="6"/>
      <c r="F11" s="18"/>
      <c r="G11" s="18"/>
    </row>
    <row r="12" spans="1:10" x14ac:dyDescent="0.2">
      <c r="A12" s="4"/>
      <c r="B12" s="11"/>
      <c r="C12" s="36" t="s">
        <v>36</v>
      </c>
      <c r="E12" s="3"/>
      <c r="F12" s="32">
        <v>100</v>
      </c>
      <c r="G12" s="57"/>
    </row>
    <row r="13" spans="1:10" x14ac:dyDescent="0.2">
      <c r="A13" s="4"/>
      <c r="B13" s="11"/>
      <c r="C13" s="54" t="s">
        <v>30</v>
      </c>
      <c r="E13" s="3"/>
      <c r="F13" s="32"/>
      <c r="G13" s="55"/>
    </row>
    <row r="14" spans="1:10" x14ac:dyDescent="0.2">
      <c r="A14" s="4"/>
      <c r="B14" s="11"/>
      <c r="C14" s="54" t="s">
        <v>31</v>
      </c>
      <c r="E14" s="3"/>
      <c r="F14" s="32">
        <v>100</v>
      </c>
      <c r="G14" s="55"/>
    </row>
    <row r="15" spans="1:10" x14ac:dyDescent="0.2">
      <c r="A15" s="4"/>
      <c r="B15" s="11"/>
      <c r="C15" s="54" t="s">
        <v>41</v>
      </c>
      <c r="E15" s="3"/>
      <c r="F15" s="32">
        <v>0</v>
      </c>
      <c r="G15" s="55"/>
    </row>
    <row r="16" spans="1:10" x14ac:dyDescent="0.2">
      <c r="A16" s="4"/>
      <c r="B16" s="11"/>
      <c r="C16" s="54" t="s">
        <v>42</v>
      </c>
      <c r="E16" s="3"/>
      <c r="F16" s="32">
        <v>300</v>
      </c>
      <c r="G16" s="55"/>
    </row>
    <row r="17" spans="1:8" x14ac:dyDescent="0.2">
      <c r="A17" s="4"/>
      <c r="B17" s="11"/>
      <c r="C17" s="54" t="s">
        <v>32</v>
      </c>
      <c r="E17" s="3"/>
      <c r="F17" s="32">
        <v>0</v>
      </c>
      <c r="G17" s="55"/>
    </row>
    <row r="18" spans="1:8" x14ac:dyDescent="0.2">
      <c r="A18" s="4"/>
      <c r="B18" s="11"/>
      <c r="C18" s="54" t="s">
        <v>29</v>
      </c>
      <c r="E18" s="3">
        <v>1</v>
      </c>
      <c r="F18" s="32">
        <v>600</v>
      </c>
      <c r="G18" s="55"/>
    </row>
    <row r="19" spans="1:8" x14ac:dyDescent="0.2">
      <c r="A19" s="4"/>
      <c r="B19" s="11"/>
      <c r="C19" s="11" t="s">
        <v>21</v>
      </c>
      <c r="E19" s="3"/>
      <c r="F19" s="32">
        <v>100</v>
      </c>
      <c r="G19" s="55"/>
    </row>
    <row r="20" spans="1:8" x14ac:dyDescent="0.2">
      <c r="A20" s="4"/>
      <c r="B20" s="11"/>
      <c r="C20" s="35" t="s">
        <v>15</v>
      </c>
      <c r="E20" s="3"/>
      <c r="F20" s="34">
        <f>IF(SUM(Variable_costs_unit),SUM(Variable_costs_unit),0)</f>
        <v>1200</v>
      </c>
      <c r="G20" s="56"/>
    </row>
    <row r="21" spans="1:8" ht="13.5" thickBot="1" x14ac:dyDescent="0.25">
      <c r="A21" s="4"/>
      <c r="B21" s="11"/>
      <c r="C21" s="35" t="s">
        <v>22</v>
      </c>
      <c r="E21" s="3"/>
      <c r="F21" s="19"/>
      <c r="G21" s="46">
        <f>IF(Variable_Unit_Cost,Variable_Unit_Cost*Sales_volume_units,0)</f>
        <v>24000</v>
      </c>
    </row>
    <row r="22" spans="1:8" x14ac:dyDescent="0.2">
      <c r="A22" s="4"/>
      <c r="B22" s="11"/>
      <c r="C22" s="35"/>
      <c r="E22" s="3"/>
      <c r="F22" s="19"/>
      <c r="G22" s="19"/>
      <c r="H22" s="1"/>
    </row>
    <row r="23" spans="1:8" x14ac:dyDescent="0.2">
      <c r="A23" s="4"/>
      <c r="B23" s="11"/>
      <c r="C23" s="35" t="s">
        <v>16</v>
      </c>
      <c r="E23" s="3"/>
      <c r="F23" s="33">
        <f>IF(Sales_price_unit&gt;0,MAX(0,Sales_price_unit-Variable_Unit_Cost),0)</f>
        <v>2300</v>
      </c>
      <c r="G23" s="19"/>
      <c r="H23" s="1"/>
    </row>
    <row r="24" spans="1:8" x14ac:dyDescent="0.2">
      <c r="A24" s="4"/>
      <c r="B24" s="11"/>
      <c r="C24" s="35" t="s">
        <v>10</v>
      </c>
      <c r="E24" s="3"/>
      <c r="F24" s="19"/>
      <c r="G24" s="33">
        <f>IF(OR(Total_Sales&lt;&gt;0,Total_variable&lt;&gt;0),Total_Sales-Total_variable,0)</f>
        <v>46000</v>
      </c>
      <c r="H24" s="1"/>
    </row>
    <row r="25" spans="1:8" x14ac:dyDescent="0.2">
      <c r="A25" s="4"/>
      <c r="B25" s="11"/>
      <c r="C25" s="11"/>
      <c r="D25" s="22"/>
      <c r="E25" s="3"/>
      <c r="F25" s="18"/>
      <c r="G25" s="19"/>
      <c r="H25" s="1"/>
    </row>
    <row r="26" spans="1:8" ht="15.75" x14ac:dyDescent="0.25">
      <c r="A26" s="4"/>
      <c r="B26" s="44" t="s">
        <v>24</v>
      </c>
      <c r="C26" s="44"/>
      <c r="D26" s="6"/>
      <c r="E26" s="6"/>
      <c r="F26" s="51"/>
      <c r="G26" s="18"/>
      <c r="H26" s="1"/>
    </row>
    <row r="27" spans="1:8" x14ac:dyDescent="0.2">
      <c r="A27" s="4"/>
      <c r="B27" s="11"/>
      <c r="C27" s="36" t="s">
        <v>33</v>
      </c>
      <c r="E27" s="3"/>
      <c r="F27" s="32">
        <v>20000</v>
      </c>
      <c r="G27" s="1"/>
      <c r="H27" s="1"/>
    </row>
    <row r="28" spans="1:8" x14ac:dyDescent="0.2">
      <c r="A28" s="4"/>
      <c r="B28" s="11"/>
      <c r="C28" s="36" t="s">
        <v>37</v>
      </c>
      <c r="E28" s="3"/>
      <c r="F28" s="32">
        <v>0</v>
      </c>
      <c r="G28" s="1"/>
      <c r="H28" s="1"/>
    </row>
    <row r="29" spans="1:8" x14ac:dyDescent="0.2">
      <c r="A29" s="4"/>
      <c r="B29" s="11"/>
      <c r="C29" s="36" t="s">
        <v>35</v>
      </c>
      <c r="E29" s="3"/>
      <c r="F29" s="32">
        <v>10000</v>
      </c>
      <c r="G29" s="1"/>
      <c r="H29" s="1"/>
    </row>
    <row r="30" spans="1:8" x14ac:dyDescent="0.2">
      <c r="A30" s="4"/>
      <c r="B30" s="11"/>
      <c r="C30" s="36" t="s">
        <v>34</v>
      </c>
      <c r="E30" s="3"/>
      <c r="F30" s="32">
        <v>800</v>
      </c>
      <c r="G30" s="1"/>
      <c r="H30" s="1"/>
    </row>
    <row r="31" spans="1:8" x14ac:dyDescent="0.2">
      <c r="A31" s="4"/>
      <c r="B31" s="11"/>
      <c r="C31" s="36" t="s">
        <v>38</v>
      </c>
      <c r="E31" s="3"/>
      <c r="F31" s="32">
        <v>3000</v>
      </c>
      <c r="G31" s="1"/>
      <c r="H31" s="1"/>
    </row>
    <row r="32" spans="1:8" x14ac:dyDescent="0.2">
      <c r="A32" s="4"/>
      <c r="B32" s="11"/>
      <c r="C32" s="54" t="s">
        <v>39</v>
      </c>
      <c r="E32" s="3"/>
      <c r="F32" s="32">
        <v>1000</v>
      </c>
      <c r="G32" s="1"/>
      <c r="H32" s="1"/>
    </row>
    <row r="33" spans="1:14" x14ac:dyDescent="0.2">
      <c r="A33" s="4"/>
      <c r="B33" s="11"/>
      <c r="C33" s="11" t="s">
        <v>6</v>
      </c>
      <c r="E33" s="3"/>
      <c r="F33" s="32"/>
      <c r="G33" s="1"/>
      <c r="H33" s="1"/>
    </row>
    <row r="34" spans="1:14" x14ac:dyDescent="0.2">
      <c r="A34" s="4"/>
      <c r="B34" s="11"/>
      <c r="C34" s="54" t="s">
        <v>28</v>
      </c>
      <c r="E34" s="3"/>
      <c r="F34" s="47">
        <v>5000</v>
      </c>
      <c r="G34" s="1"/>
      <c r="H34" s="1"/>
    </row>
    <row r="35" spans="1:14" x14ac:dyDescent="0.2">
      <c r="A35" s="4"/>
      <c r="B35" s="11"/>
      <c r="C35" s="54" t="s">
        <v>40</v>
      </c>
      <c r="E35" s="3"/>
      <c r="F35" s="50">
        <v>5000</v>
      </c>
      <c r="G35" s="1"/>
      <c r="H35" s="1"/>
    </row>
    <row r="36" spans="1:14" x14ac:dyDescent="0.2">
      <c r="A36" s="4"/>
      <c r="B36" s="11"/>
      <c r="C36" s="11" t="s">
        <v>7</v>
      </c>
      <c r="E36" s="3"/>
      <c r="F36" s="31">
        <v>2500</v>
      </c>
      <c r="G36" s="1"/>
      <c r="H36" s="1"/>
    </row>
    <row r="37" spans="1:14" ht="13.5" thickBot="1" x14ac:dyDescent="0.25">
      <c r="A37" s="4"/>
      <c r="B37" s="11"/>
      <c r="C37" s="35" t="s">
        <v>25</v>
      </c>
      <c r="E37" s="3"/>
      <c r="F37" s="18"/>
      <c r="G37" s="48">
        <f>IF(SUM(Fixed_costs)&lt;&gt;0,SUM(Fixed_costs),0)</f>
        <v>47300</v>
      </c>
      <c r="H37" s="1"/>
    </row>
    <row r="38" spans="1:14" ht="13.5" thickBot="1" x14ac:dyDescent="0.25">
      <c r="B38" s="36"/>
      <c r="C38" s="36"/>
      <c r="F38" s="18"/>
      <c r="G38" s="20"/>
      <c r="H38" s="1"/>
    </row>
    <row r="39" spans="1:14" ht="13.5" thickBot="1" x14ac:dyDescent="0.25">
      <c r="A39" s="4"/>
      <c r="B39" s="11"/>
      <c r="C39" s="35" t="s">
        <v>44</v>
      </c>
      <c r="E39" s="3"/>
      <c r="G39" s="49">
        <f>IF(OR(Gross_margin&lt;&gt;0,Total_fixed&lt;&gt;0),Gross_margin-Total_fixed,0)</f>
        <v>-1300</v>
      </c>
      <c r="H39" s="1"/>
    </row>
    <row r="40" spans="1:14" x14ac:dyDescent="0.2">
      <c r="B40" s="36"/>
      <c r="C40" s="36"/>
      <c r="G40" s="20"/>
    </row>
    <row r="41" spans="1:14" ht="33.75" x14ac:dyDescent="0.65">
      <c r="B41" s="36"/>
      <c r="C41" s="36"/>
      <c r="F41" s="25"/>
    </row>
    <row r="42" spans="1:14" ht="33.75" x14ac:dyDescent="0.65">
      <c r="B42" s="25" t="s">
        <v>14</v>
      </c>
      <c r="C42" s="25"/>
      <c r="D42" s="25"/>
      <c r="E42" s="25"/>
      <c r="G42" s="1"/>
      <c r="H42" s="1"/>
    </row>
    <row r="43" spans="1:14" ht="20.25" x14ac:dyDescent="0.3">
      <c r="B43" s="41" t="s">
        <v>13</v>
      </c>
      <c r="C43" s="41"/>
      <c r="D43" s="27"/>
      <c r="E43" s="27"/>
      <c r="F43" s="40">
        <f>IF(AND(Unit_contrib_margin&gt;0,Total_fixed&gt;0),Total_fixed/Unit_contrib_margin,"")</f>
        <v>20.565217391304348</v>
      </c>
      <c r="G43" s="26"/>
      <c r="H43" s="27"/>
      <c r="I43" s="27"/>
      <c r="J43" s="28"/>
    </row>
    <row r="44" spans="1:14" ht="20.25" x14ac:dyDescent="0.3">
      <c r="B44" s="41" t="s">
        <v>20</v>
      </c>
      <c r="C44" s="41"/>
      <c r="D44" s="27"/>
      <c r="E44" s="27"/>
      <c r="F44" s="28"/>
      <c r="G44" s="26"/>
      <c r="H44" s="27"/>
      <c r="I44" s="27"/>
      <c r="J44" s="28"/>
    </row>
    <row r="45" spans="1:14" x14ac:dyDescent="0.2">
      <c r="B45" s="36" t="s">
        <v>47</v>
      </c>
      <c r="C45" s="36"/>
      <c r="D45" s="37">
        <f>IF(Sales_volume_units,Sales_volume_units*0,0)</f>
        <v>0</v>
      </c>
      <c r="E45" s="37">
        <f>IF(Sales_volume_units,Sales_volume_units*0.1,0)</f>
        <v>2</v>
      </c>
      <c r="F45" s="37">
        <f>IF(Sales_volume_units,Sales_volume_units*0.2,0)</f>
        <v>4</v>
      </c>
      <c r="G45" s="37">
        <f>IF(Sales_volume_units,Sales_volume_units*0.3,0)</f>
        <v>6</v>
      </c>
      <c r="H45" s="37">
        <f>IF(Sales_volume_units,Sales_volume_units*0.4,0)</f>
        <v>8</v>
      </c>
      <c r="I45" s="37">
        <f>IF(Sales_volume_units,Sales_volume_units*0.5,0)</f>
        <v>10</v>
      </c>
      <c r="J45" s="37">
        <f>IF(Sales_volume_units,Sales_volume_units*0.6,0)</f>
        <v>12</v>
      </c>
      <c r="K45" s="37">
        <f>IF(Sales_volume_units,Sales_volume_units*0.7,0)</f>
        <v>14</v>
      </c>
      <c r="L45" s="37">
        <f>IF(Sales_volume_units,Sales_volume_units*0.8,0)</f>
        <v>16</v>
      </c>
      <c r="M45" s="37">
        <f>IF(Sales_volume_units,Sales_volume_units*0.9,0)</f>
        <v>18</v>
      </c>
      <c r="N45" s="37">
        <f>Sales_volume_units</f>
        <v>20</v>
      </c>
    </row>
    <row r="46" spans="1:14" x14ac:dyDescent="0.2">
      <c r="B46" s="36" t="s">
        <v>8</v>
      </c>
      <c r="C46" s="36"/>
      <c r="D46" s="38">
        <f t="shared" ref="D46:N46" si="0">Sales_price_unit</f>
        <v>3500</v>
      </c>
      <c r="E46" s="38">
        <f t="shared" si="0"/>
        <v>3500</v>
      </c>
      <c r="F46" s="38">
        <f t="shared" si="0"/>
        <v>3500</v>
      </c>
      <c r="G46" s="38">
        <f t="shared" si="0"/>
        <v>3500</v>
      </c>
      <c r="H46" s="38">
        <f t="shared" si="0"/>
        <v>3500</v>
      </c>
      <c r="I46" s="38">
        <f t="shared" si="0"/>
        <v>3500</v>
      </c>
      <c r="J46" s="38">
        <f t="shared" si="0"/>
        <v>3500</v>
      </c>
      <c r="K46" s="38">
        <f t="shared" si="0"/>
        <v>3500</v>
      </c>
      <c r="L46" s="38">
        <f t="shared" si="0"/>
        <v>3500</v>
      </c>
      <c r="M46" s="38">
        <f t="shared" si="0"/>
        <v>3500</v>
      </c>
      <c r="N46" s="38">
        <f t="shared" si="0"/>
        <v>3500</v>
      </c>
    </row>
    <row r="47" spans="1:14" x14ac:dyDescent="0.2">
      <c r="B47" s="36" t="s">
        <v>46</v>
      </c>
      <c r="C47" s="36"/>
      <c r="D47" s="38">
        <f>Total_Subscription*D45</f>
        <v>0</v>
      </c>
      <c r="E47" s="38">
        <f>Total_Subscription*E45</f>
        <v>1000</v>
      </c>
      <c r="F47" s="38">
        <f>Total_Subscription*F45</f>
        <v>2000</v>
      </c>
      <c r="G47" s="38">
        <f>Total_Subscription*G45</f>
        <v>3000</v>
      </c>
      <c r="H47" s="38">
        <f>Total_Subscription*H45</f>
        <v>4000</v>
      </c>
      <c r="I47" s="38">
        <f>Total_Subscription*I45</f>
        <v>5000</v>
      </c>
      <c r="J47" s="38">
        <f>Total_Subscription*J45</f>
        <v>6000</v>
      </c>
      <c r="K47" s="38">
        <f>Total_Subscription*K45</f>
        <v>7000</v>
      </c>
      <c r="L47" s="38">
        <f>Total_Subscription*L45</f>
        <v>8000</v>
      </c>
      <c r="M47" s="38">
        <f>Total_Subscription*M45</f>
        <v>9000</v>
      </c>
      <c r="N47" s="38">
        <f>Total_Subscription*N45</f>
        <v>10000</v>
      </c>
    </row>
    <row r="48" spans="1:14" x14ac:dyDescent="0.2">
      <c r="B48" s="36" t="s">
        <v>26</v>
      </c>
      <c r="C48" s="36"/>
      <c r="D48" s="38">
        <f t="shared" ref="D48:N48" si="1">Total_fixed</f>
        <v>47300</v>
      </c>
      <c r="E48" s="38">
        <f t="shared" si="1"/>
        <v>47300</v>
      </c>
      <c r="F48" s="38">
        <f t="shared" si="1"/>
        <v>47300</v>
      </c>
      <c r="G48" s="38">
        <f t="shared" si="1"/>
        <v>47300</v>
      </c>
      <c r="H48" s="38">
        <f t="shared" si="1"/>
        <v>47300</v>
      </c>
      <c r="I48" s="38">
        <f t="shared" si="1"/>
        <v>47300</v>
      </c>
      <c r="J48" s="38">
        <f t="shared" si="1"/>
        <v>47300</v>
      </c>
      <c r="K48" s="38">
        <f t="shared" si="1"/>
        <v>47300</v>
      </c>
      <c r="L48" s="38">
        <f t="shared" si="1"/>
        <v>47300</v>
      </c>
      <c r="M48" s="38">
        <f t="shared" si="1"/>
        <v>47300</v>
      </c>
      <c r="N48" s="38">
        <f t="shared" si="1"/>
        <v>47300</v>
      </c>
    </row>
    <row r="49" spans="2:14" x14ac:dyDescent="0.2">
      <c r="B49" s="39" t="s">
        <v>12</v>
      </c>
      <c r="C49" s="39"/>
      <c r="D49" s="38">
        <f>Variable_Unit_Cost*D45</f>
        <v>0</v>
      </c>
      <c r="E49" s="38">
        <f>Variable_Unit_Cost*E45</f>
        <v>2400</v>
      </c>
      <c r="F49" s="38">
        <f>Variable_Unit_Cost*F45</f>
        <v>4800</v>
      </c>
      <c r="G49" s="38">
        <f>Variable_Unit_Cost*G45</f>
        <v>7200</v>
      </c>
      <c r="H49" s="38">
        <f>Variable_Unit_Cost*H45</f>
        <v>9600</v>
      </c>
      <c r="I49" s="38">
        <f>Variable_Unit_Cost*I45</f>
        <v>12000</v>
      </c>
      <c r="J49" s="38">
        <f>Variable_Unit_Cost*J45</f>
        <v>14400</v>
      </c>
      <c r="K49" s="38">
        <f>Variable_Unit_Cost*K45</f>
        <v>16800</v>
      </c>
      <c r="L49" s="38">
        <f>Variable_Unit_Cost*L45</f>
        <v>19200</v>
      </c>
      <c r="M49" s="38">
        <f>Variable_Unit_Cost*M45</f>
        <v>21600</v>
      </c>
      <c r="N49" s="38">
        <f>Variable_Unit_Cost*N45</f>
        <v>24000</v>
      </c>
    </row>
    <row r="50" spans="2:14" x14ac:dyDescent="0.2">
      <c r="B50" s="39" t="s">
        <v>18</v>
      </c>
      <c r="C50" s="39"/>
      <c r="D50" s="38">
        <f t="shared" ref="D50:N50" si="2">SUM(D48:D49)</f>
        <v>47300</v>
      </c>
      <c r="E50" s="38">
        <f t="shared" si="2"/>
        <v>49700</v>
      </c>
      <c r="F50" s="38">
        <f t="shared" si="2"/>
        <v>52100</v>
      </c>
      <c r="G50" s="38">
        <f t="shared" si="2"/>
        <v>54500</v>
      </c>
      <c r="H50" s="38">
        <f t="shared" si="2"/>
        <v>56900</v>
      </c>
      <c r="I50" s="38">
        <f t="shared" si="2"/>
        <v>59300</v>
      </c>
      <c r="J50" s="38">
        <f t="shared" si="2"/>
        <v>61700</v>
      </c>
      <c r="K50" s="38">
        <f t="shared" si="2"/>
        <v>64100</v>
      </c>
      <c r="L50" s="38">
        <f t="shared" si="2"/>
        <v>66500</v>
      </c>
      <c r="M50" s="38">
        <f t="shared" si="2"/>
        <v>68900</v>
      </c>
      <c r="N50" s="38">
        <f t="shared" si="2"/>
        <v>71300</v>
      </c>
    </row>
    <row r="51" spans="2:14" ht="13.5" thickBot="1" x14ac:dyDescent="0.25">
      <c r="B51" s="36" t="s">
        <v>17</v>
      </c>
      <c r="C51" s="36"/>
      <c r="D51" s="52">
        <f>(D46*D45)+D47</f>
        <v>0</v>
      </c>
      <c r="E51" s="52">
        <f t="shared" ref="E51:N51" si="3">(E46*E45)+E47</f>
        <v>8000</v>
      </c>
      <c r="F51" s="52">
        <f t="shared" si="3"/>
        <v>16000</v>
      </c>
      <c r="G51" s="52">
        <f t="shared" si="3"/>
        <v>24000</v>
      </c>
      <c r="H51" s="52">
        <f t="shared" si="3"/>
        <v>32000</v>
      </c>
      <c r="I51" s="52">
        <f t="shared" si="3"/>
        <v>40000</v>
      </c>
      <c r="J51" s="52">
        <f t="shared" si="3"/>
        <v>48000</v>
      </c>
      <c r="K51" s="52">
        <f t="shared" si="3"/>
        <v>56000</v>
      </c>
      <c r="L51" s="52">
        <f t="shared" si="3"/>
        <v>64000</v>
      </c>
      <c r="M51" s="52">
        <f t="shared" si="3"/>
        <v>72000</v>
      </c>
      <c r="N51" s="52">
        <f t="shared" si="3"/>
        <v>80000</v>
      </c>
    </row>
    <row r="52" spans="2:14" x14ac:dyDescent="0.2">
      <c r="B52" s="39" t="s">
        <v>19</v>
      </c>
      <c r="C52" s="39"/>
      <c r="D52" s="53">
        <f>D51-D50</f>
        <v>-47300</v>
      </c>
      <c r="E52" s="53">
        <f t="shared" ref="E52:N52" si="4">E51-E50</f>
        <v>-41700</v>
      </c>
      <c r="F52" s="53">
        <f t="shared" si="4"/>
        <v>-36100</v>
      </c>
      <c r="G52" s="53">
        <f t="shared" si="4"/>
        <v>-30500</v>
      </c>
      <c r="H52" s="53">
        <f t="shared" si="4"/>
        <v>-24900</v>
      </c>
      <c r="I52" s="53">
        <f t="shared" si="4"/>
        <v>-19300</v>
      </c>
      <c r="J52" s="53">
        <f t="shared" si="4"/>
        <v>-13700</v>
      </c>
      <c r="K52" s="53">
        <f t="shared" si="4"/>
        <v>-8100</v>
      </c>
      <c r="L52" s="53">
        <f t="shared" si="4"/>
        <v>-2500</v>
      </c>
      <c r="M52" s="53">
        <f t="shared" si="4"/>
        <v>3100</v>
      </c>
      <c r="N52" s="53">
        <f t="shared" si="4"/>
        <v>8700</v>
      </c>
    </row>
  </sheetData>
  <sheetProtection formatCells="0" formatColumns="0" formatRows="0" insertColumns="0" insertRows="0" deleteColumns="0" deleteRows="0" sort="0"/>
  <scenarios current="0" show="0" sqref="H30">
    <scenario name="Lower price" count="2" user="Sally Herigstad" comment="Created by SH on 2/18/2004">
      <inputCells r="F5" val="4" numFmtId="37"/>
      <inputCells r="F6" val="600" numFmtId="37"/>
    </scenario>
    <scenario name="Higher price" count="2" user="Sally Herigstad" comment="Created by SH on 2/18/2004">
      <inputCells r="F5" val="6" numFmtId="37"/>
      <inputCells r="F6" val="450" numFmtId="37"/>
    </scenario>
  </scenarios>
  <phoneticPr fontId="0" type="noConversion"/>
  <dataValidations count="3">
    <dataValidation type="decimal" allowBlank="1" showInputMessage="1" showErrorMessage="1" error="Please enter an amount between -10,000,000 and 10,000,000." sqref="F44 F25:F26 F55:F65547 G4 G2 G38 F37 G40 F39 D49:N49 H56:H65547 J43:J44 G26 F9:F11 G9:G19" xr:uid="{00000000-0002-0000-0000-000000000000}">
      <formula1>-10000000</formula1>
      <formula2>10000000</formula2>
    </dataValidation>
    <dataValidation allowBlank="1" showInputMessage="1" showErrorMessage="1" error="Please enter an amount between -10,000,000 and 10,000,000." sqref="F43 G21:G25 H4 H2 F20:F24 G56:G65547 G37 F38 G39 G5:G7" xr:uid="{00000000-0002-0000-0000-000001000000}"/>
    <dataValidation type="decimal" allowBlank="1" showInputMessage="1" showErrorMessage="1" error="Please enter an amount between (10,000,000) and 10,000,000." sqref="F12:F19 F27:F36 F9:F10 F5:F6" xr:uid="{00000000-0002-0000-0000-000002000000}">
      <formula1>-10000000</formula1>
      <formula2>10000000</formula2>
    </dataValidation>
  </dataValidations>
  <printOptions horizontalCentered="1"/>
  <pageMargins left="0.65" right="0.65" top="0.8" bottom="0.8" header="0" footer="0"/>
  <pageSetup scale="73" orientation="landscape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croll Bar 5">
              <controlPr defaultSize="0" autoPict="0">
                <anchor moveWithCells="1">
                  <from>
                    <xdr:col>6</xdr:col>
                    <xdr:colOff>19050</xdr:colOff>
                    <xdr:row>3</xdr:row>
                    <xdr:rowOff>190500</xdr:rowOff>
                  </from>
                  <to>
                    <xdr:col>6</xdr:col>
                    <xdr:colOff>790575</xdr:colOff>
                    <xdr:row>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Scroll Bar 6">
              <controlPr defaultSize="0" autoPict="0">
                <anchor moveWithCells="1">
                  <from>
                    <xdr:col>6</xdr:col>
                    <xdr:colOff>19050</xdr:colOff>
                    <xdr:row>4</xdr:row>
                    <xdr:rowOff>152400</xdr:rowOff>
                  </from>
                  <to>
                    <xdr:col>6</xdr:col>
                    <xdr:colOff>790575</xdr:colOff>
                    <xdr:row>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6" name="Scroll Bar 8">
              <controlPr defaultSize="0" autoPict="0">
                <anchor moveWithCells="1">
                  <from>
                    <xdr:col>6</xdr:col>
                    <xdr:colOff>28575</xdr:colOff>
                    <xdr:row>17</xdr:row>
                    <xdr:rowOff>19050</xdr:rowOff>
                  </from>
                  <to>
                    <xdr:col>6</xdr:col>
                    <xdr:colOff>838200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7" name="Scroll Bar 9">
              <controlPr defaultSize="0" autoPict="0">
                <anchor moveWithCells="1">
                  <from>
                    <xdr:col>6</xdr:col>
                    <xdr:colOff>19050</xdr:colOff>
                    <xdr:row>15</xdr:row>
                    <xdr:rowOff>9525</xdr:rowOff>
                  </from>
                  <to>
                    <xdr:col>6</xdr:col>
                    <xdr:colOff>828675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8" name="Scroll Bar 10">
              <controlPr defaultSize="0" autoPict="0">
                <anchor moveWithCells="1">
                  <from>
                    <xdr:col>6</xdr:col>
                    <xdr:colOff>19050</xdr:colOff>
                    <xdr:row>25</xdr:row>
                    <xdr:rowOff>190500</xdr:rowOff>
                  </from>
                  <to>
                    <xdr:col>6</xdr:col>
                    <xdr:colOff>828675</xdr:colOff>
                    <xdr:row>26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9" name="Scroll Bar 22">
              <controlPr defaultSize="0" autoPict="0">
                <anchor moveWithCells="1">
                  <from>
                    <xdr:col>6</xdr:col>
                    <xdr:colOff>19050</xdr:colOff>
                    <xdr:row>8</xdr:row>
                    <xdr:rowOff>9525</xdr:rowOff>
                  </from>
                  <to>
                    <xdr:col>6</xdr:col>
                    <xdr:colOff>790575</xdr:colOff>
                    <xdr:row>8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4"/>
  <sheetViews>
    <sheetView showRowColHeaders="0" workbookViewId="0"/>
  </sheetViews>
  <sheetFormatPr defaultColWidth="8.85546875" defaultRowHeight="12.75" x14ac:dyDescent="0.2"/>
  <sheetData>
    <row r="1" spans="1:2" x14ac:dyDescent="0.2">
      <c r="A1" t="s">
        <v>0</v>
      </c>
      <c r="B1" t="b">
        <v>0</v>
      </c>
    </row>
    <row r="2" spans="1:2" x14ac:dyDescent="0.2">
      <c r="A2" t="s">
        <v>1</v>
      </c>
      <c r="B2" t="b">
        <v>0</v>
      </c>
    </row>
    <row r="3" spans="1:2" x14ac:dyDescent="0.2">
      <c r="A3" t="s">
        <v>2</v>
      </c>
      <c r="B3" t="s">
        <v>4</v>
      </c>
    </row>
    <row r="4" spans="1:2" x14ac:dyDescent="0.2">
      <c r="A4" t="s">
        <v>3</v>
      </c>
      <c r="B4">
        <v>1</v>
      </c>
    </row>
  </sheetData>
  <phoneticPr fontId="0" type="noConversion"/>
  <pageMargins left="0.7" right="0.7" top="0.75" bottom="0.75" header="0.5" footer="0.5"/>
  <headerFooter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Breakeven Analysis Data</vt:lpstr>
      <vt:lpstr>Breakeven Analysis Chart</vt:lpstr>
      <vt:lpstr>Breakeven_point</vt:lpstr>
      <vt:lpstr>Company_name</vt:lpstr>
      <vt:lpstr>Fixed_costs</vt:lpstr>
      <vt:lpstr>Gross_margin</vt:lpstr>
      <vt:lpstr>Net_profit</vt:lpstr>
      <vt:lpstr>Sales_price_unit</vt:lpstr>
      <vt:lpstr>Sales_volume_units</vt:lpstr>
      <vt:lpstr>TemplatePrintArea</vt:lpstr>
      <vt:lpstr>Total_fixed</vt:lpstr>
      <vt:lpstr>Total_Sales</vt:lpstr>
      <vt:lpstr>Total_Subscription</vt:lpstr>
      <vt:lpstr>Total_variable</vt:lpstr>
      <vt:lpstr>Unit_contrib_margin</vt:lpstr>
      <vt:lpstr>Variable_cost_unit</vt:lpstr>
      <vt:lpstr>Variable_costs_unit</vt:lpstr>
      <vt:lpstr>Variable_Unit_Cost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Tuur</dc:creator>
  <cp:keywords/>
  <dc:description/>
  <cp:lastModifiedBy>Tuur</cp:lastModifiedBy>
  <cp:lastPrinted>2004-02-26T17:05:16Z</cp:lastPrinted>
  <dcterms:created xsi:type="dcterms:W3CDTF">1997-03-01T10:49:21Z</dcterms:created>
  <dcterms:modified xsi:type="dcterms:W3CDTF">2017-12-12T16:06:04Z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TC011165121033</vt:lpwstr>
  </property>
</Properties>
</file>