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"/>
    </mc:Choice>
  </mc:AlternateContent>
  <bookViews>
    <workbookView xWindow="0" yWindow="465" windowWidth="28800" windowHeight="16095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5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6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0" authorId="0" shapeId="0" xr:uid="{5CF3165E-FCBD-453E-AF2A-EA2B9BFC17C7}">
      <text>
        <r>
          <rPr>
            <sz val="9"/>
            <color indexed="81"/>
            <rFont val="Tahoma"/>
            <family val="2"/>
          </rPr>
          <t xml:space="preserve">Kost van het opzetten van de servers per unit
</t>
        </r>
      </text>
    </comment>
    <comment ref="F12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3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4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Tuur: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6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27" authorId="0" shapeId="0" xr:uid="{F6D60EF9-0745-4CB6-8B69-14B527E69522}">
      <text>
        <r>
          <rPr>
            <sz val="9"/>
            <color indexed="81"/>
            <rFont val="Tahoma"/>
            <family val="2"/>
          </rPr>
          <t>Deze kost stijgt of daalt naar het aantal actieve klanten. Ruwe berekening (gebruikte hardware: Amazon EC2 t2.micro instance)
Per active klant: 50 euro per periode
Ook infrastructuur inbegrepen (computers werknemers, ISP, ...)</t>
        </r>
      </text>
    </comment>
    <comment ref="F28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29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2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3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<sst xmlns="http://schemas.openxmlformats.org/spreadsheetml/2006/main" count="48" uniqueCount="46">
  <si>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</si>
  <si>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</si>
  <si>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</si>
  <si>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</si>
  <si>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</si>
  <si>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</si>
  <si>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</si>
  <si>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</si>
  <si>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 price per unit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</si>
  <si>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</si>
  <si>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</si>
  <si>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</si>
  <si>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</si>
  <si>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</si>
  <si>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</si>
  <si>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</si>
  <si>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</si>
  <si>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</si>
  <si>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</si>
  <si>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</si>
  <si>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</si>
  <si>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</si>
  <si>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</si>
  <si>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</si>
  <si>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</si>
  <si>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</si>
  <si>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</si>
  <si>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</si>
  <si>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</si>
  <si>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</si>
  <si>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</si>
  <si>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</si>
  <si>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</si>
  <si>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</si>
  <si>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</si>
  <si>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</si>
  <si>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</si>
  <si>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</si>
  <si>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</si>
  <si>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</si>
  <si>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</si>
  <si>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</si>
  <si>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</si>
  <si>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</si>
  <si>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</si>
  <si>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(50 users per unit, 3 months per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</si>
</sst>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_);[Red]\(0\)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8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1200</c:v>
                </c:pt>
                <c:pt idx="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300</c:v>
                </c:pt>
                <c:pt idx="5">
                  <c:v>0</c:v>
                </c:pt>
                <c:pt idx="6">
                  <c:v>600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42300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42300</c:v>
                </c:pt>
                <c:pt idx="10">
                  <c:v>42300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42300</c:v>
                </c:pt>
                <c:pt idx="1">
                  <c:v>45300</c:v>
                </c:pt>
                <c:pt idx="2">
                  <c:v>48300</c:v>
                </c:pt>
                <c:pt idx="3">
                  <c:v>51300</c:v>
                </c:pt>
                <c:pt idx="4">
                  <c:v>54300</c:v>
                </c:pt>
                <c:pt idx="5">
                  <c:v>57300</c:v>
                </c:pt>
                <c:pt idx="6">
                  <c:v>60300</c:v>
                </c:pt>
                <c:pt idx="7">
                  <c:v>63300</c:v>
                </c:pt>
                <c:pt idx="8">
                  <c:v>66300</c:v>
                </c:pt>
                <c:pt idx="9">
                  <c:v>69300</c:v>
                </c:pt>
                <c:pt idx="10">
                  <c:v>72300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-42300</c:v>
                </c:pt>
                <c:pt idx="1">
                  <c:v>-35300</c:v>
                </c:pt>
                <c:pt idx="2">
                  <c:v>-28300</c:v>
                </c:pt>
                <c:pt idx="3">
                  <c:v>-21300</c:v>
                </c:pt>
                <c:pt idx="4">
                  <c:v>-14300</c:v>
                </c:pt>
                <c:pt idx="5">
                  <c:v>-7300</c:v>
                </c:pt>
                <c:pt idx="6">
                  <c:v>-300</c:v>
                </c:pt>
                <c:pt idx="7">
                  <c:v>6700</c:v>
                </c:pt>
                <c:pt idx="8">
                  <c:v>13700</c:v>
                </c:pt>
                <c:pt idx="9">
                  <c:v>20700</c:v>
                </c:pt>
                <c:pt idx="10">
                  <c:v>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5" horiz="1" inc="100" max="10000" min="500" page="10" val="4000"/>
</file>

<file path=xl/ctrlProps/ctrlProp2.xml><?xml version="1.0" encoding="utf-8"?>
<formControlPr xmlns="http://schemas.microsoft.com/office/spreadsheetml/2009/9/main" objectType="Scroll" dx="22" fmlaLink="$F$6" horiz="1" max="50" min="1" page="10" val="25"/>
</file>

<file path=xl/ctrlProps/ctrlProp3.xml><?xml version="1.0" encoding="utf-8"?>
<formControlPr xmlns="http://schemas.microsoft.com/office/spreadsheetml/2009/9/main" objectType="Scroll" dx="22" fmlaLink="$F$16" horiz="1" inc="100" max="1000" page="10" val="600"/>
</file>

<file path=xl/ctrlProps/ctrlProp4.xml><?xml version="1.0" encoding="utf-8"?>
<formControlPr xmlns="http://schemas.microsoft.com/office/spreadsheetml/2009/9/main" objectType="Scroll" dx="22" fmlaLink="$F$14" horiz="1" inc="50" max="1000" page="10" val="300"/>
</file>

<file path=xl/ctrlProps/ctrlProp5.xml><?xml version="1.0" encoding="utf-8"?>
<formControlPr xmlns="http://schemas.microsoft.com/office/spreadsheetml/2009/9/main" objectType="Scroll" dx="22" fmlaLink="$F$25" horiz="1" inc="1000" max="30000" min="10000" page="1000" val="200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19</xdr:row>
      <xdr:rowOff>25400</xdr:rowOff>
    </xdr:from>
    <xdr:to>
      <xdr:col>12</xdr:col>
      <xdr:colOff>318376</xdr:colOff>
      <xdr:row>40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18063</xdr:colOff>
          <xdr:row>3</xdr:row>
          <xdr:rowOff>185901</xdr:rowOff>
        </xdr:from>
        <xdr:to>
          <xdr:col>6</xdr:col>
          <xdr:colOff>794844</xdr:colOff>
          <xdr:row>4</xdr:row>
          <xdr:rowOff>153056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3D29D59-53B1-4DA7-AA14-642BAC77B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20364</xdr:colOff>
          <xdr:row>4</xdr:row>
          <xdr:rowOff>156012</xdr:rowOff>
        </xdr:from>
        <xdr:to>
          <xdr:col>6</xdr:col>
          <xdr:colOff>788276</xdr:colOff>
          <xdr:row>5</xdr:row>
          <xdr:rowOff>156012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0C5FED6-3578-4C3F-B9F7-9B0BF8B87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28576</xdr:colOff>
          <xdr:row>15</xdr:row>
          <xdr:rowOff>19050</xdr:rowOff>
        </xdr:from>
        <xdr:to>
          <xdr:col>6</xdr:col>
          <xdr:colOff>834258</xdr:colOff>
          <xdr:row>16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1418E90-CB09-4760-9F88-911AB7CBD3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23320</xdr:colOff>
          <xdr:row>13</xdr:row>
          <xdr:rowOff>9524</xdr:rowOff>
        </xdr:from>
        <xdr:to>
          <xdr:col>6</xdr:col>
          <xdr:colOff>832616</xdr:colOff>
          <xdr:row>14</xdr:row>
          <xdr:rowOff>9524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8E7D381-0AE7-41D0-A0A1-428DC9C77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20364</xdr:colOff>
          <xdr:row>23</xdr:row>
          <xdr:rowOff>190501</xdr:rowOff>
        </xdr:from>
        <xdr:to>
          <xdr:col>6</xdr:col>
          <xdr:colOff>829660</xdr:colOff>
          <xdr:row>24</xdr:row>
          <xdr:rowOff>157656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3F0110B-A1EE-4EEB-A265-8C2016399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N49"/>
  <sheetViews>
    <sheetView showGridLines="0" tabSelected="1" zoomScale="145" zoomScaleNormal="145" zoomScalePageLayoutView="145" workbookViewId="0">
      <selection activeCell="F8" sqref="F8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2.7109375" style="1" customWidth="1"/>
    <col min="5" max="5" width="18.85546875" style="1" customWidth="1"/>
    <col min="6" max="6" width="12.7109375" style="20" customWidth="1"/>
    <col min="7" max="7" width="12.7109375" style="10" customWidth="1"/>
    <col min="8" max="8" width="12.7109375" style="20" customWidth="1"/>
    <col min="9" max="14" width="12.7109375" style="1" customWidth="1"/>
    <col min="15" max="16384" width="9.140625" style="1"/>
  </cols>
  <sheetData>
    <row r="1" spans="1:10" ht="61.5" customHeight="1" x14ac:dyDescent="0.65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7.75" x14ac:dyDescent="0.4">
      <c r="A2" s="4"/>
      <c r="B2" s="29" t="s">
        <v>43</v>
      </c>
      <c r="C2" s="29"/>
      <c r="D2" s="2"/>
      <c r="E2" s="2"/>
      <c r="F2" s="2"/>
      <c r="G2" s="16"/>
      <c r="H2" s="9"/>
    </row>
    <row r="3" spans="1:10" s="14" customFormat="1" ht="15.75" x14ac:dyDescent="0.25">
      <c r="A3" s="13"/>
      <c r="B3" s="42" t="s">
        <v>27</v>
      </c>
      <c r="C3" s="42"/>
      <c r="D3" s="15"/>
      <c r="E3" s="15"/>
      <c r="F3" s="15"/>
      <c r="G3" s="17"/>
      <c r="H3" s="21"/>
    </row>
    <row r="4" spans="1:10" ht="15.75" x14ac:dyDescent="0.25">
      <c r="A4" s="4"/>
      <c r="B4" s="43" t="s">
        <v>45</v>
      </c>
      <c r="C4" s="43"/>
      <c r="D4" s="30"/>
      <c r="E4" s="5"/>
      <c r="F4" s="3"/>
      <c r="G4" s="18"/>
      <c r="H4" s="7"/>
    </row>
    <row r="5" spans="1:10" x14ac:dyDescent="0.2">
      <c r="A5" s="4"/>
      <c r="B5" s="11"/>
      <c r="C5" s="11" t="s">
        <v>8</v>
      </c>
      <c r="E5" s="3"/>
      <c r="F5" s="31">
        <v>4000</v>
      </c>
      <c r="G5" s="7"/>
    </row>
    <row r="6" spans="1:10" x14ac:dyDescent="0.2">
      <c r="A6" s="4"/>
      <c r="B6" s="12"/>
      <c r="C6" s="12" t="s">
        <v>23</v>
      </c>
      <c r="E6" s="4"/>
      <c r="F6" s="45">
        <v>25</v>
      </c>
      <c r="G6" s="8"/>
    </row>
    <row r="7" spans="1:10" x14ac:dyDescent="0.2">
      <c r="B7" s="36"/>
      <c r="C7" s="23" t="s">
        <v>9</v>
      </c>
      <c r="G7" s="33">
        <f>IF(OR(Sales_price_unit&lt;&gt;0,Sales_volume_units&lt;&gt;0),Sales_price_unit*Sales_volume_units,0)</f>
        <v>100000</v>
      </c>
    </row>
    <row r="8" spans="1:10" ht="15.75" customHeight="1" x14ac:dyDescent="0.2">
      <c r="A8" s="4"/>
      <c r="B8" s="11"/>
      <c r="C8" s="11"/>
      <c r="D8" s="3"/>
      <c r="E8" s="3"/>
      <c r="F8" s="18"/>
      <c r="G8" s="18"/>
    </row>
    <row r="9" spans="1:10" ht="15.75" customHeight="1" x14ac:dyDescent="0.25">
      <c r="A9" s="4"/>
      <c r="B9" s="44" t="s">
        <v>11</v>
      </c>
      <c r="C9" s="44"/>
      <c r="D9" s="6"/>
      <c r="E9" s="6"/>
      <c r="F9" s="18"/>
      <c r="G9" s="18"/>
    </row>
    <row r="10" spans="1:10" x14ac:dyDescent="0.2">
      <c r="A10" s="4"/>
      <c r="B10" s="11"/>
      <c r="C10" s="36" t="s">
        <v>36</v>
      </c>
      <c r="E10" s="3"/>
      <c r="F10" s="32">
        <v>100</v>
      </c>
      <c r="G10" s="57"/>
    </row>
    <row r="11" spans="1:10" x14ac:dyDescent="0.2">
      <c r="A11" s="4"/>
      <c r="B11" s="11"/>
      <c r="C11" s="54" t="s">
        <v>30</v>
      </c>
      <c r="E11" s="3"/>
      <c r="F11" s="32"/>
      <c r="G11" s="55"/>
    </row>
    <row r="12" spans="1:10" x14ac:dyDescent="0.2">
      <c r="A12" s="4"/>
      <c r="B12" s="11"/>
      <c r="C12" s="54" t="s">
        <v>31</v>
      </c>
      <c r="E12" s="3"/>
      <c r="F12" s="32">
        <v>100</v>
      </c>
      <c r="G12" s="55"/>
    </row>
    <row r="13" spans="1:10" x14ac:dyDescent="0.2">
      <c r="A13" s="4"/>
      <c r="B13" s="11"/>
      <c r="C13" s="54" t="s">
        <v>41</v>
      </c>
      <c r="E13" s="3"/>
      <c r="F13" s="32">
        <v>0</v>
      </c>
      <c r="G13" s="55"/>
    </row>
    <row r="14" spans="1:10" x14ac:dyDescent="0.2">
      <c r="A14" s="4"/>
      <c r="B14" s="11"/>
      <c r="C14" s="54" t="s">
        <v>42</v>
      </c>
      <c r="E14" s="3"/>
      <c r="F14" s="32">
        <v>300</v>
      </c>
      <c r="G14" s="55"/>
    </row>
    <row r="15" spans="1:10" x14ac:dyDescent="0.2">
      <c r="A15" s="4"/>
      <c r="B15" s="11"/>
      <c r="C15" s="54" t="s">
        <v>32</v>
      </c>
      <c r="E15" s="3"/>
      <c r="F15" s="32">
        <v>0</v>
      </c>
      <c r="G15" s="55"/>
    </row>
    <row r="16" spans="1:10" x14ac:dyDescent="0.2">
      <c r="A16" s="4"/>
      <c r="B16" s="11"/>
      <c r="C16" s="54" t="s">
        <v>29</v>
      </c>
      <c r="E16" s="3"/>
      <c r="F16" s="32">
        <v>600</v>
      </c>
      <c r="G16" s="55"/>
    </row>
    <row r="17" spans="1:8" x14ac:dyDescent="0.2">
      <c r="A17" s="4"/>
      <c r="B17" s="11"/>
      <c r="C17" s="11" t="s">
        <v>21</v>
      </c>
      <c r="E17" s="3"/>
      <c r="F17" s="32">
        <v>100</v>
      </c>
      <c r="G17" s="55"/>
    </row>
    <row r="18" spans="1:8" x14ac:dyDescent="0.2">
      <c r="A18" s="4"/>
      <c r="B18" s="11"/>
      <c r="C18" s="35" t="s">
        <v>15</v>
      </c>
      <c r="E18" s="3"/>
      <c r="F18" s="34">
        <f>IF(SUM(Variable_costs_unit),SUM(Variable_costs_unit),0)</f>
        <v>1200</v>
      </c>
      <c r="G18" s="56"/>
    </row>
    <row r="19" spans="1:8" ht="13.5" thickBot="1" x14ac:dyDescent="0.25">
      <c r="A19" s="4"/>
      <c r="B19" s="11"/>
      <c r="C19" s="35" t="s">
        <v>22</v>
      </c>
      <c r="E19" s="3"/>
      <c r="F19" s="19"/>
      <c r="G19" s="46">
        <f>IF(Variable_Unit_Cost,Variable_Unit_Cost*Sales_volume_units,0)</f>
        <v>30000</v>
      </c>
    </row>
    <row r="20" spans="1:8" x14ac:dyDescent="0.2">
      <c r="A20" s="4"/>
      <c r="B20" s="11"/>
      <c r="C20" s="35"/>
      <c r="E20" s="3"/>
      <c r="F20" s="19"/>
      <c r="G20" s="19"/>
      <c r="H20" s="1"/>
    </row>
    <row r="21" spans="1:8" x14ac:dyDescent="0.2">
      <c r="A21" s="4"/>
      <c r="B21" s="11"/>
      <c r="C21" s="35" t="s">
        <v>16</v>
      </c>
      <c r="E21" s="3"/>
      <c r="F21" s="33">
        <f>IF(Sales_price_unit&gt;0,MAX(0,Sales_price_unit-Variable_Unit_Cost),0)</f>
        <v>2800</v>
      </c>
      <c r="G21" s="19"/>
      <c r="H21" s="1"/>
    </row>
    <row r="22" spans="1:8" x14ac:dyDescent="0.2">
      <c r="A22" s="4"/>
      <c r="B22" s="11"/>
      <c r="C22" s="35" t="s">
        <v>10</v>
      </c>
      <c r="E22" s="3"/>
      <c r="F22" s="19"/>
      <c r="G22" s="33">
        <f>IF(OR(Total_Sales&lt;&gt;0,Total_variable&lt;&gt;0),Total_Sales-Total_variable,0)</f>
        <v>70000</v>
      </c>
      <c r="H22" s="1"/>
    </row>
    <row r="23" spans="1:8" x14ac:dyDescent="0.2">
      <c r="A23" s="4"/>
      <c r="B23" s="11"/>
      <c r="C23" s="11"/>
      <c r="D23" s="22"/>
      <c r="E23" s="3"/>
      <c r="F23" s="18"/>
      <c r="G23" s="19"/>
      <c r="H23" s="1"/>
    </row>
    <row r="24" spans="1:8" ht="15.75" x14ac:dyDescent="0.25">
      <c r="A24" s="4"/>
      <c r="B24" s="44" t="s">
        <v>24</v>
      </c>
      <c r="C24" s="44"/>
      <c r="D24" s="6"/>
      <c r="E24" s="6"/>
      <c r="F24" s="51"/>
      <c r="G24" s="18"/>
      <c r="H24" s="1"/>
    </row>
    <row r="25" spans="1:8" x14ac:dyDescent="0.2">
      <c r="A25" s="4"/>
      <c r="B25" s="11"/>
      <c r="C25" s="36" t="s">
        <v>33</v>
      </c>
      <c r="E25" s="3"/>
      <c r="F25" s="32">
        <v>20000</v>
      </c>
      <c r="G25" s="1"/>
      <c r="H25" s="1"/>
    </row>
    <row r="26" spans="1:8" x14ac:dyDescent="0.2">
      <c r="A26" s="4"/>
      <c r="B26" s="11"/>
      <c r="C26" s="36" t="s">
        <v>37</v>
      </c>
      <c r="E26" s="3"/>
      <c r="F26" s="32">
        <v>0</v>
      </c>
      <c r="G26" s="1"/>
      <c r="H26" s="1"/>
    </row>
    <row r="27" spans="1:8" x14ac:dyDescent="0.2">
      <c r="A27" s="4"/>
      <c r="B27" s="11"/>
      <c r="C27" s="36" t="s">
        <v>35</v>
      </c>
      <c r="E27" s="3"/>
      <c r="F27" s="32">
        <v>10000</v>
      </c>
      <c r="G27" s="1"/>
      <c r="H27" s="1"/>
    </row>
    <row r="28" spans="1:8" x14ac:dyDescent="0.2">
      <c r="A28" s="4"/>
      <c r="B28" s="11"/>
      <c r="C28" s="36" t="s">
        <v>34</v>
      </c>
      <c r="E28" s="3"/>
      <c r="F28" s="32">
        <v>800</v>
      </c>
      <c r="G28" s="1"/>
      <c r="H28" s="1"/>
    </row>
    <row r="29" spans="1:8" x14ac:dyDescent="0.2">
      <c r="A29" s="4"/>
      <c r="B29" s="11"/>
      <c r="C29" s="36" t="s">
        <v>38</v>
      </c>
      <c r="E29" s="3"/>
      <c r="F29" s="32">
        <v>3000</v>
      </c>
      <c r="G29" s="1"/>
      <c r="H29" s="1"/>
    </row>
    <row r="30" spans="1:8" x14ac:dyDescent="0.2">
      <c r="A30" s="4"/>
      <c r="B30" s="11"/>
      <c r="C30" s="54" t="s">
        <v>39</v>
      </c>
      <c r="E30" s="3"/>
      <c r="F30" s="32">
        <v>1000</v>
      </c>
      <c r="G30" s="1"/>
      <c r="H30" s="1"/>
    </row>
    <row r="31" spans="1:8" x14ac:dyDescent="0.2">
      <c r="A31" s="4"/>
      <c r="B31" s="11"/>
      <c r="C31" s="11" t="s">
        <v>6</v>
      </c>
      <c r="E31" s="3"/>
      <c r="F31" s="32"/>
      <c r="G31" s="1"/>
      <c r="H31" s="1"/>
    </row>
    <row r="32" spans="1:8" x14ac:dyDescent="0.2">
      <c r="A32" s="4"/>
      <c r="B32" s="11"/>
      <c r="C32" s="54" t="s">
        <v>28</v>
      </c>
      <c r="E32" s="3"/>
      <c r="F32" s="47"/>
      <c r="G32" s="1"/>
      <c r="H32" s="1"/>
    </row>
    <row r="33" spans="1:14" x14ac:dyDescent="0.2">
      <c r="A33" s="4"/>
      <c r="B33" s="11"/>
      <c r="C33" s="54" t="s">
        <v>40</v>
      </c>
      <c r="E33" s="3"/>
      <c r="F33" s="50">
        <v>5000</v>
      </c>
      <c r="G33" s="1"/>
      <c r="H33" s="1"/>
    </row>
    <row r="34" spans="1:14" x14ac:dyDescent="0.2">
      <c r="A34" s="4"/>
      <c r="B34" s="11"/>
      <c r="C34" s="11" t="s">
        <v>7</v>
      </c>
      <c r="E34" s="3"/>
      <c r="F34" s="31">
        <v>2500</v>
      </c>
      <c r="G34" s="1"/>
      <c r="H34" s="1"/>
    </row>
    <row r="35" spans="1:14" ht="13.5" thickBot="1" x14ac:dyDescent="0.25">
      <c r="A35" s="4"/>
      <c r="B35" s="11"/>
      <c r="C35" s="35" t="s">
        <v>25</v>
      </c>
      <c r="E35" s="3"/>
      <c r="F35" s="18"/>
      <c r="G35" s="48">
        <f>IF(SUM(Fixed_costs)&lt;&gt;0,SUM(Fixed_costs),0)</f>
        <v>42300</v>
      </c>
      <c r="H35" s="1"/>
    </row>
    <row r="36" spans="1:14" ht="13.5" thickBot="1" x14ac:dyDescent="0.25">
      <c r="B36" s="36"/>
      <c r="C36" s="36"/>
      <c r="F36" s="18"/>
      <c r="G36" s="20"/>
      <c r="H36" s="1"/>
    </row>
    <row r="37" spans="1:14" ht="13.5" thickBot="1" x14ac:dyDescent="0.25">
      <c r="A37" s="4"/>
      <c r="B37" s="11"/>
      <c r="C37" s="35" t="s">
        <v>44</v>
      </c>
      <c r="E37" s="3"/>
      <c r="G37" s="49">
        <f>IF(OR(Gross_margin&lt;&gt;0,Total_fixed&lt;&gt;0),Gross_margin-Total_fixed,0)</f>
        <v>27700</v>
      </c>
      <c r="H37" s="1"/>
    </row>
    <row r="38" spans="1:14" x14ac:dyDescent="0.2">
      <c r="B38" s="36"/>
      <c r="C38" s="36"/>
      <c r="G38" s="20"/>
    </row>
    <row r="39" spans="1:14" ht="33.75" x14ac:dyDescent="0.65">
      <c r="B39" s="36"/>
      <c r="C39" s="36"/>
      <c r="F39" s="25"/>
    </row>
    <row r="40" spans="1:14" ht="33.75" x14ac:dyDescent="0.65">
      <c r="B40" s="25" t="s">
        <v>14</v>
      </c>
      <c r="C40" s="25"/>
      <c r="D40" s="25"/>
      <c r="E40" s="25"/>
      <c r="G40" s="1"/>
      <c r="H40" s="1"/>
    </row>
    <row r="41" spans="1:14" ht="20.25" x14ac:dyDescent="0.3">
      <c r="B41" s="41" t="s">
        <v>13</v>
      </c>
      <c r="C41" s="41"/>
      <c r="D41" s="27"/>
      <c r="E41" s="27"/>
      <c r="F41" s="40">
        <f>IF(AND(Unit_contrib_margin&gt;0,Total_fixed&gt;0),Total_fixed/Unit_contrib_margin,"")</f>
        <v>15.107142857142858</v>
      </c>
      <c r="G41" s="26"/>
      <c r="H41" s="27"/>
      <c r="I41" s="27"/>
      <c r="J41" s="28"/>
    </row>
    <row r="42" spans="1:14" ht="20.25" x14ac:dyDescent="0.3">
      <c r="B42" s="41" t="s">
        <v>20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2">
      <c r="B43" s="36" t="s">
        <v>23</v>
      </c>
      <c r="C43" s="36"/>
      <c r="D43" s="37">
        <f>IF(Sales_volume_units,Sales_volume_units*0,0)</f>
        <v>0</v>
      </c>
      <c r="E43" s="37">
        <f>IF(Sales_volume_units,Sales_volume_units*0.1,0)</f>
        <v>2.5</v>
      </c>
      <c r="F43" s="37">
        <f>IF(Sales_volume_units,Sales_volume_units*0.2,0)</f>
        <v>5</v>
      </c>
      <c r="G43" s="37">
        <f>IF(Sales_volume_units,Sales_volume_units*0.3,0)</f>
        <v>7.5</v>
      </c>
      <c r="H43" s="37">
        <f>IF(Sales_volume_units,Sales_volume_units*0.4,0)</f>
        <v>10</v>
      </c>
      <c r="I43" s="37">
        <f>IF(Sales_volume_units,Sales_volume_units*0.5,0)</f>
        <v>12.5</v>
      </c>
      <c r="J43" s="37">
        <f>IF(Sales_volume_units,Sales_volume_units*0.6,0)</f>
        <v>15</v>
      </c>
      <c r="K43" s="37">
        <f>IF(Sales_volume_units,Sales_volume_units*0.7,0)</f>
        <v>17.5</v>
      </c>
      <c r="L43" s="37">
        <f>IF(Sales_volume_units,Sales_volume_units*0.8,0)</f>
        <v>20</v>
      </c>
      <c r="M43" s="37">
        <f>IF(Sales_volume_units,Sales_volume_units*0.9,0)</f>
        <v>22.5</v>
      </c>
      <c r="N43" s="37">
        <f>Sales_volume_units</f>
        <v>25</v>
      </c>
    </row>
    <row r="44" spans="1:14" x14ac:dyDescent="0.2">
      <c r="B44" s="36" t="s">
        <v>8</v>
      </c>
      <c r="C44" s="36"/>
      <c r="D44" s="38">
        <f t="shared" ref="D44:N44" si="0">Sales_price_unit</f>
        <v>4000</v>
      </c>
      <c r="E44" s="38">
        <f t="shared" si="0"/>
        <v>4000</v>
      </c>
      <c r="F44" s="38">
        <f t="shared" si="0"/>
        <v>4000</v>
      </c>
      <c r="G44" s="38">
        <f t="shared" si="0"/>
        <v>4000</v>
      </c>
      <c r="H44" s="38">
        <f t="shared" si="0"/>
        <v>4000</v>
      </c>
      <c r="I44" s="38">
        <f t="shared" si="0"/>
        <v>4000</v>
      </c>
      <c r="J44" s="38">
        <f t="shared" si="0"/>
        <v>4000</v>
      </c>
      <c r="K44" s="38">
        <f t="shared" si="0"/>
        <v>4000</v>
      </c>
      <c r="L44" s="38">
        <f t="shared" si="0"/>
        <v>4000</v>
      </c>
      <c r="M44" s="38">
        <f t="shared" si="0"/>
        <v>4000</v>
      </c>
      <c r="N44" s="38">
        <f t="shared" si="0"/>
        <v>4000</v>
      </c>
    </row>
    <row r="45" spans="1:14" x14ac:dyDescent="0.2">
      <c r="B45" s="36" t="s">
        <v>26</v>
      </c>
      <c r="C45" s="36"/>
      <c r="D45" s="38">
        <f t="shared" ref="D45:N45" si="1">Total_fixed</f>
        <v>42300</v>
      </c>
      <c r="E45" s="38">
        <f t="shared" si="1"/>
        <v>42300</v>
      </c>
      <c r="F45" s="38">
        <f t="shared" si="1"/>
        <v>42300</v>
      </c>
      <c r="G45" s="38">
        <f t="shared" si="1"/>
        <v>42300</v>
      </c>
      <c r="H45" s="38">
        <f t="shared" si="1"/>
        <v>42300</v>
      </c>
      <c r="I45" s="38">
        <f t="shared" si="1"/>
        <v>42300</v>
      </c>
      <c r="J45" s="38">
        <f t="shared" si="1"/>
        <v>42300</v>
      </c>
      <c r="K45" s="38">
        <f t="shared" si="1"/>
        <v>42300</v>
      </c>
      <c r="L45" s="38">
        <f t="shared" si="1"/>
        <v>42300</v>
      </c>
      <c r="M45" s="38">
        <f t="shared" si="1"/>
        <v>42300</v>
      </c>
      <c r="N45" s="38">
        <f t="shared" si="1"/>
        <v>42300</v>
      </c>
    </row>
    <row r="46" spans="1:14" x14ac:dyDescent="0.2">
      <c r="B46" s="39" t="s">
        <v>12</v>
      </c>
      <c r="C46" s="39"/>
      <c r="D46" s="38">
        <f t="shared" ref="D46:N46" si="2">Variable_Unit_Cost*D43</f>
        <v>0</v>
      </c>
      <c r="E46" s="38">
        <f t="shared" si="2"/>
        <v>3000</v>
      </c>
      <c r="F46" s="38">
        <f t="shared" si="2"/>
        <v>6000</v>
      </c>
      <c r="G46" s="38">
        <f t="shared" si="2"/>
        <v>9000</v>
      </c>
      <c r="H46" s="38">
        <f t="shared" si="2"/>
        <v>12000</v>
      </c>
      <c r="I46" s="38">
        <f t="shared" si="2"/>
        <v>15000</v>
      </c>
      <c r="J46" s="38">
        <f t="shared" si="2"/>
        <v>18000</v>
      </c>
      <c r="K46" s="38">
        <f t="shared" si="2"/>
        <v>21000</v>
      </c>
      <c r="L46" s="38">
        <f t="shared" si="2"/>
        <v>24000</v>
      </c>
      <c r="M46" s="38">
        <f t="shared" si="2"/>
        <v>27000</v>
      </c>
      <c r="N46" s="38">
        <f t="shared" si="2"/>
        <v>30000</v>
      </c>
    </row>
    <row r="47" spans="1:14" x14ac:dyDescent="0.2">
      <c r="B47" s="39" t="s">
        <v>18</v>
      </c>
      <c r="C47" s="39"/>
      <c r="D47" s="38">
        <f t="shared" ref="D47:N47" si="3">SUM(D45:D46)</f>
        <v>42300</v>
      </c>
      <c r="E47" s="38">
        <f t="shared" si="3"/>
        <v>45300</v>
      </c>
      <c r="F47" s="38">
        <f t="shared" si="3"/>
        <v>48300</v>
      </c>
      <c r="G47" s="38">
        <f t="shared" si="3"/>
        <v>51300</v>
      </c>
      <c r="H47" s="38">
        <f t="shared" si="3"/>
        <v>54300</v>
      </c>
      <c r="I47" s="38">
        <f t="shared" si="3"/>
        <v>57300</v>
      </c>
      <c r="J47" s="38">
        <f t="shared" si="3"/>
        <v>60300</v>
      </c>
      <c r="K47" s="38">
        <f t="shared" si="3"/>
        <v>63300</v>
      </c>
      <c r="L47" s="38">
        <f t="shared" si="3"/>
        <v>66300</v>
      </c>
      <c r="M47" s="38">
        <f t="shared" si="3"/>
        <v>69300</v>
      </c>
      <c r="N47" s="38">
        <f t="shared" si="3"/>
        <v>72300</v>
      </c>
    </row>
    <row r="48" spans="1:14" ht="13.5" thickBot="1" x14ac:dyDescent="0.25">
      <c r="B48" s="36" t="s">
        <v>17</v>
      </c>
      <c r="C48" s="36"/>
      <c r="D48" s="52">
        <f t="shared" ref="D48:N48" si="4">D44*D43</f>
        <v>0</v>
      </c>
      <c r="E48" s="52">
        <f t="shared" si="4"/>
        <v>10000</v>
      </c>
      <c r="F48" s="52">
        <f t="shared" si="4"/>
        <v>20000</v>
      </c>
      <c r="G48" s="52">
        <f t="shared" si="4"/>
        <v>30000</v>
      </c>
      <c r="H48" s="52">
        <f t="shared" si="4"/>
        <v>40000</v>
      </c>
      <c r="I48" s="52">
        <f t="shared" si="4"/>
        <v>50000</v>
      </c>
      <c r="J48" s="52">
        <f t="shared" si="4"/>
        <v>60000</v>
      </c>
      <c r="K48" s="52">
        <f t="shared" si="4"/>
        <v>70000</v>
      </c>
      <c r="L48" s="52">
        <f t="shared" si="4"/>
        <v>80000</v>
      </c>
      <c r="M48" s="52">
        <f t="shared" si="4"/>
        <v>90000</v>
      </c>
      <c r="N48" s="52">
        <f t="shared" si="4"/>
        <v>100000</v>
      </c>
    </row>
    <row r="49" spans="2:14" x14ac:dyDescent="0.2">
      <c r="B49" s="39" t="s">
        <v>19</v>
      </c>
      <c r="C49" s="39"/>
      <c r="D49" s="53">
        <f t="shared" ref="D49:N49" si="5">D48-D47</f>
        <v>-42300</v>
      </c>
      <c r="E49" s="53">
        <f t="shared" si="5"/>
        <v>-35300</v>
      </c>
      <c r="F49" s="53">
        <f t="shared" si="5"/>
        <v>-28300</v>
      </c>
      <c r="G49" s="53">
        <f t="shared" si="5"/>
        <v>-21300</v>
      </c>
      <c r="H49" s="53">
        <f t="shared" si="5"/>
        <v>-14300</v>
      </c>
      <c r="I49" s="53">
        <f t="shared" si="5"/>
        <v>-7300</v>
      </c>
      <c r="J49" s="53">
        <f t="shared" si="5"/>
        <v>-300</v>
      </c>
      <c r="K49" s="53">
        <f t="shared" si="5"/>
        <v>6700</v>
      </c>
      <c r="L49" s="53">
        <f t="shared" si="5"/>
        <v>13700</v>
      </c>
      <c r="M49" s="53">
        <f t="shared" si="5"/>
        <v>20700</v>
      </c>
      <c r="N49" s="53">
        <f t="shared" si="5"/>
        <v>27700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 xr:uid="{00000000-0002-0000-0000-000001000000}"/>
    <dataValidation type="decimal" allowBlank="1" showInputMessage="1" showErrorMessage="1" error="Please enter an amount between (10,000,000) and 10,000,000." sqref="F5 F10:F17 F25:F34 F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3</xdr:row>
                    <xdr:rowOff>190500</xdr:rowOff>
                  </from>
                  <to>
                    <xdr:col>6</xdr:col>
                    <xdr:colOff>790575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152400</xdr:rowOff>
                  </from>
                  <to>
                    <xdr:col>6</xdr:col>
                    <xdr:colOff>790575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15</xdr:row>
                    <xdr:rowOff>19050</xdr:rowOff>
                  </from>
                  <to>
                    <xdr:col>6</xdr:col>
                    <xdr:colOff>838200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13</xdr:row>
                    <xdr:rowOff>9525</xdr:rowOff>
                  </from>
                  <to>
                    <xdr:col>6</xdr:col>
                    <xdr:colOff>828675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croll Bar 10">
              <controlPr defaultSize="0" autoPict="0">
                <anchor moveWithCells="1">
                  <from>
                    <xdr:col>6</xdr:col>
                    <xdr:colOff>19050</xdr:colOff>
                    <xdr:row>23</xdr:row>
                    <xdr:rowOff>190500</xdr:rowOff>
                  </from>
                  <to>
                    <xdr:col>6</xdr:col>
                    <xdr:colOff>828675</xdr:colOff>
                    <xdr:row>24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2017-12-10T15:49:38Z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